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0" windowWidth="23250" windowHeight="13050" tabRatio="886" firstSheet="5" activeTab="5"/>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state="veryHidden"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сведения'!$H$7:$H$158</definedName>
    <definedName name="List00_del_tariff_range">'Общие сведения'!$I$113:$I$146</definedName>
    <definedName name="List00_tariff_start">'Общие сведения'!$D$112</definedName>
    <definedName name="List00_vis_flags">'Общие сведения'!$B$112:$B$146</definedName>
    <definedName name="List01_mo_column">'Список территорий'!$N$14:$N$17</definedName>
    <definedName name="List01_mr_column">'Список территорий'!$M$14:$M$17</definedName>
    <definedName name="List02_osn_ekpl_range">'Список объектов'!$N$26:$N$26</definedName>
    <definedName name="List03_vis_flags">Сценарии!$Y$7:$AP$7</definedName>
    <definedName name="List03_vis_flags2">Сценарии!$G$15:$G$35</definedName>
    <definedName name="List04_check_range1">Баланс!$O$16:$AL$67</definedName>
    <definedName name="List04_vis_flags">Баланс!$S$7:$AL$7</definedName>
    <definedName name="List04_vis_flags2">Баланс!$G$14:$G$69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Экономия_корр!$O$7:$AH$7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сведения'!$H$158</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lat_nds">'Общие сведения'!$H$41</definedName>
    <definedName name="REESTR_ORG_RANGE">REESTR_ORG!$A$2:$J$224</definedName>
    <definedName name="REESTR_TARIFF_LIST">REESTR_TARIFF!$A$2:$G$4</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сведения'!$E$7:$H$162</definedName>
  </definedNames>
  <calcPr calcId="145621" calcMode="manual"/>
</workbook>
</file>

<file path=xl/calcChain.xml><?xml version="1.0" encoding="utf-8"?>
<calcChain xmlns="http://schemas.openxmlformats.org/spreadsheetml/2006/main">
  <c r="E160" i="488" l="1"/>
  <c r="G160" i="488"/>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AJ247"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E598" i="225" s="1"/>
  <c r="AG602" i="225"/>
  <c r="AJ602" i="225"/>
  <c r="AM602" i="225"/>
  <c r="AM598" i="225"/>
  <c r="AO598" i="225"/>
  <c r="T598" i="225"/>
  <c r="V598" i="225" s="1"/>
  <c r="W598" i="225"/>
  <c r="Z598" i="225"/>
  <c r="AB598" i="225" s="1"/>
  <c r="T602" i="225"/>
  <c r="V602" i="225" s="1"/>
  <c r="U602" i="225"/>
  <c r="AF598" i="225"/>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W596" i="225"/>
  <c r="Y596" i="225" s="1"/>
  <c r="AP596" i="225"/>
  <c r="AG595" i="225"/>
  <c r="AG597" i="225" s="1"/>
  <c r="Z595" i="225"/>
  <c r="AB595" i="225" s="1"/>
  <c r="Z600" i="225"/>
  <c r="AB600" i="225" s="1"/>
  <c r="Q600" i="225"/>
  <c r="S600" i="225" s="1"/>
  <c r="AD600" i="225"/>
  <c r="AJ599" i="225"/>
  <c r="AJ601" i="225" s="1"/>
  <c r="W599" i="225"/>
  <c r="W601" i="225" s="1"/>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Q598" i="225"/>
  <c r="AI596" i="225"/>
  <c r="AK596" i="225" s="1"/>
  <c r="O596" i="225"/>
  <c r="Q596" i="225"/>
  <c r="S596" i="225" s="1"/>
  <c r="AO595" i="225"/>
  <c r="AO597" i="225" s="1"/>
  <c r="AJ595" i="225"/>
  <c r="AJ597" i="225" s="1"/>
  <c r="U600" i="225"/>
  <c r="AP600" i="225"/>
  <c r="AL599" i="225"/>
  <c r="AL601" i="225" s="1"/>
  <c r="AD599" i="225"/>
  <c r="AD601" i="225" s="1"/>
  <c r="AA599" i="225"/>
  <c r="AA601" i="225" s="1"/>
  <c r="O598" i="225"/>
  <c r="AH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AK524" i="225"/>
  <c r="AV524"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432" i="225" l="1"/>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AO513" i="225" s="1"/>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AO526" i="225" s="1"/>
  <c r="O526" i="225"/>
  <c r="AH526" i="225"/>
  <c r="AS526" i="225" s="1"/>
  <c r="P526" i="225"/>
  <c r="Z526" i="225"/>
  <c r="S526" i="225"/>
  <c r="AN526" i="225" s="1"/>
  <c r="A660" i="225"/>
  <c r="R523" i="225"/>
  <c r="AF462" i="225"/>
  <c r="R513" i="225"/>
  <c r="A435" i="225" l="1"/>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N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AO528" i="225" s="1"/>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437" i="225" l="1"/>
  <c r="P662" i="225"/>
  <c r="Q662" i="225"/>
  <c r="N662" i="225"/>
  <c r="R528" i="225"/>
  <c r="AE529" i="225"/>
  <c r="AP529" i="225" s="1"/>
  <c r="AA529" i="225"/>
  <c r="AD529" i="225"/>
  <c r="AO529" i="225" s="1"/>
  <c r="A530" i="225"/>
  <c r="V530" i="225" s="1"/>
  <c r="V529" i="225"/>
  <c r="AG529" i="225"/>
  <c r="AR529" i="225" s="1"/>
  <c r="P529" i="225"/>
  <c r="AC529" i="225"/>
  <c r="Z529" i="225"/>
  <c r="AB529" i="225"/>
  <c r="X529" i="225"/>
  <c r="AM529" i="225"/>
  <c r="S529" i="225"/>
  <c r="AN529" i="225" s="1"/>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P663" i="225" l="1"/>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AN530" i="225" s="1"/>
  <c r="O530" i="225"/>
  <c r="AC530" i="225"/>
  <c r="AH530" i="225"/>
  <c r="AS530" i="225" s="1"/>
  <c r="AJ530" i="225"/>
  <c r="AU530" i="225" s="1"/>
  <c r="AM530" i="225"/>
  <c r="AA530" i="225"/>
  <c r="W530" i="225"/>
  <c r="AG530" i="225"/>
  <c r="AR530" i="225" s="1"/>
  <c r="R529" i="225"/>
  <c r="AJ462" i="225"/>
  <c r="AU462" i="225" s="1"/>
  <c r="A664" i="225"/>
  <c r="P413" i="225"/>
  <c r="O414" i="225"/>
  <c r="AK531" i="225"/>
  <c r="AV531" i="225" s="1"/>
  <c r="AA531" i="225"/>
  <c r="AF531" i="225"/>
  <c r="AQ531" i="225" s="1"/>
  <c r="AD531" i="225"/>
  <c r="AO531" i="225" s="1"/>
  <c r="U531" i="225"/>
  <c r="P531" i="225"/>
  <c r="T531" i="225"/>
  <c r="V531" i="225"/>
  <c r="AI531" i="225"/>
  <c r="AT531" i="225" s="1"/>
  <c r="AC531" i="225"/>
  <c r="S531" i="225"/>
  <c r="AN531" i="225" s="1"/>
  <c r="X531" i="225"/>
  <c r="A532" i="225"/>
  <c r="AG531" i="225"/>
  <c r="AR531" i="225" s="1"/>
  <c r="Y531" i="225"/>
  <c r="Q531" i="225"/>
  <c r="AJ531" i="225"/>
  <c r="AU531" i="225" s="1"/>
  <c r="AB531" i="225"/>
  <c r="Z531" i="225"/>
  <c r="AE531" i="225"/>
  <c r="AP531" i="225" s="1"/>
  <c r="O531" i="225"/>
  <c r="AL531" i="225"/>
  <c r="AW531" i="225" s="1"/>
  <c r="A439" i="225" l="1"/>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O532" i="225" s="1"/>
  <c r="AL532" i="225"/>
  <c r="AW532" i="225" s="1"/>
  <c r="Z532" i="225"/>
  <c r="W532" i="225"/>
  <c r="AE532" i="225"/>
  <c r="AP532" i="225" s="1"/>
  <c r="AM532" i="225"/>
  <c r="Y532" i="225"/>
  <c r="AG532" i="225"/>
  <c r="AR532" i="225" s="1"/>
  <c r="P532" i="225"/>
  <c r="AH532" i="225"/>
  <c r="AS532" i="225" s="1"/>
  <c r="X532" i="225"/>
  <c r="AF532" i="225"/>
  <c r="AQ532" i="225" s="1"/>
  <c r="S532" i="225"/>
  <c r="AN532" i="225" s="1"/>
  <c r="AI532" i="225"/>
  <c r="AT532" i="225" s="1"/>
  <c r="R531" i="225"/>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440" i="225" l="1"/>
  <c r="AL462" i="225"/>
  <c r="AW462" i="225" s="1"/>
  <c r="A534" i="225"/>
  <c r="AL534" i="225" s="1"/>
  <c r="AW534" i="225" s="1"/>
  <c r="AK533" i="225"/>
  <c r="AV533" i="225" s="1"/>
  <c r="AC533" i="225"/>
  <c r="U533" i="225"/>
  <c r="AD533" i="225"/>
  <c r="AO533" i="225" s="1"/>
  <c r="AJ533" i="225"/>
  <c r="AU533" i="225" s="1"/>
  <c r="AB533" i="225"/>
  <c r="T533" i="225"/>
  <c r="AI533" i="225"/>
  <c r="AT533" i="225" s="1"/>
  <c r="AA533" i="225"/>
  <c r="S533" i="225"/>
  <c r="AN533" i="225" s="1"/>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AM534" i="225"/>
  <c r="S534" i="225"/>
  <c r="AN534" i="225" s="1"/>
  <c r="AJ534" i="225"/>
  <c r="P534" i="225"/>
  <c r="Z534" i="225"/>
  <c r="W534" i="225"/>
  <c r="AG534" i="225"/>
  <c r="AR534" i="225" s="1"/>
  <c r="Q534" i="225"/>
  <c r="AD534" i="225"/>
  <c r="AO534" i="225" s="1"/>
  <c r="V534" i="225"/>
  <c r="U534" i="225"/>
  <c r="T534" i="225"/>
  <c r="AI534" i="225"/>
  <c r="AT534" i="225" s="1"/>
  <c r="AE534" i="225"/>
  <c r="AP534" i="225" s="1"/>
  <c r="AK534" i="225"/>
  <c r="AV534" i="225" s="1"/>
  <c r="AH534" i="225"/>
  <c r="AF534" i="225"/>
  <c r="AQ534" i="225" s="1"/>
  <c r="Y534" i="225"/>
  <c r="Y525" i="225" s="1"/>
  <c r="A535" i="225"/>
  <c r="A536" i="225" s="1"/>
  <c r="W536" i="225" s="1"/>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Q525" i="225" l="1"/>
  <c r="AB534" i="225"/>
  <c r="AB525" i="225" s="1"/>
  <c r="AA534" i="225"/>
  <c r="AA525" i="225" s="1"/>
  <c r="A441" i="225"/>
  <c r="A442" i="225" s="1"/>
  <c r="AM462" i="225"/>
  <c r="AC525" i="225"/>
  <c r="U525" i="225"/>
  <c r="W525" i="225"/>
  <c r="AL525" i="225"/>
  <c r="AW525" i="225" s="1"/>
  <c r="P525" i="225"/>
  <c r="X525" i="225"/>
  <c r="Z525" i="225"/>
  <c r="O525" i="225"/>
  <c r="AM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Q512" i="225" s="1"/>
  <c r="AG536" i="225"/>
  <c r="AR536" i="225" s="1"/>
  <c r="AH536" i="225"/>
  <c r="AS536" i="225" s="1"/>
  <c r="P536" i="225"/>
  <c r="P512" i="225" s="1"/>
  <c r="Y536" i="225"/>
  <c r="AB536" i="225"/>
  <c r="S536" i="225"/>
  <c r="AN536" i="225" s="1"/>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AO525" i="225" s="1"/>
  <c r="S525" i="225"/>
  <c r="R534" i="225"/>
  <c r="AF525" i="225"/>
  <c r="AQ525" i="225" s="1"/>
  <c r="AK525" i="225"/>
  <c r="AV525" i="225" s="1"/>
  <c r="AE525" i="225"/>
  <c r="AP525" i="225" s="1"/>
  <c r="AI525" i="225"/>
  <c r="AT525" i="225" s="1"/>
  <c r="AG525" i="225"/>
  <c r="AR525" i="225" s="1"/>
  <c r="R525" i="225"/>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AN525" i="225" l="1"/>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Y282" i="225"/>
  <c r="T282" i="225"/>
  <c r="Q282" i="225"/>
  <c r="R282" i="225"/>
  <c r="R51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444" i="225" l="1"/>
  <c r="Q443" i="225"/>
  <c r="U413" i="225"/>
  <c r="T414" i="225"/>
  <c r="A236" i="225"/>
  <c r="A237" i="225" s="1"/>
  <c r="A238" i="225" s="1"/>
  <c r="A547" i="225"/>
  <c r="A548" i="225" s="1"/>
  <c r="S548" i="225" s="1"/>
  <c r="AN548" i="225" s="1"/>
  <c r="P546" i="225"/>
  <c r="AE512" i="225"/>
  <c r="AP512" i="225" s="1"/>
  <c r="AH512" i="225"/>
  <c r="AS512" i="225" s="1"/>
  <c r="AE546" i="225"/>
  <c r="AP546" i="225" s="1"/>
  <c r="AK546" i="225"/>
  <c r="AV546" i="225" s="1"/>
  <c r="AJ546" i="225"/>
  <c r="AU546" i="225" s="1"/>
  <c r="AF546" i="225"/>
  <c r="AQ546" i="225" s="1"/>
  <c r="AD546" i="225"/>
  <c r="AO546" i="225" s="1"/>
  <c r="Z546" i="225"/>
  <c r="Y546" i="225"/>
  <c r="AM546" i="225"/>
  <c r="V546" i="225"/>
  <c r="AD512" i="225"/>
  <c r="AA546" i="225"/>
  <c r="AC546" i="225"/>
  <c r="AF512" i="225"/>
  <c r="AQ512" i="225" s="1"/>
  <c r="AI512" i="225"/>
  <c r="AT512" i="225" s="1"/>
  <c r="AJ512" i="225"/>
  <c r="AU512" i="225" s="1"/>
  <c r="X546" i="225"/>
  <c r="AB546" i="225"/>
  <c r="AH546" i="225"/>
  <c r="AS546" i="225" s="1"/>
  <c r="AG546" i="225"/>
  <c r="AR546" i="225" s="1"/>
  <c r="U546" i="225"/>
  <c r="AK512" i="225"/>
  <c r="AV512" i="225" s="1"/>
  <c r="S546" i="225"/>
  <c r="Q546" i="225"/>
  <c r="AL512" i="225"/>
  <c r="AW512" i="225" s="1"/>
  <c r="O546" i="225"/>
  <c r="W546" i="225"/>
  <c r="T546" i="225"/>
  <c r="AI546" i="225"/>
  <c r="AT546" i="225" s="1"/>
  <c r="AG512" i="225"/>
  <c r="AR512" i="225" s="1"/>
  <c r="A549" i="225"/>
  <c r="A550"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O512" i="225" l="1"/>
  <c r="AN546" i="225"/>
  <c r="AN512"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N547" i="225" s="1"/>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R547" i="225" s="1"/>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R548" i="225" l="1"/>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AN552" i="225" s="1"/>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R552" i="225" l="1"/>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N549" i="225" s="1"/>
  <c r="AK549" i="225"/>
  <c r="AV549" i="225" s="1"/>
  <c r="AD549" i="225"/>
  <c r="AO549" i="225" s="1"/>
  <c r="AE549" i="225"/>
  <c r="AP549" i="225" s="1"/>
  <c r="A556" i="225"/>
  <c r="T555" i="225"/>
  <c r="AD555" i="225"/>
  <c r="V569" i="225"/>
  <c r="V559" i="225"/>
  <c r="AF549" i="225"/>
  <c r="AQ549" i="225" s="1"/>
  <c r="AJ549" i="225"/>
  <c r="AU549" i="225" s="1"/>
  <c r="Q560" i="225"/>
  <c r="AH549" i="225"/>
  <c r="AS549" i="225" s="1"/>
  <c r="Y413" i="225"/>
  <c r="X414" i="225"/>
  <c r="R558" i="225"/>
  <c r="O569" i="225"/>
  <c r="AL560" i="225" l="1"/>
  <c r="AW560" i="225" s="1"/>
  <c r="AG560" i="225"/>
  <c r="AR560" i="225" s="1"/>
  <c r="AK560" i="225"/>
  <c r="AV560" i="225" s="1"/>
  <c r="Q559" i="225"/>
  <c r="R559" i="225" s="1"/>
  <c r="R560" i="225"/>
  <c r="R569" i="225" s="1"/>
  <c r="Q569" i="225"/>
  <c r="S560" i="225"/>
  <c r="AN560" i="225" s="1"/>
  <c r="AH560" i="225"/>
  <c r="AS560" i="225" s="1"/>
  <c r="AJ560" i="225"/>
  <c r="AU560" i="225" s="1"/>
  <c r="AI560" i="225"/>
  <c r="AT560" i="225" s="1"/>
  <c r="T556" i="225"/>
  <c r="AD556" i="225"/>
  <c r="A557" i="225"/>
  <c r="AF560" i="225"/>
  <c r="AQ560" i="225" s="1"/>
  <c r="AE560" i="225"/>
  <c r="AP560" i="225" s="1"/>
  <c r="Z413" i="225"/>
  <c r="Y414" i="225"/>
  <c r="AL559" i="225" l="1"/>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G572" i="225"/>
  <c r="AG579" i="225" s="1"/>
  <c r="AF572" i="225"/>
  <c r="AF579" i="225" s="1"/>
  <c r="AE572" i="225"/>
  <c r="AE579" i="225" s="1"/>
  <c r="Q572" i="225"/>
  <c r="Z572" i="225"/>
  <c r="O572" i="225"/>
  <c r="AI572" i="225"/>
  <c r="AI579" i="225" s="1"/>
  <c r="AD572" i="225"/>
  <c r="X572" i="225"/>
  <c r="V572" i="225"/>
  <c r="AH572" i="225"/>
  <c r="AH579" i="225" s="1"/>
  <c r="AB572" i="225"/>
  <c r="AM572" i="225"/>
  <c r="AM579" i="225" s="1"/>
  <c r="AL572" i="225"/>
  <c r="AL579" i="225" s="1"/>
  <c r="T572" i="225"/>
  <c r="S572" i="225"/>
  <c r="U572" i="225"/>
  <c r="AK572" i="225"/>
  <c r="AK579" i="225" s="1"/>
  <c r="AJ572" i="225"/>
  <c r="AJ579" i="225" s="1"/>
  <c r="Y572" i="225"/>
  <c r="P572" i="225"/>
  <c r="W572" i="225"/>
  <c r="AC572" i="225"/>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AC580" i="225"/>
  <c r="AC584" i="225" s="1"/>
  <c r="S580" i="225"/>
  <c r="S579" i="225" s="1"/>
  <c r="AI580" i="225"/>
  <c r="AI584" i="225" s="1"/>
  <c r="O580" i="225"/>
  <c r="AJ580" i="225"/>
  <c r="AJ584" i="225" s="1"/>
  <c r="AM580" i="225"/>
  <c r="AM584" i="225" s="1"/>
  <c r="AK580" i="225"/>
  <c r="AK584" i="225" s="1"/>
  <c r="W580" i="225"/>
  <c r="A581" i="225"/>
  <c r="A582" i="225" s="1"/>
  <c r="A583" i="225" s="1"/>
  <c r="A584" i="225" s="1"/>
  <c r="AH580" i="225"/>
  <c r="AH584" i="225" s="1"/>
  <c r="AB580" i="225"/>
  <c r="AB584" i="225" s="1"/>
  <c r="V580" i="225"/>
  <c r="V584" i="225" s="1"/>
  <c r="X580" i="225"/>
  <c r="X584" i="225" s="1"/>
  <c r="U580" i="225"/>
  <c r="AA580" i="225"/>
  <c r="AA584" i="225" s="1"/>
  <c r="Y580" i="225"/>
  <c r="Y584" i="225" s="1"/>
  <c r="AG580" i="225"/>
  <c r="AG584" i="225" s="1"/>
  <c r="AF580" i="225"/>
  <c r="AF584" i="225" s="1"/>
  <c r="Q580" i="225"/>
  <c r="Q579" i="225" s="1"/>
  <c r="AL580" i="225"/>
  <c r="AL584" i="225" s="1"/>
  <c r="AD580" i="225"/>
  <c r="Z580" i="225"/>
  <c r="Z584" i="225" s="1"/>
  <c r="P580" i="225"/>
  <c r="P579" i="225" s="1"/>
  <c r="AE580" i="225"/>
  <c r="AE584" i="225" s="1"/>
  <c r="AV579" i="225"/>
  <c r="AE413" i="225"/>
  <c r="AD414" i="225"/>
  <c r="U584" i="225" l="1"/>
  <c r="W584" i="225"/>
  <c r="X579" i="225"/>
  <c r="AC579" i="225"/>
  <c r="AA579" i="225"/>
  <c r="AB579" i="225"/>
  <c r="Z579" i="225"/>
  <c r="U579" i="225"/>
  <c r="W579" i="225"/>
  <c r="V579" i="225"/>
  <c r="Y579" i="225"/>
  <c r="T584" i="225"/>
  <c r="S584" i="225"/>
  <c r="P584" i="225"/>
  <c r="T579" i="225"/>
  <c r="O584" i="225"/>
  <c r="O579" i="225"/>
  <c r="Q582"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AA581" i="225"/>
  <c r="AA583" i="225" s="1"/>
  <c r="AA582" i="225"/>
  <c r="AK581" i="225"/>
  <c r="AK583" i="225" s="1"/>
  <c r="AK582" i="225"/>
  <c r="AU579" i="225"/>
  <c r="R578" i="225"/>
  <c r="AS579" i="225"/>
  <c r="AN579" i="225"/>
  <c r="AT579" i="225"/>
  <c r="AP579" i="225"/>
  <c r="Q581" i="225"/>
  <c r="Q583" i="225" s="1"/>
  <c r="R580" i="225"/>
  <c r="Q576" i="225"/>
  <c r="R576" i="225" s="1"/>
  <c r="R575" i="225"/>
  <c r="AW579" i="225"/>
  <c r="R573" i="225"/>
  <c r="AQ579" i="225"/>
  <c r="AF413" i="225"/>
  <c r="AE414" i="225"/>
  <c r="R582" i="225" l="1"/>
  <c r="Q584" i="225"/>
  <c r="R583" i="225"/>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H29" i="225" l="1"/>
  <c r="H23" i="225"/>
  <c r="H25" i="225"/>
  <c r="M667" i="225" l="1"/>
  <c r="M655" i="225"/>
  <c r="M668" i="225"/>
  <c r="M669" i="225"/>
  <c r="M656" i="225"/>
  <c r="M670" i="225"/>
  <c r="M657" i="225"/>
  <c r="M658" i="225"/>
  <c r="M671" i="225"/>
  <c r="Q433" i="225"/>
  <c r="M672" i="225"/>
  <c r="M659" i="225"/>
  <c r="M673" i="225"/>
  <c r="M660" i="225"/>
  <c r="Q434" i="225"/>
  <c r="Q435" i="225"/>
  <c r="M674" i="225"/>
  <c r="M661" i="225"/>
  <c r="M662" i="225"/>
  <c r="M675" i="225"/>
  <c r="Q436" i="225"/>
  <c r="M663" i="225"/>
  <c r="M676" i="225"/>
  <c r="Q437" i="225"/>
  <c r="M664" i="225"/>
  <c r="Q438" i="225"/>
  <c r="Q439" i="225"/>
  <c r="Q440" i="225"/>
  <c r="Q445" i="225"/>
  <c r="Q446" i="225"/>
  <c r="Q447" i="225"/>
  <c r="H34" i="225"/>
  <c r="H28" i="225"/>
  <c r="H26" i="225"/>
  <c r="H19" i="225"/>
  <c r="H33" i="225"/>
  <c r="H31" i="225"/>
  <c r="H18" i="225"/>
  <c r="H22" i="225"/>
  <c r="H32" i="225"/>
  <c r="H27" i="225"/>
  <c r="H35" i="225"/>
  <c r="H20" i="225"/>
  <c r="H21" i="225"/>
  <c r="H30" i="225"/>
  <c r="H16" i="225"/>
  <c r="H17" i="225"/>
  <c r="H24" i="225"/>
  <c r="Q429" i="225" l="1"/>
  <c r="Q427" i="225" s="1"/>
  <c r="Q425" i="225" s="1"/>
  <c r="AD557" i="225" l="1"/>
  <c r="AD560" i="225" s="1"/>
  <c r="AO560" i="225" l="1"/>
  <c r="AD559" i="225"/>
  <c r="AD569" i="225"/>
  <c r="AO569" i="225" l="1"/>
  <c r="AD579" i="225"/>
  <c r="AO579" i="225" s="1"/>
  <c r="AD578" i="225"/>
  <c r="AD576" i="225"/>
  <c r="AD58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<sst xmlns="http://schemas.openxmlformats.org/spreadsheetml/2006/main" count="7273" uniqueCount="2483">
  <si>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</si>
  <si>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</si>
  <si>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</si>
  <si>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</si>
  <si>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</si>
  <si>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</si>
  <si>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</si>
  <si>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</si>
  <si>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</si>
  <si>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</si>
  <si>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</si>
  <si>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</si>
  <si>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</si>
  <si>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</si>
  <si>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</si>
  <si>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</si>
  <si>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</si>
  <si>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</si>
  <si>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</si>
  <si>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</si>
  <si>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</si>
  <si>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</si>
  <si>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</si>
  <si>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</si>
  <si>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</si>
  <si>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</si>
  <si>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</si>
  <si>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</si>
  <si>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</si>
  <si>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</si>
  <si>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</si>
  <si>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</si>
  <si>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</si>
  <si>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</si>
  <si>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</si>
  <si>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</si>
  <si>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</si>
  <si>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</si>
  <si>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</si>
  <si>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</si>
  <si>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</si>
  <si>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</si>
  <si>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</si>
  <si>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</si>
  <si>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</si>
  <si>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</si>
  <si>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</si>
  <si>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</si>
  <si>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</si>
  <si>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</si>
  <si>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</si>
  <si>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</si>
  <si>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</si>
  <si>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</si>
  <si>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</si>
  <si>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</si>
  <si>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</si>
  <si>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</si>
  <si>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</si>
  <si>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</si>
  <si>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</si>
  <si>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</si>
  <si>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</si>
  <si>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</si>
  <si>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</si>
  <si>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</si>
  <si>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</si>
  <si>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</si>
  <si>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</si>
  <si>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</si>
  <si>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</si>
  <si>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</si>
  <si>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</si>
  <si>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</si>
  <si>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</si>
  <si>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</si>
  <si>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</si>
  <si>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</si>
  <si>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</si>
  <si>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</si>
  <si>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</si>
  <si>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</si>
  <si>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</si>
  <si>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</si>
  <si>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</si>
  <si>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</si>
  <si>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</si>
  <si>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</si>
  <si>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</si>
  <si>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</si>
  <si>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</si>
  <si>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</si>
  <si>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</si>
  <si>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</si>
  <si>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</si>
  <si>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</si>
  <si>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</si>
  <si>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</si>
  <si>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</si>
  <si>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</si>
  <si>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</si>
  <si>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</si>
  <si>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</si>
  <si>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</si>
  <si>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</si>
  <si>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</si>
  <si>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</si>
  <si>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</si>
  <si>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</si>
  <si>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</si>
  <si>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</si>
  <si>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</si>
  <si>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</si>
  <si>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</si>
  <si>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</si>
  <si>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</si>
  <si>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</si>
  <si>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</si>
  <si>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</si>
  <si>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</si>
  <si>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</si>
  <si>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</si>
  <si>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</si>
  <si>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</si>
  <si>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</si>
  <si>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</si>
  <si>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</si>
  <si>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</si>
  <si>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</si>
  <si>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</si>
  <si>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</si>
  <si>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</si>
  <si>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</si>
  <si>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</si>
  <si>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</si>
  <si>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</si>
  <si>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</si>
  <si>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</si>
  <si>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</si>
  <si>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</si>
  <si>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</si>
  <si>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</si>
  <si>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</si>
  <si>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</si>
  <si>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</si>
  <si>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</si>
  <si>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</si>
  <si>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</si>
  <si>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</si>
  <si>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</si>
  <si>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</si>
  <si>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</si>
  <si>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</si>
  <si>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</si>
  <si>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</si>
  <si>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</si>
  <si>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</si>
  <si>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</si>
  <si>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</si>
  <si>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</si>
  <si>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</si>
  <si>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</si>
  <si>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</si>
  <si>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</si>
  <si>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</si>
  <si>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</si>
  <si>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</si>
  <si>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</si>
  <si>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</si>
  <si>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</si>
  <si>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</si>
  <si>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</si>
  <si>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</si>
  <si>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</si>
  <si>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</si>
  <si>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</si>
  <si>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</si>
  <si>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</si>
  <si>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</si>
  <si>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</si>
  <si>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</si>
  <si>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</si>
  <si>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</si>
  <si>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</si>
  <si>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</si>
  <si>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</si>
  <si>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</si>
  <si>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</si>
  <si>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</si>
  <si>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</si>
  <si>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</si>
  <si>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</si>
  <si>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</si>
  <si>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</si>
  <si>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</si>
  <si>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</si>
  <si>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</si>
  <si>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</si>
  <si>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</si>
  <si>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</si>
  <si>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</si>
  <si>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</si>
  <si>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</si>
  <si>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</si>
  <si>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</si>
  <si>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</si>
  <si>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</si>
  <si>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</si>
  <si>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</si>
  <si>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</si>
  <si>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</si>
  <si>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</si>
  <si>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</si>
  <si>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</si>
  <si>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</si>
  <si>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</si>
  <si>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</si>
  <si>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</si>
  <si>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</si>
  <si>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</si>
  <si>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</si>
  <si>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</si>
  <si>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</si>
  <si>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</si>
  <si>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</si>
  <si>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</si>
  <si>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</si>
  <si>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</si>
  <si>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</si>
  <si>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</si>
  <si>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</si>
  <si>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</si>
  <si>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</si>
  <si>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</si>
  <si>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</si>
  <si>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</si>
  <si>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</si>
  <si>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</si>
  <si>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</si>
  <si>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</si>
  <si>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</si>
  <si>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</si>
  <si>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</si>
  <si>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</si>
  <si>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</si>
  <si>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</si>
  <si>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</si>
  <si>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</si>
  <si>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</si>
  <si>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</si>
  <si>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</si>
  <si>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</si>
  <si>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</si>
  <si>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</si>
  <si>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</si>
  <si>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</si>
  <si>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</si>
  <si>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</si>
  <si>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</si>
  <si>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</si>
  <si>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</si>
  <si>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</si>
  <si>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</si>
  <si>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</si>
  <si>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</si>
  <si>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</si>
  <si>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</si>
  <si>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</si>
  <si>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</si>
  <si>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</si>
  <si>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</si>
  <si>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</si>
  <si>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</si>
  <si>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</si>
  <si>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</si>
  <si>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</si>
  <si>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</si>
  <si>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</si>
  <si>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</si>
  <si>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</si>
  <si>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</si>
  <si>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</si>
  <si>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</si>
  <si>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</si>
  <si>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</si>
  <si>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</si>
  <si>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</si>
  <si>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</si>
  <si>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</si>
  <si>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</si>
  <si>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</si>
  <si>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</si>
  <si>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</si>
  <si>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</si>
  <si>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</si>
  <si>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</si>
  <si>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</si>
  <si>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</si>
  <si>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</si>
  <si>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</si>
  <si>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</si>
  <si>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</si>
  <si>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</si>
  <si>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</si>
  <si>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</si>
  <si>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</si>
  <si>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</si>
  <si>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</si>
  <si>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</si>
  <si>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</si>
  <si>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</si>
  <si>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</si>
  <si>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</si>
  <si>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</si>
  <si>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</si>
  <si>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</si>
  <si>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</si>
  <si>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</si>
  <si>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</si>
  <si>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</si>
  <si>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</si>
  <si>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</si>
  <si>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</si>
  <si>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</si>
  <si>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</si>
  <si>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</si>
  <si>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</si>
  <si>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</si>
  <si>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</si>
  <si>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</si>
  <si>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</si>
  <si>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</si>
  <si>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</si>
  <si>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</si>
  <si>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</si>
  <si>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</si>
  <si>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</si>
  <si>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</si>
  <si>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</si>
  <si>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</si>
  <si>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</si>
  <si>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</si>
  <si>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</si>
  <si>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</si>
  <si>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</si>
  <si>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</si>
  <si>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</si>
  <si>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</si>
  <si>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</si>
  <si>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</si>
  <si>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</si>
  <si>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</si>
  <si>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</si>
  <si>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</si>
  <si>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</si>
  <si>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</si>
  <si>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</si>
  <si>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</si>
  <si>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</si>
  <si>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</si>
  <si>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</si>
  <si>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</si>
  <si>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</si>
  <si>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</si>
  <si>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</si>
  <si>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</si>
  <si>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</si>
  <si>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</si>
  <si>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</si>
  <si>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</si>
  <si>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</si>
  <si>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</si>
  <si>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</si>
  <si>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</si>
  <si>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</si>
  <si>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</si>
  <si>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</si>
  <si>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</si>
  <si>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</si>
  <si>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</si>
  <si>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</si>
  <si>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</si>
  <si>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</si>
  <si>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</si>
  <si>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</si>
  <si>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</si>
  <si>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</si>
  <si>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</si>
  <si>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</si>
  <si>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</si>
  <si>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</si>
  <si>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</si>
  <si>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</si>
  <si>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</si>
  <si>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</si>
  <si>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</si>
  <si>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</si>
  <si>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</si>
  <si>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</si>
  <si>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</si>
  <si>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</si>
  <si>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</si>
  <si>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</si>
  <si>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</si>
  <si>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</si>
  <si>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</si>
  <si>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</si>
  <si>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</si>
  <si>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</si>
  <si>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</si>
  <si>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</si>
  <si>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</si>
  <si>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</si>
  <si>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</si>
  <si>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</si>
  <si>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</si>
  <si>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</si>
  <si>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</si>
  <si>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</si>
  <si>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</si>
  <si>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</si>
  <si>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</si>
  <si>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</si>
  <si>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</si>
  <si>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</si>
  <si>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</si>
  <si>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</si>
  <si>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</si>
  <si>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</si>
  <si>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</si>
  <si>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</si>
  <si>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</si>
  <si>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</si>
  <si>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</si>
  <si>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</si>
  <si>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</si>
  <si>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</si>
  <si>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</si>
  <si>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</si>
  <si>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</si>
  <si>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</si>
  <si>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</si>
  <si>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</si>
  <si>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</si>
  <si>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</si>
  <si>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</si>
  <si>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</si>
  <si>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</si>
  <si>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</si>
  <si>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</si>
  <si>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</si>
  <si>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</si>
  <si>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</si>
  <si>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</si>
  <si>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</si>
  <si>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</si>
  <si>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</si>
  <si>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</si>
  <si>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</si>
  <si>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</si>
  <si>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</si>
  <si>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</si>
  <si>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</si>
  <si>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</si>
  <si>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</si>
  <si>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</si>
  <si>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</si>
  <si>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</si>
  <si>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</si>
  <si>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</si>
  <si>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</si>
  <si>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</si>
  <si>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</si>
  <si>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</si>
  <si>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</si>
  <si>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</si>
  <si>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</si>
  <si>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</si>
  <si>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</si>
  <si>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</si>
  <si>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</si>
  <si>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</si>
  <si>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</si>
  <si>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</si>
  <si>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</si>
  <si>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</si>
  <si>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</si>
  <si>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</si>
  <si>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</si>
  <si>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</si>
  <si>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</si>
  <si>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</si>
  <si>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</si>
  <si>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</si>
  <si>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</si>
  <si>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</si>
  <si>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</si>
  <si>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</si>
  <si>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</si>
  <si>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</si>
  <si>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</si>
  <si>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</si>
  <si>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</si>
  <si>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</si>
  <si>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</si>
  <si>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</si>
  <si>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</si>
  <si>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</si>
  <si>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</si>
  <si>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</si>
  <si>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</si>
  <si>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</si>
  <si>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</si>
  <si>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</si>
  <si>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</si>
  <si>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</si>
  <si>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</si>
  <si>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</si>
  <si>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</si>
  <si>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</si>
  <si>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</si>
  <si>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</si>
  <si>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</si>
  <si>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</si>
  <si>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</si>
  <si>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</si>
  <si>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</si>
  <si>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</si>
  <si>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</si>
  <si>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</si>
  <si>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</si>
  <si>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</si>
  <si>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</si>
  <si>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</si>
  <si>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</si>
  <si>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</si>
  <si>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</si>
  <si>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</si>
  <si>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</si>
  <si>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</si>
  <si>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</si>
  <si>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</si>
  <si>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</si>
  <si>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</si>
  <si>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</si>
  <si>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</si>
  <si>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</si>
  <si>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</si>
  <si>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</si>
  <si>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</si>
  <si>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</si>
  <si>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</si>
  <si>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</si>
  <si>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</si>
  <si>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</si>
  <si>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</si>
  <si>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</si>
  <si>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</si>
  <si>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</si>
  <si>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</si>
  <si>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</si>
  <si>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</si>
  <si>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</si>
  <si>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</si>
  <si>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</si>
  <si>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</si>
  <si>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</si>
  <si>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</si>
  <si>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</si>
  <si>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</si>
  <si>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</si>
  <si>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</si>
  <si>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</si>
  <si>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</si>
  <si>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</si>
  <si>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</si>
  <si>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</si>
  <si>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</si>
  <si>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</si>
  <si>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</si>
  <si>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</si>
  <si>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</si>
  <si>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</si>
  <si>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</si>
  <si>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</si>
  <si>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</si>
  <si>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</si>
  <si>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</si>
  <si>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</si>
  <si>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</si>
  <si>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</si>
  <si>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</si>
  <si>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</si>
  <si>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</si>
  <si>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</si>
  <si>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</si>
  <si>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</si>
  <si>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</si>
  <si>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</si>
  <si>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</si>
  <si>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</si>
  <si>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</si>
  <si>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</si>
  <si>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</si>
  <si>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</si>
  <si>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</si>
  <si>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</si>
  <si>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</si>
  <si>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</si>
  <si>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</si>
  <si>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</si>
  <si>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</si>
  <si>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</si>
  <si>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</si>
  <si>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</si>
  <si>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</si>
  <si>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</si>
  <si>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</si>
  <si>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</si>
  <si>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</si>
  <si>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</si>
  <si>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</si>
  <si>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</si>
  <si>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</si>
  <si>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</si>
  <si>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</si>
  <si>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</si>
  <si>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</si>
  <si>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</si>
  <si>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</si>
  <si>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</si>
  <si>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</si>
  <si>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</si>
  <si>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</si>
  <si>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</si>
  <si>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</si>
  <si>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</si>
  <si>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</si>
  <si>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</si>
  <si>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</si>
  <si>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</si>
  <si>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</si>
  <si>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</si>
  <si>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</si>
  <si>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</si>
  <si>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</si>
  <si>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</si>
  <si>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</si>
  <si>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</si>
  <si>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</si>
  <si>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</si>
  <si>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</si>
  <si>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</si>
  <si>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</si>
  <si>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</si>
  <si>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</si>
  <si>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</si>
  <si>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</si>
  <si>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</si>
  <si>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</si>
  <si>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</si>
  <si>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</si>
  <si>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</si>
  <si>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</si>
  <si>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</si>
  <si>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</si>
  <si>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</si>
  <si>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</si>
  <si>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</si>
  <si>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</si>
  <si>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</si>
  <si>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</si>
  <si>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</si>
  <si>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</si>
  <si>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</si>
  <si>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</si>
  <si>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</si>
  <si>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</si>
  <si>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</si>
  <si>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</si>
  <si>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</si>
  <si>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</si>
  <si>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</si>
  <si>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</si>
  <si>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</si>
  <si>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</si>
  <si>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</si>
  <si>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</si>
  <si>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</si>
  <si>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</si>
  <si>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</si>
  <si>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</si>
  <si>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</si>
  <si>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</si>
  <si>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</si>
  <si>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</si>
  <si>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</si>
  <si>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</si>
  <si>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</si>
  <si>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</si>
  <si>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</si>
  <si>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</si>
  <si>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</si>
  <si>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</si>
  <si>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</si>
  <si>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</si>
  <si>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</si>
  <si>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</si>
  <si>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</si>
  <si>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</si>
  <si>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</si>
  <si>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</si>
  <si>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</si>
  <si>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</si>
  <si>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</si>
  <si>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</si>
  <si>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</si>
  <si>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</si>
  <si>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</si>
  <si>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</si>
  <si>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</si>
  <si>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</si>
  <si>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</si>
  <si>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</si>
  <si>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</si>
  <si>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</si>
  <si>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</si>
  <si>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</si>
  <si>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</si>
  <si>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</si>
  <si>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</si>
  <si>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</si>
  <si>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</si>
  <si>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</si>
  <si>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</si>
  <si>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</si>
  <si>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</si>
  <si>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</si>
  <si>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</si>
  <si>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</si>
  <si>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</si>
  <si>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</si>
  <si>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</si>
  <si>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</si>
  <si>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</si>
  <si>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</si>
  <si>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</si>
  <si>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</si>
  <si>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</si>
  <si>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</si>
  <si>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</si>
  <si>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</si>
  <si>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</si>
  <si>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</si>
  <si>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</si>
  <si>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</si>
  <si>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</si>
  <si>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</si>
  <si>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</si>
  <si>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</si>
  <si>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</si>
  <si>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</si>
  <si>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</si>
  <si>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</si>
  <si>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</si>
  <si>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</si>
  <si>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</si>
  <si>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</si>
  <si>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</si>
  <si>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</si>
  <si>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</si>
  <si>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</si>
  <si>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</si>
  <si>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</si>
  <si>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</si>
  <si>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</si>
  <si>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</si>
  <si>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</si>
  <si>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</si>
  <si>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</si>
  <si>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</si>
  <si>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</si>
  <si>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</si>
  <si>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</si>
  <si>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</si>
  <si>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</si>
  <si>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</si>
  <si>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</si>
  <si>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</si>
  <si>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</si>
  <si>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</si>
  <si>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</si>
  <si>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</si>
  <si>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</si>
  <si>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</si>
  <si>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</si>
  <si>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</si>
  <si>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</si>
  <si>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</si>
  <si>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</si>
  <si>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</si>
  <si>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</si>
  <si>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</si>
  <si>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</si>
  <si>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</si>
  <si>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</si>
  <si>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</si>
  <si>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</si>
  <si>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</si>
  <si>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</si>
  <si>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</si>
  <si>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</si>
  <si>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</si>
  <si>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</si>
  <si>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</si>
  <si>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</si>
  <si>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</si>
  <si>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</si>
  <si>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</si>
  <si>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</si>
  <si>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</si>
  <si>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</si>
  <si>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</si>
  <si>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</si>
  <si>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</si>
  <si>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</si>
  <si>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</si>
  <si>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</si>
  <si>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</si>
  <si>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</si>
  <si>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</si>
  <si>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</si>
  <si>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</si>
  <si>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</si>
  <si>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</si>
  <si>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</si>
  <si>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</si>
  <si>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</si>
  <si>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</si>
  <si>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</si>
  <si>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</si>
  <si>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</si>
  <si>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</si>
  <si>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</si>
  <si>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</si>
  <si>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</si>
  <si>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</si>
  <si>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</si>
  <si>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</si>
  <si>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</si>
  <si>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</si>
  <si>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</si>
  <si>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</si>
  <si>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</si>
  <si>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</si>
  <si>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</si>
  <si>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</si>
  <si>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</si>
  <si>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</si>
  <si>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</si>
  <si>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</si>
  <si>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</si>
  <si>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</si>
  <si>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</si>
  <si>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</si>
  <si>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</si>
  <si>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</si>
  <si>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</si>
  <si>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</si>
  <si>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</si>
  <si>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</si>
  <si>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</si>
  <si>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</si>
  <si>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</si>
  <si>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</si>
  <si>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</si>
  <si>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</si>
  <si>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</si>
  <si>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</si>
  <si>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</si>
  <si>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</si>
  <si>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</si>
  <si>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</si>
  <si>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</si>
  <si>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</si>
  <si>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</si>
  <si>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</si>
  <si>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</si>
  <si>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</si>
  <si>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</si>
  <si>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</si>
  <si>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</si>
  <si>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</si>
  <si>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</si>
  <si>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</si>
  <si>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</si>
  <si>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</si>
  <si>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</si>
  <si>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</si>
  <si>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</si>
  <si>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</si>
  <si>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</si>
  <si>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</si>
  <si>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</si>
  <si>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</si>
  <si>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</si>
  <si>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</si>
  <si>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</si>
  <si>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</si>
  <si>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</si>
  <si>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</si>
  <si>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</si>
  <si>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</si>
  <si>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</si>
  <si>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</si>
  <si>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</si>
  <si>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</si>
  <si>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</si>
  <si>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</si>
  <si>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</si>
  <si>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</si>
  <si>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</si>
  <si>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</si>
  <si>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</si>
  <si>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</si>
  <si>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</si>
  <si>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</si>
  <si>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</si>
  <si>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</si>
  <si>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</si>
  <si>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</si>
  <si>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</si>
  <si>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</si>
  <si>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</si>
  <si>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</si>
  <si>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</si>
  <si>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</si>
  <si>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</si>
  <si>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</si>
  <si>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</si>
  <si>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</si>
  <si>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</si>
  <si>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</si>
  <si>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</si>
  <si>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</si>
  <si>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</si>
  <si>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</si>
  <si>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</si>
  <si>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</si>
  <si>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</si>
  <si>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</si>
  <si>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</si>
  <si>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</si>
  <si>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</si>
  <si>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</si>
  <si>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</si>
  <si>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</si>
  <si>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</si>
  <si>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</si>
  <si>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</si>
  <si>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</si>
  <si>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</si>
  <si>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</si>
  <si>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</si>
  <si>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</si>
  <si>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</si>
  <si>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</si>
  <si>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</si>
  <si>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</si>
  <si>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</si>
  <si>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</si>
  <si>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</si>
  <si>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</si>
  <si>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</si>
  <si>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</si>
  <si>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</si>
  <si>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</si>
  <si>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</si>
  <si>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</si>
  <si>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</si>
  <si>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</si>
  <si>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</si>
  <si>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</si>
  <si>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</si>
  <si>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</si>
  <si>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</si>
  <si>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</si>
  <si>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</si>
  <si>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</si>
  <si>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</si>
  <si>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</si>
  <si>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</si>
  <si>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</si>
  <si>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</si>
  <si>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</si>
  <si>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</si>
  <si>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</si>
  <si>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</si>
  <si>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</si>
  <si>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</si>
  <si>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</si>
  <si>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</si>
  <si>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</si>
  <si>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</si>
  <si>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</si>
  <si>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</si>
  <si>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</si>
  <si>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</si>
  <si>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</si>
  <si>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</si>
  <si>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</si>
  <si>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</si>
  <si>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</si>
  <si>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</si>
  <si>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</si>
  <si>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</si>
  <si>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</si>
  <si>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</si>
  <si>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</si>
  <si>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</si>
  <si>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</si>
  <si>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</si>
  <si>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</si>
  <si>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</si>
  <si>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</si>
  <si>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</si>
  <si>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</si>
  <si>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</si>
  <si>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</si>
  <si>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</si>
  <si>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</si>
  <si>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</si>
  <si>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</si>
  <si>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</si>
  <si>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</si>
  <si>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</si>
  <si>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</si>
  <si>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</si>
  <si>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</si>
  <si>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</si>
  <si>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</si>
  <si>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</si>
  <si>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</si>
  <si>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</si>
  <si>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</si>
  <si>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</si>
  <si>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</si>
  <si>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</si>
  <si>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</si>
  <si>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</si>
  <si>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</si>
  <si>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</si>
  <si>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</si>
  <si>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</si>
  <si>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</si>
  <si>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</si>
  <si>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</si>
  <si>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</si>
  <si>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</si>
  <si>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</si>
  <si>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</si>
  <si>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</si>
  <si>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</si>
  <si>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</si>
  <si>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</si>
  <si>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</si>
  <si>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</si>
  <si>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</si>
  <si>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</si>
  <si>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</si>
  <si>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</si>
  <si>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</si>
  <si>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</si>
  <si>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</si>
  <si>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</si>
  <si>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</si>
  <si>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</si>
  <si>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</si>
  <si>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</si>
  <si>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</si>
  <si>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</si>
  <si>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</si>
  <si>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</si>
  <si>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</si>
  <si>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</si>
  <si>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</si>
  <si>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</si>
  <si>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</si>
  <si>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</si>
  <si>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</si>
  <si>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</si>
  <si>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</si>
  <si>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</si>
  <si>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</si>
  <si>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</si>
  <si>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</si>
  <si>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</si>
  <si>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</si>
  <si>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</si>
  <si>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</si>
  <si>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</si>
  <si>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</si>
  <si>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</si>
  <si>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</si>
  <si>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</si>
  <si>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</si>
  <si>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</si>
  <si>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</si>
  <si>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</si>
  <si>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</si>
  <si>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</si>
  <si>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</si>
  <si>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</si>
  <si>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</si>
  <si>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</si>
  <si>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</si>
  <si>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</si>
  <si>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</si>
  <si>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</si>
  <si>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</si>
  <si>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</si>
  <si>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</si>
  <si>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</si>
  <si>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</si>
  <si>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</si>
  <si>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</si>
  <si>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</si>
  <si>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</si>
  <si>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</si>
  <si>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</si>
  <si>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</si>
  <si>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</si>
  <si>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</si>
  <si>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</si>
  <si>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</si>
  <si>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</si>
  <si>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</si>
  <si>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</si>
  <si>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</si>
  <si>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</si>
  <si>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</si>
  <si>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</si>
  <si>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</si>
  <si>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</si>
  <si>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</si>
  <si>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</si>
  <si>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</si>
  <si>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</si>
  <si>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</si>
  <si>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</si>
  <si>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</si>
  <si>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</si>
  <si>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</si>
  <si>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</si>
  <si>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</si>
  <si>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</si>
  <si>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</si>
  <si>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</si>
  <si>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</si>
  <si>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</si>
  <si>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</si>
  <si>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</si>
  <si>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</si>
  <si>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</si>
  <si>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</si>
  <si>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</si>
  <si>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</si>
  <si>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</si>
  <si>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</si>
  <si>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</si>
  <si>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</si>
  <si>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</si>
  <si>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</si>
  <si>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</si>
  <si>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</si>
  <si>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</si>
  <si>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</si>
  <si>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</si>
  <si>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</si>
  <si>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</si>
  <si>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</si>
  <si>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</si>
  <si>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</si>
  <si>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</si>
  <si>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</si>
  <si>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</si>
  <si>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</si>
  <si>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</si>
  <si>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</si>
  <si>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</si>
  <si>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</si>
  <si>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</si>
  <si>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</si>
  <si>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</si>
  <si>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</si>
  <si>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</si>
  <si>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</si>
  <si>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</si>
  <si>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</si>
  <si>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</si>
  <si>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</si>
  <si>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</si>
  <si>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</si>
  <si>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</si>
  <si>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</si>
  <si>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</si>
  <si>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</si>
  <si>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</si>
  <si>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</si>
  <si>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</si>
  <si>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</si>
  <si>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</si>
  <si>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</si>
  <si>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</si>
  <si>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</si>
  <si>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</si>
  <si>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</si>
  <si>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</si>
  <si>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</si>
  <si>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</si>
  <si>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</si>
  <si>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</si>
  <si>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</si>
  <si>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</si>
  <si>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</si>
  <si>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</si>
  <si>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</si>
  <si>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</si>
  <si>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</si>
  <si>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</si>
  <si>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</si>
  <si>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</si>
  <si>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</si>
  <si>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</si>
  <si>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</si>
  <si>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</si>
  <si>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</si>
  <si>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</si>
  <si>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</si>
  <si>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</si>
  <si>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</si>
  <si>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</si>
  <si>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</si>
  <si>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</si>
  <si>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</si>
  <si>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</si>
  <si>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</si>
  <si>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</si>
  <si>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</si>
  <si>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</si>
  <si>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</si>
  <si>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</si>
  <si>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</si>
  <si>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</si>
  <si>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</si>
  <si>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</si>
  <si>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</si>
  <si>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</si>
  <si>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</si>
  <si>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</si>
  <si>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</si>
  <si>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</si>
  <si>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</si>
  <si>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</si>
  <si>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</si>
  <si>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</si>
  <si>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</si>
  <si>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</si>
  <si>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</si>
  <si>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</si>
  <si>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</si>
  <si>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</si>
  <si>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</si>
  <si>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</si>
  <si>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</si>
  <si>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</si>
  <si>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</si>
  <si>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</si>
  <si>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</si>
  <si>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</si>
  <si>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</si>
  <si>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</si>
  <si>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</si>
  <si>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</si>
  <si>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</si>
  <si>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</si>
  <si>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</si>
  <si>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</si>
  <si>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</si>
  <si>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</si>
  <si>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</si>
  <si>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</si>
  <si>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</si>
  <si>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</si>
  <si>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</si>
  <si>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</si>
  <si>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</si>
  <si>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</si>
  <si>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</si>
  <si>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</si>
  <si>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</si>
  <si>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</si>
  <si>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</si>
  <si>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</si>
  <si>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</si>
  <si>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</si>
  <si>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</si>
  <si>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</si>
  <si>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</si>
  <si>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</si>
  <si>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</si>
  <si>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</si>
  <si>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</si>
  <si>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</si>
  <si>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</si>
  <si>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</si>
  <si>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</si>
  <si>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</si>
  <si>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</si>
  <si>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</si>
  <si>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</si>
  <si>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</si>
  <si>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</si>
  <si>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</si>
  <si>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</si>
  <si>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</si>
  <si>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</si>
  <si>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</si>
  <si>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</si>
  <si>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</si>
  <si>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</si>
  <si>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</si>
  <si>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</si>
  <si>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</si>
  <si>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</si>
  <si>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</si>
  <si>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</si>
  <si>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</si>
  <si>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</si>
  <si>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</si>
  <si>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</si>
  <si>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</si>
  <si>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</si>
  <si>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</si>
  <si>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</si>
  <si>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</si>
  <si>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</si>
  <si>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</si>
  <si>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</si>
  <si>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</si>
  <si>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</si>
  <si>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</si>
  <si>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</si>
  <si>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</si>
  <si>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</si>
  <si>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</si>
  <si>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</si>
  <si>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</si>
  <si>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</si>
  <si>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</si>
  <si>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</si>
  <si>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</si>
  <si>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</si>
  <si>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</si>
  <si>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</si>
  <si>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</si>
  <si>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</si>
  <si>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</si>
  <si>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</si>
  <si>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</si>
  <si>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</si>
  <si>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</si>
  <si>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</si>
  <si>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</si>
  <si>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</si>
  <si>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</si>
  <si>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</si>
  <si>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</si>
  <si>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</si>
  <si>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</si>
  <si>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</si>
  <si>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</si>
  <si>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</si>
  <si>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</si>
  <si>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</si>
  <si>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</si>
  <si>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</si>
  <si>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</si>
  <si>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</si>
  <si>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</si>
  <si>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</si>
  <si>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</si>
  <si>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</si>
  <si>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</si>
  <si>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</si>
  <si>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</si>
  <si>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</si>
  <si>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</si>
  <si>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</si>
  <si>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</si>
  <si>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</si>
  <si>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</si>
  <si>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</si>
  <si>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</si>
  <si>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</si>
  <si>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</si>
  <si>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</si>
  <si>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</si>
  <si>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</si>
  <si>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</si>
  <si>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</si>
  <si>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</si>
  <si>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</si>
  <si>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</si>
  <si>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</si>
  <si>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</si>
  <si>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</si>
  <si>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</si>
  <si>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</si>
  <si>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</si>
  <si>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</si>
  <si>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</si>
  <si>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</si>
  <si>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</si>
  <si>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</si>
  <si>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</si>
  <si>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</si>
  <si>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</si>
  <si>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</si>
  <si>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</si>
  <si>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</si>
  <si>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</si>
  <si>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</si>
  <si>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</si>
  <si>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</si>
  <si>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</si>
  <si>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</si>
  <si>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</si>
  <si>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</si>
  <si>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</si>
  <si>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</si>
  <si>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</si>
  <si>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</si>
  <si>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</si>
  <si>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</si>
  <si>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</si>
  <si>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</si>
  <si>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</si>
  <si>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</si>
  <si>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</si>
  <si>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</si>
  <si>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</si>
  <si>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</si>
  <si>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</si>
  <si>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</si>
  <si>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</si>
  <si>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731301001</t>
  </si>
  <si>
    <t>26644830</t>
  </si>
  <si>
    <t>OOO "УК ЖКК "Мулловка"</t>
  </si>
  <si>
    <t>7310104436</t>
  </si>
  <si>
    <t>731001001</t>
  </si>
  <si>
    <t>25-04-2008 00:00:00</t>
  </si>
  <si>
    <t>732801001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</si>
  <si>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</si>
  <si>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</si>
  <si>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</si>
  <si>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</si>
  <si>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</si>
  <si>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</si>
  <si>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</si>
  <si>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</si>
  <si>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</si>
  <si>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</si>
  <si>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</si>
  <si>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</si>
  <si>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</si>
  <si>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</si>
  <si>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</si>
  <si>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</si>
  <si>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</si>
  <si>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</si>
  <si>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</si>
  <si>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</si>
  <si>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</si>
  <si>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</si>
  <si>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</si>
  <si>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</si>
  <si>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</si>
  <si>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</si>
  <si>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</si>
  <si>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</si>
  <si>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</si>
  <si>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</si>
  <si>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</si>
  <si>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</si>
  <si>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</si>
  <si>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</si>
  <si>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</si>
  <si>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</si>
  <si>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</si>
  <si>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</si>
  <si>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</si>
  <si>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</si>
  <si>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</si>
  <si>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</si>
  <si>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</si>
  <si>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</si>
  <si>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</si>
  <si>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</si>
  <si>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</si>
  <si>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</si>
  <si>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</si>
  <si>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</si>
  <si>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отсутствует</t>
  </si>
  <si>
    <t>28932703</t>
  </si>
  <si>
    <t>ИП Гришин О.А.</t>
  </si>
  <si>
    <t>731201403521</t>
  </si>
  <si>
    <t>26646520</t>
  </si>
  <si>
    <t>ИП КФХ Латыпов Н.С.</t>
  </si>
  <si>
    <t>731400008117</t>
  </si>
  <si>
    <t>20-03-2006 00:00:00</t>
  </si>
  <si>
    <t>26375441</t>
  </si>
  <si>
    <t>ИП Чуваев П.К.</t>
  </si>
  <si>
    <t>731800606489</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</si>
  <si>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</si>
  <si>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</si>
  <si>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</si>
  <si>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</si>
  <si>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</si>
  <si>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</si>
  <si>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</si>
  <si>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</si>
  <si>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</si>
  <si>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</si>
  <si>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</si>
  <si>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</si>
  <si>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</si>
  <si>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</si>
  <si>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</si>
  <si>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</si>
  <si>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</si>
  <si>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</si>
  <si>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</si>
  <si>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</si>
  <si>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</si>
  <si>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</si>
  <si>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</si>
  <si>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</si>
  <si>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</si>
  <si>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</si>
  <si>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</si>
  <si>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</si>
  <si>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</si>
  <si>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</si>
  <si>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</si>
  <si>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</si>
  <si>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</si>
  <si>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</si>
  <si>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</si>
  <si>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</si>
  <si>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</si>
  <si>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</si>
  <si>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</si>
  <si>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</si>
  <si>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</si>
  <si>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</si>
  <si>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</si>
  <si>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</si>
  <si>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</si>
  <si>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</si>
  <si>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</si>
  <si>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</si>
  <si>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</si>
  <si>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</si>
  <si>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</si>
  <si>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</si>
  <si>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</si>
  <si>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</si>
  <si>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</si>
  <si>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</si>
  <si>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</si>
  <si>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</si>
  <si>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</si>
  <si>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</si>
  <si>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</si>
  <si>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</si>
  <si>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</si>
  <si>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30915201</t>
  </si>
  <si>
    <t>МУП "ВОДОСНАБЖЕНИЕ" МО "Майнский район" Ульяновской области</t>
  </si>
  <si>
    <t>7309006508</t>
  </si>
  <si>
    <t>МУП "Водоканал"</t>
  </si>
  <si>
    <t>31039156</t>
  </si>
  <si>
    <t>7309006917</t>
  </si>
  <si>
    <t>27568771</t>
  </si>
  <si>
    <t>7321317228</t>
  </si>
  <si>
    <t>26375382</t>
  </si>
  <si>
    <t>МУП "Водосервис"</t>
  </si>
  <si>
    <t>7308005068</t>
  </si>
  <si>
    <t>730801001</t>
  </si>
  <si>
    <t>26545908</t>
  </si>
  <si>
    <t>МУП "ДОЛИНА"</t>
  </si>
  <si>
    <t>7311006978</t>
  </si>
  <si>
    <t>25-12-2007 00:00:00</t>
  </si>
  <si>
    <t>26375385</t>
  </si>
  <si>
    <t>МУП "Еделевское ЖКХ"</t>
  </si>
  <si>
    <t>7308005420</t>
  </si>
  <si>
    <t>30356052</t>
  </si>
  <si>
    <t>МУП "ЖИЛСЕРВИС" МО "Вешкаймский район"</t>
  </si>
  <si>
    <t>7309005712</t>
  </si>
  <si>
    <t>26375400</t>
  </si>
  <si>
    <t>МУП "ЖКХ Выровское"</t>
  </si>
  <si>
    <t>7309903931</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</si>
  <si>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</si>
  <si>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</si>
  <si>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</si>
  <si>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</si>
  <si>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</si>
  <si>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</si>
  <si>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</si>
  <si>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</si>
  <si>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</si>
  <si>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</si>
  <si>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</si>
  <si>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</si>
  <si>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</si>
  <si>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28798502</t>
  </si>
  <si>
    <t>МУП "Инзатеплоком"</t>
  </si>
  <si>
    <t>7306004774</t>
  </si>
  <si>
    <t>26461712</t>
  </si>
  <si>
    <t>МУП "Исток"</t>
  </si>
  <si>
    <t>7306039992</t>
  </si>
  <si>
    <t>26375402</t>
  </si>
  <si>
    <t>7309904251</t>
  </si>
  <si>
    <t>30796186</t>
  </si>
  <si>
    <t>7313010218</t>
  </si>
  <si>
    <t>28462064</t>
  </si>
  <si>
    <t>МУП "Ишеевское"</t>
  </si>
  <si>
    <t>7321319095</t>
  </si>
  <si>
    <t>26375423</t>
  </si>
  <si>
    <t>МУП "Коромысловское ЖКХ"</t>
  </si>
  <si>
    <t>7313004246</t>
  </si>
  <si>
    <t>26476526</t>
  </si>
  <si>
    <t>МУП "Нива"</t>
  </si>
  <si>
    <t>7306040758</t>
  </si>
  <si>
    <t>731501001</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</si>
  <si>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</si>
  <si>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</si>
  <si>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</si>
  <si>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</si>
  <si>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</si>
  <si>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</si>
  <si>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</si>
  <si>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</si>
  <si>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</si>
  <si>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</si>
  <si>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</si>
  <si>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</si>
  <si>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</si>
  <si>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</si>
  <si>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</si>
  <si>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</si>
  <si>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</si>
  <si>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</si>
  <si>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</si>
  <si>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</si>
  <si>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</si>
  <si>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</si>
  <si>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26461710</t>
  </si>
  <si>
    <t>МУП "Центр"</t>
  </si>
  <si>
    <t>7306040229</t>
  </si>
  <si>
    <t>26375415</t>
  </si>
  <si>
    <t>МУП "Чердаклыэнерго"</t>
  </si>
  <si>
    <t>7310103129</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</si>
  <si>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</si>
  <si>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</si>
  <si>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</si>
  <si>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</si>
  <si>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</si>
  <si>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</si>
  <si>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</si>
  <si>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</si>
  <si>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</si>
  <si>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</si>
  <si>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</si>
  <si>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</si>
  <si>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</si>
  <si>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</si>
  <si>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</si>
  <si>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</si>
  <si>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</si>
  <si>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</si>
  <si>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</si>
  <si>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27271264</t>
  </si>
  <si>
    <t>МУП ЖКХ "Старомаклаушинское"</t>
  </si>
  <si>
    <t>7309906379</t>
  </si>
  <si>
    <t>13-09-2011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</si>
  <si>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</si>
  <si>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</si>
  <si>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</si>
  <si>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</si>
  <si>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</si>
  <si>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</si>
  <si>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</si>
  <si>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</si>
  <si>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</si>
  <si>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</si>
  <si>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</si>
  <si>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</si>
  <si>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</si>
  <si>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</si>
  <si>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</si>
  <si>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</si>
  <si>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</si>
  <si>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</si>
  <si>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</si>
  <si>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</si>
  <si>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</si>
  <si>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</si>
  <si>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26375378</t>
  </si>
  <si>
    <t>ООО "Барышская водяная компания"</t>
  </si>
  <si>
    <t>7306037586</t>
  </si>
  <si>
    <t>26375381</t>
  </si>
  <si>
    <t>ООО "Водолей"</t>
  </si>
  <si>
    <t>7306038036</t>
  </si>
  <si>
    <t>26541422</t>
  </si>
  <si>
    <t>7310106419</t>
  </si>
  <si>
    <t>731200100</t>
  </si>
  <si>
    <t>30-12-2009 00:00:00</t>
  </si>
  <si>
    <t>27506381</t>
  </si>
  <si>
    <t>ООО "Водстрой"</t>
  </si>
  <si>
    <t>7310103626</t>
  </si>
  <si>
    <t>731801001</t>
  </si>
  <si>
    <t>28435504</t>
  </si>
  <si>
    <t>ООО "Возрождение"</t>
  </si>
  <si>
    <t>7321318214</t>
  </si>
  <si>
    <t>26360496</t>
  </si>
  <si>
    <t>ООО "Диком"</t>
  </si>
  <si>
    <t>7310007986</t>
  </si>
  <si>
    <t>28858280</t>
  </si>
  <si>
    <t>ООО "ЖКХ Новоселки"</t>
  </si>
  <si>
    <t>7329015250</t>
  </si>
  <si>
    <t>17-12-2014 00:00:00</t>
  </si>
  <si>
    <t>26473611</t>
  </si>
  <si>
    <t>ООО "Жилхозкооперация"</t>
  </si>
  <si>
    <t>7310103640</t>
  </si>
  <si>
    <t>25-12-2009 00:00:00</t>
  </si>
  <si>
    <t>ООО "Исток"</t>
  </si>
  <si>
    <t>31495527</t>
  </si>
  <si>
    <t>7321014801</t>
  </si>
  <si>
    <t>28462001</t>
  </si>
  <si>
    <t>7325123262</t>
  </si>
  <si>
    <t>30438447</t>
  </si>
  <si>
    <t>ООО "Источник"</t>
  </si>
  <si>
    <t>7321001224</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</si>
  <si>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</si>
  <si>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</si>
  <si>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</si>
  <si>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</si>
  <si>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</si>
  <si>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</si>
  <si>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</si>
  <si>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</si>
  <si>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</si>
  <si>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</si>
  <si>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ООО "Коммунальщик"</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</si>
  <si>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</si>
  <si>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</si>
  <si>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</si>
  <si>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</si>
  <si>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</si>
  <si>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</si>
  <si>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</si>
  <si>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</si>
  <si>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</si>
  <si>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</si>
  <si>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</si>
  <si>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</si>
  <si>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</si>
  <si>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</si>
  <si>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</si>
  <si>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</si>
  <si>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</si>
  <si>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</si>
  <si>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</si>
  <si>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</si>
  <si>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</si>
  <si>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</si>
  <si>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</si>
  <si>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</si>
  <si>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</si>
  <si>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</si>
  <si>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</si>
  <si>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</si>
  <si>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</si>
  <si>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</si>
  <si>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</si>
  <si>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</si>
  <si>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</si>
  <si>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</si>
  <si>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</si>
  <si>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</si>
  <si>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</si>
  <si>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</si>
  <si>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</si>
  <si>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</si>
  <si>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</si>
  <si>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</si>
  <si>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</si>
  <si>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</si>
  <si>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</si>
  <si>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</si>
  <si>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</si>
  <si>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</si>
  <si>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</si>
  <si>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</si>
  <si>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</si>
  <si>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</si>
  <si>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</si>
  <si>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</si>
  <si>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</si>
  <si>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</si>
  <si>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</si>
  <si>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</si>
  <si>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</si>
  <si>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</si>
  <si>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</si>
  <si>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</si>
  <si>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</si>
  <si>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</si>
  <si>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</si>
  <si>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</si>
  <si>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</si>
  <si>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</si>
  <si>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</si>
  <si>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</si>
  <si>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</si>
  <si>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</si>
  <si>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</si>
  <si>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</si>
  <si>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</si>
  <si>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</si>
  <si>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</si>
  <si>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</si>
  <si>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</si>
  <si>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26647134</t>
  </si>
  <si>
    <t>ООО "Тимирязевское"</t>
  </si>
  <si>
    <t>7321316143</t>
  </si>
  <si>
    <t>13-09-2010 00:00:00</t>
  </si>
  <si>
    <t>30432724</t>
  </si>
  <si>
    <t>ООО "УАЗ"</t>
  </si>
  <si>
    <t>7327077188</t>
  </si>
  <si>
    <t>29648882</t>
  </si>
  <si>
    <t>ООО "УК "Жилкомсервис"</t>
  </si>
  <si>
    <t>7325131023</t>
  </si>
  <si>
    <t>27627166</t>
  </si>
  <si>
    <t>ООО "УЛЬЯНОВСКОБЛВОДОКАНАЛ"</t>
  </si>
  <si>
    <t>7728778215</t>
  </si>
  <si>
    <t>732945001</t>
  </si>
  <si>
    <t>19-07-2011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</si>
  <si>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</si>
  <si>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</si>
  <si>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</si>
  <si>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</si>
  <si>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</si>
  <si>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</si>
  <si>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</si>
  <si>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</si>
  <si>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</si>
  <si>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</si>
  <si>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</si>
  <si>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</si>
  <si>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</si>
  <si>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</si>
  <si>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</si>
  <si>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</si>
  <si>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</si>
  <si>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</si>
  <si>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</si>
  <si>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</si>
  <si>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</si>
  <si>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</si>
  <si>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</si>
  <si>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</si>
  <si>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</si>
  <si>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</si>
  <si>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</si>
  <si>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</si>
  <si>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</si>
  <si>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</si>
  <si>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</si>
  <si>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</si>
  <si>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</si>
  <si>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</si>
  <si>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</si>
  <si>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</si>
  <si>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</si>
  <si>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</si>
  <si>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</si>
  <si>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</si>
  <si>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</si>
  <si>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</si>
  <si>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26375444</t>
  </si>
  <si>
    <t>ФКУ ИК-2 УФСИН России по Ульяновской области</t>
  </si>
  <si>
    <t>7321020410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</si>
  <si>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</si>
  <si>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</si>
  <si>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</si>
  <si>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</si>
  <si>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</si>
  <si>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</si>
  <si>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</si>
  <si>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</si>
  <si>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</si>
  <si>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</si>
  <si>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</si>
  <si>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</si>
  <si>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30383265</t>
  </si>
  <si>
    <t>АО "Корпорация развития Ульяновской области"</t>
  </si>
  <si>
    <t>7325081245</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</si>
  <si>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</si>
  <si>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</si>
  <si>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</si>
  <si>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</si>
  <si>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</si>
  <si>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</si>
  <si>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</si>
  <si>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</si>
  <si>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</si>
  <si>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</si>
  <si>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</si>
  <si>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</si>
  <si>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</si>
  <si>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</si>
  <si>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</si>
  <si>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</si>
  <si>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</si>
  <si>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</si>
  <si>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</si>
  <si>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</si>
  <si>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</si>
  <si>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</si>
  <si>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</si>
  <si>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</si>
  <si>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</si>
  <si>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</si>
  <si>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</si>
  <si>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</si>
  <si>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</si>
  <si>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</si>
  <si>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</si>
  <si>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</si>
  <si>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</si>
  <si>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</si>
  <si>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</si>
  <si>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</si>
  <si>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</si>
  <si>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</si>
  <si>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</si>
  <si>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</si>
  <si>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</si>
  <si>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</si>
  <si>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</si>
  <si>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</si>
  <si>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</si>
  <si>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</si>
  <si>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</si>
  <si>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</si>
  <si>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</si>
  <si>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</si>
  <si>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</si>
  <si>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</si>
  <si>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</si>
  <si>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</si>
  <si>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</si>
  <si>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</si>
  <si>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</si>
  <si>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</si>
  <si>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</si>
  <si>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</si>
  <si>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</si>
  <si>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</si>
  <si>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</si>
  <si>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</si>
  <si>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</si>
  <si>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</si>
  <si>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</si>
  <si>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</si>
  <si>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</si>
  <si>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</si>
  <si>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</si>
  <si>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</si>
  <si>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</si>
  <si>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</si>
  <si>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</si>
  <si>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</si>
  <si>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</si>
  <si>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</si>
  <si>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</si>
  <si>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</si>
  <si>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</si>
  <si>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</si>
  <si>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</si>
  <si>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</si>
  <si>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</si>
  <si>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</si>
  <si>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</si>
  <si>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</si>
  <si>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</si>
  <si>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</si>
  <si>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</si>
  <si>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</si>
  <si>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</si>
  <si>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</si>
  <si>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</si>
  <si>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</si>
  <si>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</si>
  <si>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</si>
  <si>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</si>
  <si>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</si>
  <si>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</si>
  <si>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</si>
  <si>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</si>
  <si>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</si>
  <si>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</si>
  <si>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</si>
  <si>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</si>
  <si>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</si>
  <si>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</si>
  <si>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</si>
  <si>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</si>
  <si>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</si>
  <si>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</si>
  <si>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</si>
  <si>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</si>
  <si>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</si>
  <si>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</si>
  <si>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</si>
  <si>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</si>
  <si>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</si>
  <si>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</si>
  <si>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</si>
  <si>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</si>
  <si>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</si>
  <si>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</si>
  <si>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</si>
  <si>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</si>
  <si>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</si>
  <si>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</si>
  <si>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</si>
  <si>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</si>
  <si>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</si>
  <si>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</si>
  <si>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</si>
  <si>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</si>
  <si>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</si>
  <si>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</si>
  <si>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</si>
  <si>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</si>
  <si>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</si>
  <si>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</si>
  <si>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</si>
  <si>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</si>
  <si>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</si>
  <si>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</si>
  <si>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</si>
  <si>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</si>
  <si>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</si>
  <si>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</si>
  <si>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</si>
  <si>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</si>
  <si>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</si>
  <si>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</si>
  <si>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</si>
  <si>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</si>
  <si>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</si>
  <si>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</si>
  <si>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</si>
  <si>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</si>
  <si>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</si>
  <si>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</si>
  <si>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</si>
  <si>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</si>
  <si>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</si>
  <si>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</si>
  <si>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</si>
  <si>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</si>
  <si>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</si>
  <si>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</si>
  <si>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</si>
  <si>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</si>
  <si>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</si>
  <si>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</si>
  <si>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</si>
  <si>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</si>
  <si>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</si>
  <si>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</si>
  <si>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</si>
  <si>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</si>
  <si>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</si>
  <si>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</si>
  <si>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</si>
  <si>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</si>
  <si>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</si>
  <si>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</si>
  <si>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</si>
  <si>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</si>
  <si>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</si>
  <si>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</si>
  <si>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</si>
  <si>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</si>
  <si>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</si>
  <si>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</si>
  <si>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</si>
  <si>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</si>
  <si>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</si>
  <si>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</si>
  <si>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</si>
  <si>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</si>
  <si>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</si>
  <si>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</si>
  <si>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</si>
  <si>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</si>
  <si>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</si>
  <si>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</si>
  <si>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</si>
  <si>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</si>
  <si>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</si>
  <si>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</si>
  <si>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</si>
  <si>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</si>
  <si>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</si>
  <si>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</si>
  <si>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</si>
  <si>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</si>
  <si>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</si>
  <si>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</si>
  <si>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</si>
  <si>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</si>
  <si>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</si>
  <si>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</si>
  <si>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</si>
  <si>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</si>
  <si>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</si>
  <si>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</si>
  <si>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</si>
  <si>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</si>
  <si>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</si>
  <si>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</si>
  <si>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</si>
  <si>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</si>
  <si>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</si>
  <si>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</si>
  <si>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</si>
  <si>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</si>
  <si>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</si>
  <si>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</si>
  <si>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</si>
  <si>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</si>
  <si>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</si>
  <si>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</si>
  <si>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</si>
  <si>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</si>
  <si>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</si>
  <si>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</si>
  <si>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</si>
  <si>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</si>
  <si>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</si>
  <si>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</si>
  <si>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</si>
  <si>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</si>
  <si>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</si>
  <si>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</si>
  <si>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</si>
  <si>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</si>
  <si>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</si>
  <si>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</si>
  <si>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</si>
  <si>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</si>
  <si>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</si>
  <si>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</si>
  <si>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</si>
  <si>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</si>
  <si>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</si>
  <si>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</si>
  <si>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</si>
  <si>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</si>
  <si>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</si>
  <si>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</si>
  <si>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</si>
  <si>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</si>
  <si>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</si>
  <si>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</si>
  <si>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</si>
  <si>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</si>
  <si>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</si>
  <si>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</si>
  <si>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</si>
  <si>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</si>
  <si>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</si>
  <si>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</si>
  <si>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</si>
  <si>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</si>
  <si>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</si>
  <si>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</si>
  <si>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</si>
  <si>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</si>
  <si>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</si>
  <si>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</si>
  <si>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</si>
  <si>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</si>
  <si>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</si>
  <si>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</si>
  <si>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</si>
  <si>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</si>
  <si>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</si>
  <si>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</si>
  <si>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</si>
  <si>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</si>
  <si>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</si>
  <si>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</si>
  <si>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</si>
  <si>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</si>
  <si>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</si>
  <si>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</si>
  <si>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</si>
  <si>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</si>
  <si>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</si>
  <si>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</si>
  <si>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</si>
  <si>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</si>
  <si>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</si>
  <si>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</si>
  <si>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</si>
  <si>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</si>
  <si>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</si>
  <si>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</si>
  <si>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</si>
  <si>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</si>
  <si>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</si>
  <si>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</si>
  <si>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</si>
  <si>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</si>
  <si>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</si>
  <si>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</si>
  <si>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</si>
  <si>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</si>
  <si>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</si>
  <si>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</si>
  <si>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</si>
  <si>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</si>
  <si>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</si>
  <si>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</si>
  <si>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</si>
  <si>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</si>
  <si>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</si>
  <si>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</si>
  <si>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</si>
  <si>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</si>
  <si>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</si>
  <si>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</si>
  <si>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</si>
  <si>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</si>
  <si>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</si>
  <si>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</si>
  <si>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</si>
  <si>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</si>
  <si>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</si>
  <si>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</si>
  <si>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</si>
  <si>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</si>
  <si>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</si>
  <si>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</si>
  <si>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</si>
  <si>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</si>
  <si>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</si>
  <si>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</si>
  <si>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</si>
  <si>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</si>
  <si>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</si>
  <si>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</si>
  <si>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</si>
  <si>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</si>
  <si>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</si>
  <si>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</si>
  <si>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</si>
  <si>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</si>
  <si>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</si>
  <si>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</si>
  <si>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</si>
  <si>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</si>
  <si>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</si>
  <si>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</si>
  <si>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</si>
  <si>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</si>
  <si>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</si>
  <si>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</si>
  <si>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</si>
  <si>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</si>
  <si>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</si>
  <si>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</si>
  <si>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</si>
  <si>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</si>
  <si>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</si>
  <si>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</si>
  <si>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</si>
  <si>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</si>
  <si>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</si>
  <si>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</si>
  <si>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</si>
  <si>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</si>
  <si>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</si>
  <si>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</si>
  <si>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31516690</t>
  </si>
  <si>
    <t>МУ ХЭК администрации МО "Новомалыклинский район"</t>
  </si>
  <si>
    <t>7310105824</t>
  </si>
  <si>
    <t>14-09-2021 00:00:00</t>
  </si>
  <si>
    <t>31507320</t>
  </si>
  <si>
    <t>МУП "Вешкаймское водоснабжение"</t>
  </si>
  <si>
    <t>7309008946</t>
  </si>
  <si>
    <t>21-07-2021 00:00:00</t>
  </si>
  <si>
    <t>31578762</t>
  </si>
  <si>
    <t>МУП «Кузоватовское коммунальное хозяйство» МО «Кузоватовский район» Ульяновской области</t>
  </si>
  <si>
    <t>7313014759</t>
  </si>
  <si>
    <t>13-04-2022 00:00:00</t>
  </si>
  <si>
    <t>31434145</t>
  </si>
  <si>
    <t>ОГАУСО "Психоневрологический интернат "Союз" в с.Бригадировка</t>
  </si>
  <si>
    <t>7310009207</t>
  </si>
  <si>
    <t>04-08-2020 00:00:00</t>
  </si>
  <si>
    <t>31460541</t>
  </si>
  <si>
    <t>ООО "Муниципальная управляющая компания"</t>
  </si>
  <si>
    <t>7309006829</t>
  </si>
  <si>
    <t>12-01-2021 00:00:00</t>
  </si>
  <si>
    <t>31509317</t>
  </si>
  <si>
    <t>Общество с ограниченной ответственностью "Поволжская водная компания"</t>
  </si>
  <si>
    <t>7328107149</t>
  </si>
  <si>
    <t>05-08-2021 00:00:00</t>
  </si>
  <si>
    <t>433732 Ульяновская область Барышский район с.Павловка ул.Центральная</t>
  </si>
  <si>
    <t>+7,(84 253)48141;+7(84253) 48-1-44 (ф)</t>
  </si>
  <si>
    <t>iskrash@yandex.ru</t>
  </si>
  <si>
    <t>Большаков Николай Александрович</t>
  </si>
  <si>
    <t>Председатель</t>
  </si>
  <si>
    <t>СЕЛЬСКОХОЗЯЙСТВЕННЫЙ ПРОИЗВОДСТВЕННЫЙ КООПЕРАТИВ "ИСКРА"</t>
  </si>
  <si>
    <t>СПК "ИСКРА"</t>
  </si>
  <si>
    <t>1027300515351</t>
  </si>
  <si>
    <t>TARIFF_ID</t>
  </si>
  <si>
    <t>TARIFF_VID</t>
  </si>
  <si>
    <t>TARIFF_TIP</t>
  </si>
  <si>
    <t>TARIFF_VDET</t>
  </si>
  <si>
    <t>TARIFF_VTOV</t>
  </si>
  <si>
    <t>TARIFF_DOP</t>
  </si>
  <si>
    <t>TARIFF_MO_LIST</t>
  </si>
  <si>
    <t>ВО.73.26539760.0001</t>
  </si>
  <si>
    <t>&lt;нет шаблона&gt;</t>
  </si>
  <si>
    <t>ВО.73.26539760.0002</t>
  </si>
  <si>
    <t>ХВС.73.26539760.0001</t>
  </si>
  <si>
    <t>Производство (подъём / добыча) воды :: Транспортировка воды :: Сбыт (распределение) воды</t>
  </si>
  <si>
    <t>0 %</t>
  </si>
  <si>
    <t>Бородина И.М</t>
  </si>
  <si>
    <t>бухгалтер</t>
  </si>
  <si>
    <t>8-8425348144</t>
  </si>
  <si>
    <t>№184-П</t>
  </si>
  <si>
    <t>8-8422241610</t>
  </si>
  <si>
    <t>Аймятова Р.К</t>
  </si>
  <si>
    <t>r.aymyatova@mail.ru</t>
  </si>
  <si>
    <t>консультант отдела регулирования ЖКК</t>
  </si>
  <si>
    <t>1-ВС-644вх/2023</t>
  </si>
  <si>
    <t>644вх</t>
  </si>
  <si>
    <t xml:space="preserve">- Расходы на энергетические ресурсы: предложение предприятия по расходам на электроэнергию не представило. Эксперты при расчёте применили удельный расход электроэнергии 0,686 кВтч/куб.м. Прогнозный тариф покупки на 2024 год принят экспертами на основании данных о цене фактического приобретения электрической энергии в 2022 году и в соответствии с индексом роста, установленном в прогнозе социально-экономического развития РФ на 2024 год -  в размере 9,14 руб./кВтч. Учитывая фактический объем подъёма воды в размере 35,00 тыс.м3 в год, эксперты предлагают признать экономически обоснованной сумму затрат в 2024 году размере 219,36 тыс. руб. (акты на покупку электроэнергии прилагаются)  (0,686*35,00*9,14=). 
 Итого скорректированные величины расходов на приобретение энергетических ресурсов, холодной воды и теплоносителя, предлагаемые экспертами к учёту при расчёте тарифов на питьевую воду воды, составят:
- в 2024 г. 219,36 –тыс. руб.
Обосновывающие материалы:
1.Счет - фактуры по электроэнергии за 2022 год, справка-расход (стр.1-37 тарифного дела)
</t>
  </si>
  <si>
    <t xml:space="preserve">Предприятием были предложены затраты на амортизацию по статье  «Амортизация» на 2024 год в размере 244,00 тыс.руб. Эксперты не согласны с предложением предприятия.В базовом периодне не были заложены затраты по данной стать,также предприятие не представило обосновывающие документы. Величина амортизации на  2024 г., предлагаемых экспертами к учёту при расчёте тарифов на питьевую воду,  составит 0,00 тыс. руб. </t>
  </si>
  <si>
    <t xml:space="preserve">- Расходы на уплату налогов, сборов и других обязательных платежей: предложение предприятия на 2024 год составило 27,80тыс.руб., экспертами учтены расходы на сумму тыс. руб. Эксперты на 2024 год предлагают учесть расходы на сумму 27, 8тыс. руб. (исходя из объёма реализации и фактических затрат за 2022 год).
- Итого скорректированные величины неподконтрольных расходов, предлагаемые экспертами к учёту при расчёте тарифов на питьевую  воду составят:
 - в 2024 г. – 27,80  тыс. руб.
Обосновывающие материалы:
1.Декларации по водному налогу (стр.38-51 тарифного дела)
</t>
  </si>
  <si>
    <t xml:space="preserve">По расчётам экспертов фактическая величина НВВ в 2022 году составила 319,53 тыс. руб., товарная выручка от реализации услуги по воды  на 2022 должна была быть фактически 325,62 тыс. руб. Размер корректировки составляет - 6,09 тыс. руб. </t>
  </si>
  <si>
    <t>В результате постатейного анализа затрат, а также принимая во внимание вышеизложенное, эксперты предлагают учесть при расчёте скорректированные величины НВВ на 2024: 354,63 тыс.руб.
С учётом осуществленной корректировки тарифов на питьевую воду утверждается следующий размер тарифов: 
- на период с 01.01.2024 по 30.06.2024 в размере 12,51 руб./куб.м.,
- на период с 01.07.2024 по 31.12.2024 в размере 13,38 руб./куб.м.</t>
  </si>
  <si>
    <t xml:space="preserve">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2023 год был утверждён в размере 107,00 тыс. руб.
</t>
  </si>
  <si>
    <t xml:space="preserve">С учётом осуществленной корректировки тарифов на питьевую воду утверждается следующий размер тарифов: 
- на период с 01.01.2024 по 30.06.2024 в размере 12,51 руб./куб.м.,
- на период с 01.07.2024 по 31.12.2024 в размере 13,38 руб./куб.м.
</t>
  </si>
  <si>
    <t>ЭКСПЕРТНОЕ ЗАКЛЮЧЕНИЕ</t>
  </si>
  <si>
    <t xml:space="preserve">по корректировке необходимой валовой выручки на второй (2024) год долгосрочного периода регулирования тарифов на питьевую воду (питьевое водоснабжение) 2023-2027 гг. для СПК "Искра" </t>
  </si>
  <si>
    <t xml:space="preserve">Тарифы для СПК "Искра" на  питьевую воду установлены на долгосрочный период регулирования на 2023-2027 гг. методом индексации приказом Агентства по регулированию цен и тарифов Ульяновской области «Об утверждении производственной программы в сфере холодного водоснабжения и об установлении тарифов на питьевую воду (питьевое водоснабжение) для СПК "Искра" на 2023-2027 гг.». </t>
  </si>
  <si>
    <t>СПК "Искра"  обратилось в орган регулирования на корректировку необходимой валовой выручки на второй (2024) год долгосрочного периода. По представленным материалам произведена корректировка НВВ на питьевую воду на 2024 год в соответствии с Методических указаний по расчету регулируемых тарифов в сфере водоснабжения и водоотведения, утвержденных приказом ФСТ России от 27.12.2013 № 1746-э.</t>
  </si>
  <si>
    <t xml:space="preserve">Башаева М.Ю.
Мизурева Н.Е. 
Чукмарова Г.Р.
                                                                                                                                                                         Аймятова Р.К.
Согласовано:                                                                                                                                                                                             
                                                                                                                                                                   Руководитель  Агентства 
по регулированию цен и тарифов    _________________  С.М.Курбатов
</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</si>
  <si>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СПК "Искра" 
3. Выводы экспертов, приведённые в настоящем Заключении, основывались исключительно на результатах экспертизы представленных расчётных документов.
4. Предприятие применяет упрощённую систему налогообложения.
</t>
  </si>
  <si>
    <t>Счет - фактуры по электроэнергии за 2022 год, справка-расход (стр.1-37 тарифного дела)</t>
  </si>
  <si>
    <t>Декларации по водному налогу (стр.38-51 тарифного дела)</t>
  </si>
  <si>
    <t>Ульяновская область / 2024 / СПК "Искра" (ИНН:7304000213, КПП:730401001) / ДПР: 2023-2027</t>
  </si>
  <si>
    <t>об установлении тарифов в сфере холодного водоснабжения методом индексации (корректировка)</t>
  </si>
  <si>
    <t>на 2024 год долгосрочного периода регулирования тарифов 2023-2027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</si>
  <si>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</si>
  <si>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</si>
  <si>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</si>
  <si>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</si>
  <si>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</si>
  <si>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 (нет)</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</si>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</sst>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3">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cellStyleXfs>
  <cellXfs count="1160">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78" fillId="44" borderId="43" xfId="107" applyFont="1" applyFill="1" applyBorder="1" applyAlignment="1">
      <alignment horizontal="center" vertical="center"/>
    </xf>
    <xf numFmtId="0" fontId="78" fillId="44" borderId="43" xfId="107" applyFont="1" applyFill="1" applyBorder="1" applyAlignment="1">
      <alignment horizontal="left" vertical="center" wrapText="1"/>
    </xf>
    <xf numFmtId="0" fontId="78" fillId="0" borderId="43" xfId="107" applyFont="1" applyBorder="1" applyAlignment="1">
      <alignment horizontal="left" vertical="center" wrapText="1"/>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9" fillId="0" borderId="30" xfId="102"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78" fillId="0" borderId="43" xfId="107" applyNumberFormat="1" applyFont="1" applyBorder="1" applyAlignment="1">
      <alignment horizontal="center"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0" fillId="7" borderId="30" xfId="98" applyNumberFormat="1" applyFont="1" applyFill="1" applyBorder="1" applyAlignment="1" applyProtection="1">
      <alignment horizontal="right" vertical="center" wrapText="1" inden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49" fontId="88" fillId="49" borderId="54" xfId="0" applyFont="1" applyFill="1" applyBorder="1" applyAlignment="1">
      <alignment horizontal="left" vertical="center" wrapText="1" inden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63"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0" fontId="63" fillId="0" borderId="7" xfId="106" applyFont="1" applyBorder="1" applyAlignment="1">
      <alignment vertical="center" wrapText="1"/>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7" xfId="106"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63" fillId="7" borderId="7" xfId="106" applyNumberFormat="1" applyFont="1" applyFill="1" applyBorder="1" applyAlignment="1" applyProtection="1">
      <alignment horizontal="right" vertical="center"/>
    </xf>
    <xf numFmtId="169" fontId="9" fillId="7" borderId="30" xfId="106" applyNumberFormat="1" applyFont="1" applyFill="1" applyBorder="1" applyAlignment="1" applyProtection="1">
      <alignment vertical="center"/>
    </xf>
    <xf numFmtId="0" fontId="70" fillId="2" borderId="30" xfId="98" applyNumberFormat="1" applyFont="1" applyFill="1" applyBorder="1" applyAlignment="1" applyProtection="1">
      <alignment horizontal="left" vertical="center" wrapText="1" indent="1"/>
      <protection locked="0"/>
    </xf>
    <xf numFmtId="4" fontId="63" fillId="7" borderId="7" xfId="112" applyNumberFormat="1" applyFont="1" applyFill="1" applyBorder="1" applyAlignment="1">
      <alignment horizontal="right" vertical="center"/>
    </xf>
    <xf numFmtId="169" fontId="63" fillId="2" borderId="7" xfId="112" applyNumberFormat="1" applyFont="1" applyFill="1" applyBorder="1" applyAlignment="1" applyProtection="1">
      <alignment horizontal="right" vertical="center"/>
      <protection locked="0"/>
    </xf>
    <xf numFmtId="4" fontId="63" fillId="2" borderId="7" xfId="112" applyNumberFormat="1" applyFont="1" applyFill="1" applyBorder="1" applyAlignment="1" applyProtection="1">
      <alignment horizontal="right" vertical="center"/>
      <protection locked="0"/>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4" fontId="63" fillId="0" borderId="43" xfId="106" applyNumberFormat="1" applyFont="1" applyFill="1" applyBorder="1" applyAlignment="1" applyProtection="1">
      <alignment horizontal="right" vertical="center"/>
    </xf>
    <xf numFmtId="0" fontId="9" fillId="0" borderId="7" xfId="102" applyFont="1" applyBorder="1" applyAlignment="1">
      <alignment horizontal="left" vertical="center" wrapText="1"/>
    </xf>
    <xf numFmtId="49" fontId="98"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1" fillId="0" borderId="7" xfId="106" applyFont="1" applyBorder="1" applyAlignment="1">
      <alignment horizontal="left" vertical="center" wrapText="1" indent="1"/>
    </xf>
    <xf numFmtId="0" fontId="63" fillId="0" borderId="30" xfId="102" applyFont="1" applyBorder="1" applyAlignment="1">
      <alignment horizontal="center" vertical="center" wrapTex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4" fontId="9" fillId="7" borderId="30" xfId="102" applyNumberFormat="1" applyFont="1" applyFill="1" applyBorder="1" applyAlignment="1">
      <alignment horizontal="right" vertical="center"/>
    </xf>
    <xf numFmtId="0" fontId="63" fillId="0" borderId="0" xfId="102" applyFont="1" applyAlignment="1">
      <alignment horizontal="left" vertical="center"/>
    </xf>
    <xf numFmtId="4" fontId="78" fillId="0" borderId="7" xfId="106" applyNumberFormat="1" applyFont="1" applyBorder="1" applyAlignment="1">
      <alignment horizontal="right" vertical="center"/>
    </xf>
    <xf numFmtId="4" fontId="63" fillId="0" borderId="7" xfId="106" applyNumberFormat="1" applyFont="1" applyBorder="1" applyAlignment="1">
      <alignment horizontal="right" vertical="center"/>
    </xf>
    <xf numFmtId="49" fontId="63"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11" borderId="7" xfId="106" applyFont="1" applyFill="1" applyBorder="1" applyAlignment="1" applyProtection="1">
      <alignment horizontal="left" vertical="center" wrapText="1" indent="1"/>
      <protection locked="0"/>
    </xf>
    <xf numFmtId="0" fontId="11" fillId="0" borderId="7" xfId="102" applyFont="1" applyBorder="1" applyAlignment="1">
      <alignment horizontal="left" vertical="center" wrapText="1"/>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78" fillId="0" borderId="0" xfId="102" applyFont="1" applyAlignment="1">
      <alignment horizontal="left" vertical="center"/>
    </xf>
    <xf numFmtId="49" fontId="0" fillId="8" borderId="0" xfId="0" applyFill="1" applyBorder="1" applyAlignment="1">
      <alignment vertical="top"/>
    </xf>
    <xf numFmtId="0" fontId="70" fillId="0" borderId="0" xfId="102" applyNumberFormat="1" applyFont="1" applyAlignment="1">
      <alignment vertical="center"/>
    </xf>
    <xf numFmtId="169" fontId="63" fillId="2" borderId="30" xfId="106" applyNumberFormat="1" applyFont="1" applyFill="1" applyBorder="1" applyAlignment="1" applyProtection="1">
      <alignment horizontal="right" vertical="center"/>
      <protection locked="0"/>
    </xf>
    <xf numFmtId="49" fontId="88" fillId="49" borderId="64" xfId="0" applyFont="1" applyFill="1" applyBorder="1" applyAlignment="1">
      <alignment horizontal="left" vertical="center" wrapText="1"/>
    </xf>
    <xf numFmtId="49" fontId="88" fillId="49" borderId="65" xfId="0" applyFont="1" applyFill="1" applyBorder="1" applyAlignment="1">
      <alignment horizontal="left" vertical="center" wrapText="1"/>
    </xf>
    <xf numFmtId="49" fontId="88" fillId="49" borderId="65" xfId="0" applyFont="1" applyFill="1" applyBorder="1" applyAlignment="1">
      <alignment horizontal="left" vertical="center" wrapText="1" indent="1"/>
    </xf>
    <xf numFmtId="49" fontId="9" fillId="8" borderId="0" xfId="0" applyFont="1" applyFill="1" applyBorder="1">
      <alignment vertical="top"/>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2"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0" fontId="100" fillId="0" borderId="0" xfId="97" applyFont="1" applyAlignment="1">
      <alignment vertical="center"/>
    </xf>
    <xf numFmtId="0" fontId="1" fillId="0" borderId="0" xfId="112"/>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9" fillId="0" borderId="0" xfId="99" applyNumberFormat="1" applyAlignment="1">
      <alignment vertical="center"/>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22" fontId="9" fillId="0" borderId="0" xfId="46" applyNumberFormat="1" applyFont="1" applyAlignment="1" applyProtection="1">
      <alignment horizontal="left" vertical="center" wrapText="1"/>
    </xf>
    <xf numFmtId="49" fontId="0" fillId="0" borderId="0" xfId="0" applyNumberFormat="1">
      <alignment vertical="top"/>
    </xf>
    <xf numFmtId="0" fontId="63" fillId="0" borderId="0" xfId="106" applyFont="1" applyAlignment="1">
      <alignment vertical="center"/>
    </xf>
    <xf numFmtId="0" fontId="12" fillId="0" borderId="0" xfId="97" applyFont="1" applyAlignment="1">
      <alignment horizontal="center" vertical="center"/>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23" fillId="0" borderId="0" xfId="23" applyFont="1" applyFill="1" applyBorder="1" applyAlignment="1" applyProtection="1">
      <alignment horizontal="left" vertical="top" wrapText="1"/>
    </xf>
    <xf numFmtId="49" fontId="41" fillId="0" borderId="0" xfId="34" applyNumberFormat="1" applyFont="1" applyFill="1" applyBorder="1" applyAlignment="1" applyProtection="1">
      <alignment horizontal="left" vertical="top" wrapText="1"/>
    </xf>
    <xf numFmtId="0" fontId="37" fillId="0" borderId="0" xfId="42" applyNumberFormat="1" applyFont="1" applyFill="1" applyBorder="1" applyAlignment="1" applyProtection="1">
      <alignment horizontal="justify"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9" fillId="0" borderId="0" xfId="23" applyFont="1" applyFill="1" applyBorder="1" applyAlignment="1" applyProtection="1">
      <alignment horizontal="center" vertical="top" wrapText="1"/>
    </xf>
    <xf numFmtId="49" fontId="23" fillId="0" borderId="0" xfId="16" applyNumberFormat="1" applyFont="1" applyFill="1" applyBorder="1" applyAlignment="1" applyProtection="1">
      <alignment horizontal="left" vertical="center" wrapText="1" indent="1"/>
    </xf>
    <xf numFmtId="49" fontId="87" fillId="0" borderId="0" xfId="97" applyNumberFormat="1" applyFont="1" applyBorder="1" applyAlignment="1">
      <alignment horizontal="center" vertical="center"/>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12" fillId="0" borderId="30" xfId="97" applyFont="1" applyFill="1" applyBorder="1" applyAlignment="1" applyProtection="1">
      <alignment horizontal="right" vertical="center" wrapText="1" indent="1"/>
    </xf>
    <xf numFmtId="49" fontId="12" fillId="0" borderId="0" xfId="105" applyNumberFormat="1" applyFont="1" applyAlignment="1">
      <alignment horizontal="center"/>
    </xf>
    <xf numFmtId="49" fontId="9" fillId="9" borderId="0" xfId="102" applyNumberFormat="1" applyFont="1" applyFill="1" applyAlignment="1">
      <alignment horizontal="center" vertical="center" wrapText="1"/>
    </xf>
    <xf numFmtId="49" fontId="9" fillId="9" borderId="0" xfId="102" applyNumberFormat="1" applyFont="1" applyFill="1" applyBorder="1" applyAlignment="1">
      <alignment horizontal="center" vertical="center" wrapText="1"/>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0" fontId="63" fillId="0" borderId="0" xfId="106" applyFont="1" applyAlignment="1">
      <alignment vertical="center"/>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49" fontId="65" fillId="0" borderId="30" xfId="98" applyNumberFormat="1" applyFont="1" applyFill="1" applyBorder="1" applyAlignment="1">
      <alignment horizontal="center" vertical="center" wrapText="1"/>
    </xf>
    <xf numFmtId="0" fontId="66" fillId="0" borderId="0" xfId="97" applyFont="1" applyFill="1" applyAlignment="1">
      <alignment vertical="center"/>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7" fillId="0" borderId="0" xfId="97" applyFont="1" applyFill="1" applyAlignment="1">
      <alignment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68" fillId="0" borderId="0" xfId="97" applyFont="1" applyFill="1" applyAlignment="1">
      <alignment vertical="center"/>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lignment horizontal="right" vertical="center" wrapText="1" inden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98" fillId="0" borderId="30" xfId="3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70" fillId="0" borderId="30" xfId="98" applyNumberFormat="1" applyFont="1" applyFill="1" applyBorder="1" applyAlignment="1" applyProtection="1">
      <alignment horizontal="left" vertical="center" wrapText="1" indent="1"/>
    </xf>
    <xf numFmtId="49" fontId="98"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0" fontId="12" fillId="0" borderId="30" xfId="98" applyFont="1" applyFill="1" applyBorder="1" applyAlignment="1">
      <alignment horizontal="center" vertical="center" textRotation="90" wrapText="1"/>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0" fillId="0" borderId="30" xfId="49" applyNumberFormat="1" applyFon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0" fontId="66" fillId="0" borderId="0" xfId="97" applyFont="1" applyFill="1" applyAlignment="1">
      <alignment vertical="center" wrapText="1"/>
    </xf>
    <xf numFmtId="0" fontId="12" fillId="0" borderId="30" xfId="97" applyFont="1" applyFill="1" applyBorder="1" applyAlignment="1">
      <alignment vertical="center" wrapTex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100" fillId="0" borderId="0" xfId="97" applyFont="1" applyFill="1" applyAlignment="1">
      <alignment vertical="center"/>
    </xf>
    <xf numFmtId="49" fontId="12" fillId="0" borderId="0" xfId="97" applyNumberFormat="1" applyFont="1" applyFill="1" applyBorder="1" applyAlignment="1">
      <alignment horizontal="center"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4" fontId="70" fillId="0" borderId="30" xfId="98" applyNumberFormat="1" applyFont="1" applyFill="1" applyBorder="1" applyAlignment="1" applyProtection="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0" xfId="97" applyFont="1" applyFill="1" applyBorder="1" applyAlignment="1" applyProtection="1">
      <alignment horizontal="left" vertical="center"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0" fillId="0" borderId="44" xfId="99" applyFont="1"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49" fontId="11" fillId="0" borderId="0" xfId="99" applyFont="1" applyFill="1" applyBorder="1" applyAlignment="1">
      <alignment horizontal="center" vertical="center" wrapText="1" shrinkToFit="1"/>
    </xf>
    <xf numFmtId="49" fontId="9" fillId="0" borderId="30" xfId="101" applyNumberFormat="1" applyFont="1" applyFill="1" applyBorder="1" applyAlignment="1">
      <alignment horizontal="center" vertical="center" wrapTex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 fontId="9" fillId="0" borderId="30" xfId="98" applyNumberFormat="1" applyFont="1" applyFill="1" applyBorder="1" applyAlignment="1" applyProtection="1">
      <alignment horizontal="right" vertical="center"/>
      <protection locked="0"/>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0"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78"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9" fillId="0" borderId="30" xfId="97" applyFont="1" applyFill="1" applyBorder="1" applyAlignment="1">
      <alignment vertical="center" wrapText="1"/>
    </xf>
    <xf numFmtId="169" fontId="9" fillId="0" borderId="30" xfId="102" applyNumberFormat="1" applyFont="1" applyFill="1" applyBorder="1" applyAlignment="1">
      <alignment horizontal="right" vertical="center"/>
    </xf>
    <xf numFmtId="0" fontId="9" fillId="0" borderId="33" xfId="102" applyFont="1" applyFill="1" applyBorder="1" applyAlignment="1">
      <alignment horizontal="left" vertical="center" wrapText="1" indent="1"/>
    </xf>
    <xf numFmtId="0" fontId="9"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9" fillId="0" borderId="32" xfId="97" applyFont="1" applyFill="1" applyBorder="1" applyAlignment="1">
      <alignment horizontal="left" vertical="center" wrapText="1" inden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78" fillId="0" borderId="46" xfId="102" applyFont="1" applyFill="1" applyBorder="1" applyAlignment="1">
      <alignment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9"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9" fillId="0" borderId="30" xfId="102" applyFont="1" applyFill="1" applyBorder="1" applyAlignment="1">
      <alignment horizontal="center"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9" fillId="0" borderId="7" xfId="102" applyFont="1" applyFill="1" applyBorder="1" applyAlignment="1">
      <alignment horizontal="center"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49" fontId="9" fillId="0" borderId="0" xfId="102" applyNumberFormat="1" applyFont="1" applyFill="1" applyBorder="1" applyAlignment="1">
      <alignment horizontal="center" vertical="center" wrapText="1"/>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0" fontId="91" fillId="0" borderId="7" xfId="102" applyFont="1" applyFill="1" applyBorder="1"/>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9" fillId="0" borderId="7" xfId="107" applyNumberFormat="1"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73" fillId="0" borderId="0" xfId="99" applyFont="1" applyFill="1" applyAlignment="1">
      <alignment vertical="center"/>
    </xf>
    <xf numFmtId="49" fontId="76" fillId="0" borderId="7" xfId="106" applyNumberFormat="1" applyFont="1" applyFill="1" applyBorder="1" applyAlignment="1" applyProtection="1">
      <alignment horizontal="left" vertical="top" wrapText="1"/>
      <protection locked="0"/>
    </xf>
    <xf numFmtId="0" fontId="82" fillId="0" borderId="0" xfId="107" applyFont="1" applyFill="1" applyAlignment="1">
      <alignment horizontal="left" vertical="center" wrapText="1"/>
    </xf>
    <xf numFmtId="0" fontId="9" fillId="0" borderId="7" xfId="107" applyFont="1" applyFill="1" applyBorder="1" applyAlignment="1">
      <alignment horizontal="center"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8" fillId="0" borderId="43" xfId="107" applyFont="1" applyFill="1" applyBorder="1" applyAlignment="1">
      <alignment horizontal="center" vertical="center"/>
    </xf>
    <xf numFmtId="0" fontId="78" fillId="0" borderId="43" xfId="107" applyFont="1" applyFill="1" applyBorder="1" applyAlignment="1">
      <alignment horizontal="left" vertical="center" wrapText="1"/>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43"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43" xfId="107" applyFont="1" applyFill="1" applyBorder="1" applyAlignment="1">
      <alignment vertical="center" wrapText="1"/>
    </xf>
    <xf numFmtId="49" fontId="63" fillId="0" borderId="43" xfId="107" applyNumberFormat="1"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49" fontId="63" fillId="0" borderId="7" xfId="107" applyNumberFormat="1" applyFont="1" applyFill="1" applyBorder="1" applyAlignment="1">
      <alignment horizontal="center" vertical="center"/>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0" fontId="70" fillId="0" borderId="0" xfId="106" applyFont="1" applyFill="1" applyAlignment="1">
      <alignment vertical="center"/>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2"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4" fontId="63" fillId="0" borderId="7" xfId="106" applyNumberFormat="1" applyFont="1" applyFill="1" applyBorder="1" applyAlignment="1">
      <alignment horizontal="right" vertical="center"/>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3"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1" fillId="0" borderId="0" xfId="112" applyFill="1"/>
    <xf numFmtId="169" fontId="78" fillId="0" borderId="7" xfId="106" applyNumberFormat="1" applyFont="1" applyFill="1" applyBorder="1" applyAlignment="1">
      <alignment horizontal="right" vertical="center"/>
    </xf>
    <xf numFmtId="169" fontId="63" fillId="0" borderId="7" xfId="112" applyNumberFormat="1" applyFont="1" applyFill="1" applyBorder="1" applyAlignment="1" applyProtection="1">
      <alignment horizontal="right" vertical="center"/>
      <protection locked="0"/>
    </xf>
    <xf numFmtId="169" fontId="63" fillId="0" borderId="7" xfId="106" applyNumberFormat="1" applyFont="1" applyFill="1" applyBorder="1" applyAlignment="1" applyProtection="1">
      <alignment horizontal="right" vertical="center"/>
    </xf>
    <xf numFmtId="4" fontId="63" fillId="0" borderId="7" xfId="112" applyNumberFormat="1" applyFont="1" applyFill="1" applyBorder="1" applyAlignment="1" applyProtection="1">
      <alignment horizontal="right" vertical="center"/>
      <protection locked="0"/>
    </xf>
    <xf numFmtId="4" fontId="63" fillId="0" borderId="7" xfId="112" applyNumberFormat="1" applyFont="1" applyFill="1" applyBorder="1" applyAlignment="1">
      <alignment horizontal="right" vertical="center"/>
    </xf>
    <xf numFmtId="4" fontId="78"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49" fontId="0" fillId="0" borderId="7" xfId="106" applyNumberFormat="1" applyFont="1" applyFill="1" applyBorder="1" applyAlignment="1" applyProtection="1">
      <alignment horizontal="left" vertical="top" wrapText="1"/>
      <protection locked="0"/>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0" xfId="107" applyFont="1" applyFill="1" applyAlignment="1">
      <alignment vertical="center"/>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3" xfId="106" applyFont="1" applyFill="1" applyBorder="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9" fillId="0" borderId="10" xfId="46" applyNumberFormat="1" applyFont="1" applyFill="1" applyBorder="1" applyAlignment="1" applyProtection="1">
      <alignment horizontal="left" vertical="center" wrapText="1"/>
      <protection locked="0"/>
    </xf>
    <xf numFmtId="0" fontId="24" fillId="0" borderId="9" xfId="50" applyFont="1" applyFill="1" applyBorder="1" applyAlignment="1">
      <alignment horizontal="center" vertical="center"/>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cellXfs>
  <cellStyles count="11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R37" sqref="R37"/>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42" width="15.7109375" style="72" hidden="1" customWidth="1"/>
    <col min="43" max="16384" width="9.140625" style="72"/>
  </cols>
  <sheetData>
    <row r="1" spans="1:42" hidden="1">
      <c r="A1" s="790"/>
      <c r="B1" s="790"/>
      <c r="C1" s="790"/>
      <c r="D1" s="790"/>
      <c r="E1" s="790"/>
      <c r="F1" s="790"/>
      <c r="G1" s="790"/>
      <c r="H1" s="790"/>
      <c r="I1" s="790"/>
      <c r="J1" s="790"/>
      <c r="K1" s="790"/>
      <c r="L1" s="791"/>
      <c r="M1" s="792"/>
      <c r="N1" s="790"/>
      <c r="O1" s="790">
        <v>2022</v>
      </c>
      <c r="P1" s="790">
        <v>2022</v>
      </c>
      <c r="Q1" s="790">
        <v>2022</v>
      </c>
      <c r="R1" s="790">
        <v>2022</v>
      </c>
      <c r="S1" s="790">
        <v>2023</v>
      </c>
      <c r="T1" s="790">
        <v>2024</v>
      </c>
      <c r="U1" s="790">
        <v>2024</v>
      </c>
      <c r="V1" s="790">
        <v>2024</v>
      </c>
      <c r="W1" s="790">
        <v>2024</v>
      </c>
      <c r="X1" s="790">
        <v>2024</v>
      </c>
      <c r="Y1" s="790">
        <v>2025</v>
      </c>
      <c r="Z1" s="790">
        <v>2025</v>
      </c>
      <c r="AA1" s="790">
        <v>2026</v>
      </c>
      <c r="AB1" s="790">
        <v>2026</v>
      </c>
      <c r="AC1" s="790">
        <v>2027</v>
      </c>
      <c r="AD1" s="790">
        <v>2027</v>
      </c>
      <c r="AE1" s="790">
        <v>2028</v>
      </c>
      <c r="AF1" s="790">
        <v>2028</v>
      </c>
      <c r="AG1" s="790">
        <v>2029</v>
      </c>
      <c r="AH1" s="790">
        <v>2029</v>
      </c>
      <c r="AI1" s="790">
        <v>2030</v>
      </c>
      <c r="AJ1" s="790">
        <v>2030</v>
      </c>
      <c r="AK1" s="790">
        <v>2031</v>
      </c>
      <c r="AL1" s="790">
        <v>2031</v>
      </c>
      <c r="AM1" s="790">
        <v>2032</v>
      </c>
      <c r="AN1" s="790">
        <v>2032</v>
      </c>
      <c r="AO1" s="790">
        <v>2033</v>
      </c>
      <c r="AP1" s="790">
        <v>2033</v>
      </c>
    </row>
    <row r="2" spans="1:42" hidden="1">
      <c r="A2" s="790"/>
      <c r="B2" s="790"/>
      <c r="C2" s="790"/>
      <c r="D2" s="790"/>
      <c r="E2" s="790"/>
      <c r="F2" s="790"/>
      <c r="G2" s="790"/>
      <c r="H2" s="790"/>
      <c r="I2" s="790"/>
      <c r="J2" s="790"/>
      <c r="K2" s="790"/>
      <c r="L2" s="791"/>
      <c r="M2" s="792"/>
      <c r="N2" s="790"/>
      <c r="O2" s="790" t="s">
        <v>286</v>
      </c>
      <c r="P2" s="790" t="s">
        <v>324</v>
      </c>
      <c r="Q2" s="790" t="s">
        <v>304</v>
      </c>
      <c r="R2" s="790" t="s">
        <v>109</v>
      </c>
      <c r="S2" s="790" t="s">
        <v>286</v>
      </c>
      <c r="T2" s="790" t="s">
        <v>287</v>
      </c>
      <c r="U2" s="790" t="s">
        <v>286</v>
      </c>
      <c r="V2" s="790" t="s">
        <v>305</v>
      </c>
      <c r="W2" s="790" t="s">
        <v>306</v>
      </c>
      <c r="X2" s="790" t="s">
        <v>109</v>
      </c>
      <c r="Y2" s="790" t="s">
        <v>287</v>
      </c>
      <c r="Z2" s="790" t="s">
        <v>286</v>
      </c>
      <c r="AA2" s="790" t="s">
        <v>287</v>
      </c>
      <c r="AB2" s="790" t="s">
        <v>286</v>
      </c>
      <c r="AC2" s="790" t="s">
        <v>287</v>
      </c>
      <c r="AD2" s="790" t="s">
        <v>286</v>
      </c>
      <c r="AE2" s="790" t="s">
        <v>287</v>
      </c>
      <c r="AF2" s="790" t="s">
        <v>286</v>
      </c>
      <c r="AG2" s="790" t="s">
        <v>287</v>
      </c>
      <c r="AH2" s="790" t="s">
        <v>286</v>
      </c>
      <c r="AI2" s="790" t="s">
        <v>287</v>
      </c>
      <c r="AJ2" s="790" t="s">
        <v>286</v>
      </c>
      <c r="AK2" s="790" t="s">
        <v>287</v>
      </c>
      <c r="AL2" s="790" t="s">
        <v>286</v>
      </c>
      <c r="AM2" s="790" t="s">
        <v>287</v>
      </c>
      <c r="AN2" s="790" t="s">
        <v>286</v>
      </c>
      <c r="AO2" s="790" t="s">
        <v>287</v>
      </c>
      <c r="AP2" s="790" t="s">
        <v>286</v>
      </c>
    </row>
    <row r="3" spans="1:42" hidden="1">
      <c r="A3" s="790"/>
      <c r="B3" s="790"/>
      <c r="C3" s="790"/>
      <c r="D3" s="790"/>
      <c r="E3" s="790"/>
      <c r="F3" s="790"/>
      <c r="G3" s="790"/>
      <c r="H3" s="790"/>
      <c r="I3" s="790"/>
      <c r="J3" s="790"/>
      <c r="K3" s="790"/>
      <c r="L3" s="791"/>
      <c r="M3" s="792"/>
      <c r="N3" s="790"/>
      <c r="O3" s="790" t="s">
        <v>2415</v>
      </c>
      <c r="P3" s="790" t="s">
        <v>2416</v>
      </c>
      <c r="Q3" s="790" t="s">
        <v>2417</v>
      </c>
      <c r="R3" s="790" t="s">
        <v>2418</v>
      </c>
      <c r="S3" s="790" t="s">
        <v>2419</v>
      </c>
      <c r="T3" s="790" t="s">
        <v>2420</v>
      </c>
      <c r="U3" s="790" t="s">
        <v>2421</v>
      </c>
      <c r="V3" s="790" t="s">
        <v>2422</v>
      </c>
      <c r="W3" s="790" t="s">
        <v>2423</v>
      </c>
      <c r="X3" s="790" t="s">
        <v>2424</v>
      </c>
      <c r="Y3" s="790" t="s">
        <v>2425</v>
      </c>
      <c r="Z3" s="790" t="s">
        <v>2426</v>
      </c>
      <c r="AA3" s="790" t="s">
        <v>2427</v>
      </c>
      <c r="AB3" s="790" t="s">
        <v>2428</v>
      </c>
      <c r="AC3" s="790" t="s">
        <v>2429</v>
      </c>
      <c r="AD3" s="790" t="s">
        <v>2430</v>
      </c>
      <c r="AE3" s="790" t="s">
        <v>2431</v>
      </c>
      <c r="AF3" s="790" t="s">
        <v>2432</v>
      </c>
      <c r="AG3" s="790" t="s">
        <v>2433</v>
      </c>
      <c r="AH3" s="790" t="s">
        <v>2434</v>
      </c>
      <c r="AI3" s="790" t="s">
        <v>2435</v>
      </c>
      <c r="AJ3" s="790" t="s">
        <v>2436</v>
      </c>
      <c r="AK3" s="790" t="s">
        <v>2437</v>
      </c>
      <c r="AL3" s="790" t="s">
        <v>2438</v>
      </c>
      <c r="AM3" s="790" t="s">
        <v>2439</v>
      </c>
      <c r="AN3" s="790" t="s">
        <v>2440</v>
      </c>
      <c r="AO3" s="790" t="s">
        <v>2441</v>
      </c>
      <c r="AP3" s="790" t="s">
        <v>2442</v>
      </c>
    </row>
    <row r="4" spans="1:42" hidden="1">
      <c r="A4" s="790"/>
      <c r="B4" s="790"/>
      <c r="C4" s="790"/>
      <c r="D4" s="790"/>
      <c r="E4" s="790"/>
      <c r="F4" s="790"/>
      <c r="G4" s="790"/>
      <c r="H4" s="790"/>
      <c r="I4" s="790"/>
      <c r="J4" s="790"/>
      <c r="K4" s="790"/>
      <c r="L4" s="791"/>
      <c r="M4" s="792"/>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row>
    <row r="5" spans="1:42" hidden="1">
      <c r="A5" s="790"/>
      <c r="B5" s="790"/>
      <c r="C5" s="790"/>
      <c r="D5" s="790"/>
      <c r="E5" s="790"/>
      <c r="F5" s="790"/>
      <c r="G5" s="790"/>
      <c r="H5" s="790"/>
      <c r="I5" s="790"/>
      <c r="J5" s="790"/>
      <c r="K5" s="790"/>
      <c r="L5" s="791"/>
      <c r="M5" s="792"/>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0"/>
      <c r="AO5" s="790"/>
      <c r="AP5" s="790"/>
    </row>
    <row r="6" spans="1:42" hidden="1">
      <c r="A6" s="790"/>
      <c r="B6" s="790"/>
      <c r="C6" s="790"/>
      <c r="D6" s="790"/>
      <c r="E6" s="790"/>
      <c r="F6" s="790"/>
      <c r="G6" s="790"/>
      <c r="H6" s="790"/>
      <c r="I6" s="790"/>
      <c r="J6" s="790"/>
      <c r="K6" s="790"/>
      <c r="L6" s="791"/>
      <c r="M6" s="792"/>
      <c r="N6" s="790"/>
      <c r="O6" s="790"/>
      <c r="P6" s="790"/>
      <c r="Q6" s="790"/>
      <c r="R6" s="790"/>
      <c r="S6" s="790"/>
      <c r="T6" s="790"/>
      <c r="U6" s="790"/>
      <c r="V6" s="790"/>
      <c r="W6" s="790"/>
      <c r="X6" s="790"/>
      <c r="Y6" s="790"/>
      <c r="Z6" s="790"/>
      <c r="AA6" s="790"/>
      <c r="AB6" s="790"/>
      <c r="AC6" s="790"/>
      <c r="AD6" s="790"/>
      <c r="AE6" s="790"/>
      <c r="AF6" s="790"/>
      <c r="AG6" s="790"/>
      <c r="AH6" s="790"/>
      <c r="AI6" s="790"/>
      <c r="AJ6" s="790"/>
      <c r="AK6" s="790"/>
      <c r="AL6" s="790"/>
      <c r="AM6" s="790"/>
      <c r="AN6" s="790"/>
      <c r="AO6" s="790"/>
      <c r="AP6" s="790"/>
    </row>
    <row r="7" spans="1:42" hidden="1">
      <c r="A7" s="790"/>
      <c r="B7" s="790"/>
      <c r="C7" s="790"/>
      <c r="D7" s="790"/>
      <c r="E7" s="790"/>
      <c r="F7" s="790"/>
      <c r="G7" s="790"/>
      <c r="H7" s="790"/>
      <c r="I7" s="790"/>
      <c r="J7" s="790"/>
      <c r="K7" s="790"/>
      <c r="L7" s="791"/>
      <c r="M7" s="792"/>
      <c r="N7" s="790"/>
      <c r="O7" s="790"/>
      <c r="P7" s="790"/>
      <c r="Q7" s="790"/>
      <c r="R7" s="790"/>
      <c r="S7" s="790"/>
      <c r="T7" s="790"/>
      <c r="U7" s="790"/>
      <c r="V7" s="790"/>
      <c r="W7" s="790"/>
      <c r="X7" s="790"/>
      <c r="Y7" s="790" t="b">
        <v>0</v>
      </c>
      <c r="Z7" s="790" t="b">
        <v>0</v>
      </c>
      <c r="AA7" s="790" t="b">
        <v>0</v>
      </c>
      <c r="AB7" s="790" t="b">
        <v>0</v>
      </c>
      <c r="AC7" s="790" t="b">
        <v>0</v>
      </c>
      <c r="AD7" s="790" t="b">
        <v>0</v>
      </c>
      <c r="AE7" s="790" t="b">
        <v>0</v>
      </c>
      <c r="AF7" s="790" t="b">
        <v>0</v>
      </c>
      <c r="AG7" s="790" t="b">
        <v>0</v>
      </c>
      <c r="AH7" s="790" t="b">
        <v>0</v>
      </c>
      <c r="AI7" s="790" t="b">
        <v>0</v>
      </c>
      <c r="AJ7" s="790" t="b">
        <v>0</v>
      </c>
      <c r="AK7" s="790" t="b">
        <v>0</v>
      </c>
      <c r="AL7" s="790" t="b">
        <v>0</v>
      </c>
      <c r="AM7" s="790" t="b">
        <v>0</v>
      </c>
      <c r="AN7" s="790" t="b">
        <v>0</v>
      </c>
      <c r="AO7" s="790" t="b">
        <v>0</v>
      </c>
      <c r="AP7" s="790" t="b">
        <v>0</v>
      </c>
    </row>
    <row r="8" spans="1:42" hidden="1">
      <c r="A8" s="790"/>
      <c r="B8" s="790"/>
      <c r="C8" s="790"/>
      <c r="D8" s="790"/>
      <c r="E8" s="790"/>
      <c r="F8" s="790"/>
      <c r="G8" s="790"/>
      <c r="H8" s="790"/>
      <c r="I8" s="790"/>
      <c r="J8" s="790"/>
      <c r="K8" s="790"/>
      <c r="L8" s="791"/>
      <c r="M8" s="792"/>
      <c r="N8" s="790"/>
      <c r="O8" s="790"/>
      <c r="P8" s="790"/>
      <c r="Q8" s="790"/>
      <c r="R8" s="790"/>
      <c r="S8" s="790"/>
      <c r="T8" s="790"/>
      <c r="U8" s="790"/>
      <c r="V8" s="790"/>
      <c r="W8" s="790"/>
      <c r="X8" s="790"/>
      <c r="Y8" s="790"/>
      <c r="Z8" s="790"/>
      <c r="AA8" s="790"/>
      <c r="AB8" s="790"/>
      <c r="AC8" s="790"/>
      <c r="AD8" s="790"/>
      <c r="AE8" s="790"/>
      <c r="AF8" s="790"/>
      <c r="AG8" s="790"/>
      <c r="AH8" s="790"/>
      <c r="AI8" s="790"/>
      <c r="AJ8" s="790"/>
      <c r="AK8" s="790"/>
      <c r="AL8" s="790"/>
      <c r="AM8" s="790"/>
      <c r="AN8" s="790"/>
      <c r="AO8" s="790"/>
      <c r="AP8" s="790"/>
    </row>
    <row r="9" spans="1:42" hidden="1">
      <c r="A9" s="790"/>
      <c r="B9" s="790"/>
      <c r="C9" s="790"/>
      <c r="D9" s="790"/>
      <c r="E9" s="790"/>
      <c r="F9" s="790"/>
      <c r="G9" s="790"/>
      <c r="H9" s="790"/>
      <c r="I9" s="790"/>
      <c r="J9" s="790"/>
      <c r="K9" s="790"/>
      <c r="L9" s="791"/>
      <c r="M9" s="792"/>
      <c r="N9" s="790"/>
      <c r="O9" s="790"/>
      <c r="P9" s="790"/>
      <c r="Q9" s="790"/>
      <c r="R9" s="790"/>
      <c r="S9" s="790"/>
      <c r="T9" s="790"/>
      <c r="U9" s="790"/>
      <c r="V9" s="790"/>
      <c r="W9" s="790"/>
      <c r="X9" s="790"/>
      <c r="Y9" s="790"/>
      <c r="Z9" s="790"/>
      <c r="AA9" s="790"/>
      <c r="AB9" s="790"/>
      <c r="AC9" s="790"/>
      <c r="AD9" s="790"/>
      <c r="AE9" s="790"/>
      <c r="AF9" s="790"/>
      <c r="AG9" s="790"/>
      <c r="AH9" s="790"/>
      <c r="AI9" s="790"/>
      <c r="AJ9" s="790"/>
      <c r="AK9" s="790"/>
      <c r="AL9" s="790"/>
      <c r="AM9" s="790"/>
      <c r="AN9" s="790"/>
      <c r="AO9" s="790"/>
      <c r="AP9" s="790"/>
    </row>
    <row r="10" spans="1:42" hidden="1">
      <c r="A10" s="790"/>
      <c r="B10" s="790"/>
      <c r="C10" s="790"/>
      <c r="D10" s="790"/>
      <c r="E10" s="790"/>
      <c r="F10" s="790"/>
      <c r="G10" s="790"/>
      <c r="H10" s="790"/>
      <c r="I10" s="790"/>
      <c r="J10" s="790"/>
      <c r="K10" s="790"/>
      <c r="L10" s="791"/>
      <c r="M10" s="792"/>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row>
    <row r="11" spans="1:42" s="71" customFormat="1" ht="15" hidden="1" customHeight="1">
      <c r="A11" s="793"/>
      <c r="B11" s="793"/>
      <c r="C11" s="793"/>
      <c r="D11" s="793"/>
      <c r="E11" s="793"/>
      <c r="F11" s="793"/>
      <c r="G11" s="793"/>
      <c r="H11" s="793"/>
      <c r="I11" s="793"/>
      <c r="J11" s="793"/>
      <c r="K11" s="794"/>
      <c r="L11" s="795"/>
      <c r="M11" s="796"/>
      <c r="N11" s="797"/>
      <c r="O11" s="798"/>
      <c r="P11" s="793"/>
      <c r="Q11" s="793"/>
      <c r="R11" s="793"/>
      <c r="S11" s="793"/>
      <c r="T11" s="793"/>
      <c r="U11" s="793"/>
      <c r="V11" s="793"/>
      <c r="W11" s="793"/>
      <c r="X11" s="793"/>
      <c r="Y11" s="793"/>
      <c r="Z11" s="793"/>
      <c r="AA11" s="793"/>
      <c r="AB11" s="793"/>
      <c r="AC11" s="793"/>
      <c r="AD11" s="793"/>
      <c r="AE11" s="793"/>
      <c r="AF11" s="793"/>
      <c r="AG11" s="793"/>
      <c r="AH11" s="793"/>
      <c r="AI11" s="793"/>
      <c r="AJ11" s="793"/>
      <c r="AK11" s="793"/>
      <c r="AL11" s="793"/>
      <c r="AM11" s="793"/>
      <c r="AN11" s="793"/>
      <c r="AO11" s="793"/>
      <c r="AP11" s="793"/>
    </row>
    <row r="12" spans="1:42" ht="22.5" customHeight="1">
      <c r="A12" s="790"/>
      <c r="B12" s="790"/>
      <c r="C12" s="790"/>
      <c r="D12" s="790"/>
      <c r="E12" s="790"/>
      <c r="F12" s="790"/>
      <c r="G12" s="790"/>
      <c r="H12" s="790"/>
      <c r="I12" s="790"/>
      <c r="J12" s="790"/>
      <c r="K12" s="790"/>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799"/>
      <c r="B13" s="799"/>
      <c r="C13" s="799"/>
      <c r="D13" s="799"/>
      <c r="E13" s="799"/>
      <c r="F13" s="799"/>
      <c r="G13" s="799"/>
      <c r="H13" s="799"/>
      <c r="I13" s="799"/>
      <c r="J13" s="799"/>
      <c r="K13" s="800"/>
      <c r="L13" s="801"/>
      <c r="M13" s="802"/>
      <c r="N13" s="803"/>
      <c r="O13" s="804"/>
      <c r="P13" s="799"/>
      <c r="Q13" s="799"/>
      <c r="R13" s="799"/>
      <c r="S13" s="799"/>
      <c r="T13" s="799"/>
      <c r="U13" s="799"/>
      <c r="V13" s="799"/>
      <c r="W13" s="799"/>
      <c r="X13" s="799"/>
      <c r="Y13" s="799"/>
      <c r="Z13" s="799"/>
      <c r="AA13" s="799"/>
      <c r="AB13" s="799"/>
      <c r="AC13" s="799"/>
      <c r="AD13" s="799"/>
      <c r="AE13" s="799"/>
      <c r="AF13" s="799"/>
      <c r="AG13" s="799"/>
      <c r="AH13" s="799"/>
      <c r="AI13" s="799"/>
      <c r="AJ13" s="799"/>
      <c r="AK13" s="799"/>
      <c r="AL13" s="799"/>
      <c r="AM13" s="799"/>
      <c r="AN13" s="799"/>
      <c r="AO13" s="799"/>
      <c r="AP13" s="799"/>
    </row>
    <row r="14" spans="1:42" ht="15" customHeight="1">
      <c r="A14" s="790"/>
      <c r="B14" s="790"/>
      <c r="C14" s="790"/>
      <c r="D14" s="790"/>
      <c r="E14" s="790"/>
      <c r="F14" s="790"/>
      <c r="G14" s="790"/>
      <c r="H14" s="790"/>
      <c r="I14" s="790"/>
      <c r="J14" s="790"/>
      <c r="K14" s="790"/>
      <c r="L14" s="805" t="s">
        <v>16</v>
      </c>
      <c r="M14" s="805" t="s">
        <v>303</v>
      </c>
      <c r="N14" s="805" t="s">
        <v>143</v>
      </c>
      <c r="O14" s="806" t="s">
        <v>2412</v>
      </c>
      <c r="P14" s="806" t="s">
        <v>2412</v>
      </c>
      <c r="Q14" s="806" t="s">
        <v>2412</v>
      </c>
      <c r="R14" s="806" t="s">
        <v>2412</v>
      </c>
      <c r="S14" s="806" t="s">
        <v>2413</v>
      </c>
      <c r="T14" s="806" t="s">
        <v>2414</v>
      </c>
      <c r="U14" s="806" t="s">
        <v>2414</v>
      </c>
      <c r="V14" s="806" t="s">
        <v>2414</v>
      </c>
      <c r="W14" s="806" t="s">
        <v>2414</v>
      </c>
      <c r="X14" s="806" t="s">
        <v>2414</v>
      </c>
      <c r="Y14" s="806" t="s">
        <v>2443</v>
      </c>
      <c r="Z14" s="806" t="s">
        <v>2443</v>
      </c>
      <c r="AA14" s="806" t="s">
        <v>2444</v>
      </c>
      <c r="AB14" s="806" t="s">
        <v>2444</v>
      </c>
      <c r="AC14" s="806" t="s">
        <v>2445</v>
      </c>
      <c r="AD14" s="806" t="s">
        <v>2445</v>
      </c>
      <c r="AE14" s="806" t="s">
        <v>2446</v>
      </c>
      <c r="AF14" s="806" t="s">
        <v>2446</v>
      </c>
      <c r="AG14" s="806" t="s">
        <v>2447</v>
      </c>
      <c r="AH14" s="806" t="s">
        <v>2447</v>
      </c>
      <c r="AI14" s="806" t="s">
        <v>2448</v>
      </c>
      <c r="AJ14" s="806" t="s">
        <v>2448</v>
      </c>
      <c r="AK14" s="806" t="s">
        <v>2449</v>
      </c>
      <c r="AL14" s="806" t="s">
        <v>2449</v>
      </c>
      <c r="AM14" s="806" t="s">
        <v>2450</v>
      </c>
      <c r="AN14" s="806" t="s">
        <v>2450</v>
      </c>
      <c r="AO14" s="806" t="s">
        <v>2451</v>
      </c>
      <c r="AP14" s="806" t="s">
        <v>2451</v>
      </c>
    </row>
    <row r="15" spans="1:42" ht="69" customHeight="1">
      <c r="A15" s="790" t="s">
        <v>1155</v>
      </c>
      <c r="B15" s="790"/>
      <c r="C15" s="790"/>
      <c r="D15" s="790"/>
      <c r="E15" s="790"/>
      <c r="F15" s="790"/>
      <c r="G15" s="790"/>
      <c r="H15" s="790"/>
      <c r="I15" s="790"/>
      <c r="J15" s="790"/>
      <c r="K15" s="790"/>
      <c r="L15" s="805"/>
      <c r="M15" s="805"/>
      <c r="N15" s="805"/>
      <c r="O15" s="807" t="s">
        <v>286</v>
      </c>
      <c r="P15" s="808" t="s">
        <v>324</v>
      </c>
      <c r="Q15" s="806" t="s">
        <v>304</v>
      </c>
      <c r="R15" s="806" t="s">
        <v>109</v>
      </c>
      <c r="S15" s="809" t="s">
        <v>286</v>
      </c>
      <c r="T15" s="807" t="s">
        <v>287</v>
      </c>
      <c r="U15" s="806" t="s">
        <v>286</v>
      </c>
      <c r="V15" s="810" t="s">
        <v>305</v>
      </c>
      <c r="W15" s="810" t="s">
        <v>306</v>
      </c>
      <c r="X15" s="806" t="s">
        <v>109</v>
      </c>
      <c r="Y15" s="809" t="s">
        <v>287</v>
      </c>
      <c r="Z15" s="806" t="s">
        <v>286</v>
      </c>
      <c r="AA15" s="809" t="s">
        <v>287</v>
      </c>
      <c r="AB15" s="806" t="s">
        <v>286</v>
      </c>
      <c r="AC15" s="809" t="s">
        <v>287</v>
      </c>
      <c r="AD15" s="806" t="s">
        <v>286</v>
      </c>
      <c r="AE15" s="809" t="s">
        <v>287</v>
      </c>
      <c r="AF15" s="806" t="s">
        <v>286</v>
      </c>
      <c r="AG15" s="809" t="s">
        <v>287</v>
      </c>
      <c r="AH15" s="806" t="s">
        <v>286</v>
      </c>
      <c r="AI15" s="809" t="s">
        <v>287</v>
      </c>
      <c r="AJ15" s="806" t="s">
        <v>286</v>
      </c>
      <c r="AK15" s="809" t="s">
        <v>287</v>
      </c>
      <c r="AL15" s="806" t="s">
        <v>286</v>
      </c>
      <c r="AM15" s="809" t="s">
        <v>287</v>
      </c>
      <c r="AN15" s="806" t="s">
        <v>286</v>
      </c>
      <c r="AO15" s="809" t="s">
        <v>287</v>
      </c>
      <c r="AP15" s="806" t="s">
        <v>286</v>
      </c>
    </row>
    <row r="16" spans="1:42" s="90" customFormat="1">
      <c r="A16" s="770" t="s">
        <v>18</v>
      </c>
      <c r="B16" s="811"/>
      <c r="C16" s="811"/>
      <c r="D16" s="811"/>
      <c r="E16" s="811"/>
      <c r="F16" s="811"/>
      <c r="G16" s="811"/>
      <c r="H16" s="811"/>
      <c r="I16" s="811"/>
      <c r="J16" s="811"/>
      <c r="K16" s="811"/>
      <c r="L16" s="771" t="s">
        <v>2390</v>
      </c>
      <c r="M16" s="753"/>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812"/>
      <c r="AN16" s="812"/>
      <c r="AO16" s="812"/>
      <c r="AP16" s="812"/>
    </row>
    <row r="17" spans="1:42">
      <c r="A17" s="813" t="s">
        <v>18</v>
      </c>
      <c r="B17" s="790" t="s">
        <v>1232</v>
      </c>
      <c r="C17" s="790"/>
      <c r="D17" s="790"/>
      <c r="E17" s="790"/>
      <c r="F17" s="790"/>
      <c r="G17" s="790"/>
      <c r="H17" s="790"/>
      <c r="I17" s="790"/>
      <c r="J17" s="790"/>
      <c r="K17" s="790"/>
      <c r="L17" s="814"/>
      <c r="M17" s="815" t="s">
        <v>161</v>
      </c>
      <c r="N17" s="816"/>
      <c r="O17" s="816"/>
      <c r="P17" s="816"/>
      <c r="Q17" s="816"/>
      <c r="R17" s="816"/>
      <c r="S17" s="817">
        <v>2.03742</v>
      </c>
      <c r="T17" s="817">
        <v>2.0512800000000002</v>
      </c>
      <c r="U17" s="817">
        <v>2.0512800000000002</v>
      </c>
      <c r="V17" s="816"/>
      <c r="W17" s="816"/>
      <c r="X17" s="816"/>
      <c r="Y17" s="817">
        <v>1</v>
      </c>
      <c r="Z17" s="817">
        <v>1</v>
      </c>
      <c r="AA17" s="817">
        <v>1</v>
      </c>
      <c r="AB17" s="817">
        <v>1</v>
      </c>
      <c r="AC17" s="817">
        <v>1</v>
      </c>
      <c r="AD17" s="817">
        <v>1</v>
      </c>
      <c r="AE17" s="817">
        <v>1</v>
      </c>
      <c r="AF17" s="817">
        <v>1</v>
      </c>
      <c r="AG17" s="817">
        <v>1</v>
      </c>
      <c r="AH17" s="817">
        <v>1</v>
      </c>
      <c r="AI17" s="817">
        <v>1</v>
      </c>
      <c r="AJ17" s="817">
        <v>1</v>
      </c>
      <c r="AK17" s="817">
        <v>1</v>
      </c>
      <c r="AL17" s="817">
        <v>1</v>
      </c>
      <c r="AM17" s="817">
        <v>1</v>
      </c>
      <c r="AN17" s="817">
        <v>1</v>
      </c>
      <c r="AO17" s="817">
        <v>1</v>
      </c>
      <c r="AP17" s="817">
        <v>1</v>
      </c>
    </row>
    <row r="18" spans="1:42" ht="22.5">
      <c r="A18" s="813" t="s">
        <v>18</v>
      </c>
      <c r="B18" s="790" t="s">
        <v>1229</v>
      </c>
      <c r="C18" s="790"/>
      <c r="D18" s="790"/>
      <c r="E18" s="790"/>
      <c r="F18" s="790"/>
      <c r="G18" s="790"/>
      <c r="H18" s="790"/>
      <c r="I18" s="790"/>
      <c r="J18" s="790"/>
      <c r="K18" s="790"/>
      <c r="L18" s="818">
        <v>1</v>
      </c>
      <c r="M18" s="819" t="s">
        <v>307</v>
      </c>
      <c r="N18" s="820" t="s">
        <v>145</v>
      </c>
      <c r="O18" s="821">
        <v>1</v>
      </c>
      <c r="P18" s="821">
        <v>1</v>
      </c>
      <c r="Q18" s="821">
        <v>1</v>
      </c>
      <c r="R18" s="822"/>
      <c r="S18" s="821">
        <v>1</v>
      </c>
      <c r="T18" s="821">
        <v>1</v>
      </c>
      <c r="U18" s="821">
        <v>1</v>
      </c>
      <c r="V18" s="373">
        <v>1</v>
      </c>
      <c r="W18" s="368">
        <v>0</v>
      </c>
      <c r="X18" s="822"/>
      <c r="Y18" s="821"/>
      <c r="Z18" s="821"/>
      <c r="AA18" s="821"/>
      <c r="AB18" s="821"/>
      <c r="AC18" s="821"/>
      <c r="AD18" s="821"/>
      <c r="AE18" s="821"/>
      <c r="AF18" s="821"/>
      <c r="AG18" s="821"/>
      <c r="AH18" s="821"/>
      <c r="AI18" s="821"/>
      <c r="AJ18" s="821"/>
      <c r="AK18" s="821"/>
      <c r="AL18" s="821"/>
      <c r="AM18" s="821"/>
      <c r="AN18" s="821"/>
      <c r="AO18" s="821"/>
      <c r="AP18" s="821"/>
    </row>
    <row r="19" spans="1:42">
      <c r="A19" s="813" t="s">
        <v>18</v>
      </c>
      <c r="B19" s="790" t="s">
        <v>1230</v>
      </c>
      <c r="C19" s="790"/>
      <c r="D19" s="790"/>
      <c r="E19" s="790"/>
      <c r="F19" s="790"/>
      <c r="G19" s="790"/>
      <c r="H19" s="790"/>
      <c r="I19" s="790"/>
      <c r="J19" s="790"/>
      <c r="K19" s="790"/>
      <c r="L19" s="818">
        <v>2</v>
      </c>
      <c r="M19" s="823" t="s">
        <v>162</v>
      </c>
      <c r="N19" s="820" t="s">
        <v>145</v>
      </c>
      <c r="O19" s="821">
        <v>113.8</v>
      </c>
      <c r="P19" s="821">
        <v>113.8</v>
      </c>
      <c r="Q19" s="821">
        <v>113.8</v>
      </c>
      <c r="R19" s="822"/>
      <c r="S19" s="821">
        <v>105.8</v>
      </c>
      <c r="T19" s="821">
        <v>107.2</v>
      </c>
      <c r="U19" s="821">
        <v>107.2</v>
      </c>
      <c r="V19" s="373">
        <v>1.0132325141776939</v>
      </c>
      <c r="W19" s="368">
        <v>0</v>
      </c>
      <c r="X19" s="822"/>
      <c r="Y19" s="821"/>
      <c r="Z19" s="821"/>
      <c r="AA19" s="821"/>
      <c r="AB19" s="821"/>
      <c r="AC19" s="821"/>
      <c r="AD19" s="821"/>
      <c r="AE19" s="821"/>
      <c r="AF19" s="821"/>
      <c r="AG19" s="821"/>
      <c r="AH19" s="821"/>
      <c r="AI19" s="821"/>
      <c r="AJ19" s="821"/>
      <c r="AK19" s="821"/>
      <c r="AL19" s="821"/>
      <c r="AM19" s="821"/>
      <c r="AN19" s="821"/>
      <c r="AO19" s="821"/>
      <c r="AP19" s="821"/>
    </row>
    <row r="20" spans="1:42">
      <c r="A20" s="813" t="s">
        <v>18</v>
      </c>
      <c r="B20" s="790"/>
      <c r="C20" s="790"/>
      <c r="D20" s="790"/>
      <c r="E20" s="790"/>
      <c r="F20" s="790"/>
      <c r="G20" s="790"/>
      <c r="H20" s="790"/>
      <c r="I20" s="790"/>
      <c r="J20" s="790"/>
      <c r="K20" s="790"/>
      <c r="L20" s="818">
        <v>3</v>
      </c>
      <c r="M20" s="819" t="s">
        <v>308</v>
      </c>
      <c r="N20" s="820" t="s">
        <v>145</v>
      </c>
      <c r="O20" s="821"/>
      <c r="P20" s="821"/>
      <c r="Q20" s="821"/>
      <c r="R20" s="822"/>
      <c r="S20" s="821"/>
      <c r="T20" s="821"/>
      <c r="U20" s="821"/>
      <c r="V20" s="373">
        <v>0</v>
      </c>
      <c r="W20" s="368">
        <v>0</v>
      </c>
      <c r="X20" s="822"/>
      <c r="Y20" s="821"/>
      <c r="Z20" s="821"/>
      <c r="AA20" s="821"/>
      <c r="AB20" s="821"/>
      <c r="AC20" s="821"/>
      <c r="AD20" s="821"/>
      <c r="AE20" s="821"/>
      <c r="AF20" s="821"/>
      <c r="AG20" s="821"/>
      <c r="AH20" s="821"/>
      <c r="AI20" s="821"/>
      <c r="AJ20" s="821"/>
      <c r="AK20" s="821"/>
      <c r="AL20" s="821"/>
      <c r="AM20" s="821"/>
      <c r="AN20" s="821"/>
      <c r="AO20" s="821"/>
      <c r="AP20" s="821"/>
    </row>
    <row r="21" spans="1:42">
      <c r="A21" s="813" t="s">
        <v>18</v>
      </c>
      <c r="B21" s="790" t="s">
        <v>1231</v>
      </c>
      <c r="C21" s="790"/>
      <c r="D21" s="790"/>
      <c r="E21" s="790"/>
      <c r="F21" s="790"/>
      <c r="G21" s="790"/>
      <c r="H21" s="790"/>
      <c r="I21" s="790"/>
      <c r="J21" s="790"/>
      <c r="K21" s="790"/>
      <c r="L21" s="818">
        <v>4</v>
      </c>
      <c r="M21" s="823" t="s">
        <v>309</v>
      </c>
      <c r="N21" s="820" t="s">
        <v>145</v>
      </c>
      <c r="O21" s="821"/>
      <c r="P21" s="824"/>
      <c r="Q21" s="825"/>
      <c r="R21" s="822"/>
      <c r="S21" s="821"/>
      <c r="T21" s="824"/>
      <c r="U21" s="824"/>
      <c r="V21" s="373">
        <v>0</v>
      </c>
      <c r="W21" s="368">
        <v>0</v>
      </c>
      <c r="X21" s="822"/>
      <c r="Y21" s="821"/>
      <c r="Z21" s="821"/>
      <c r="AA21" s="821"/>
      <c r="AB21" s="821"/>
      <c r="AC21" s="821"/>
      <c r="AD21" s="821"/>
      <c r="AE21" s="821"/>
      <c r="AF21" s="821"/>
      <c r="AG21" s="821"/>
      <c r="AH21" s="821"/>
      <c r="AI21" s="821"/>
      <c r="AJ21" s="821"/>
      <c r="AK21" s="821"/>
      <c r="AL21" s="821"/>
      <c r="AM21" s="821"/>
      <c r="AN21" s="821"/>
      <c r="AO21" s="821"/>
      <c r="AP21" s="821"/>
    </row>
    <row r="22" spans="1:42">
      <c r="A22" s="813" t="s">
        <v>18</v>
      </c>
      <c r="B22" s="790"/>
      <c r="C22" s="790"/>
      <c r="D22" s="790"/>
      <c r="E22" s="790"/>
      <c r="F22" s="790"/>
      <c r="G22" s="790"/>
      <c r="H22" s="790"/>
      <c r="I22" s="790"/>
      <c r="J22" s="790"/>
      <c r="K22" s="790"/>
      <c r="L22" s="814"/>
      <c r="M22" s="815" t="s">
        <v>310</v>
      </c>
      <c r="N22" s="816"/>
      <c r="O22" s="826"/>
      <c r="P22" s="826"/>
      <c r="Q22" s="826"/>
      <c r="R22" s="827"/>
      <c r="S22" s="826"/>
      <c r="T22" s="826"/>
      <c r="U22" s="826"/>
      <c r="V22" s="828"/>
      <c r="W22" s="826"/>
      <c r="X22" s="827"/>
      <c r="Y22" s="826"/>
      <c r="Z22" s="826"/>
      <c r="AA22" s="826"/>
      <c r="AB22" s="826"/>
      <c r="AC22" s="826"/>
      <c r="AD22" s="826"/>
      <c r="AE22" s="826"/>
      <c r="AF22" s="826"/>
      <c r="AG22" s="826"/>
      <c r="AH22" s="826"/>
      <c r="AI22" s="826"/>
      <c r="AJ22" s="826"/>
      <c r="AK22" s="826"/>
      <c r="AL22" s="826"/>
      <c r="AM22" s="826"/>
      <c r="AN22" s="826"/>
      <c r="AO22" s="826"/>
      <c r="AP22" s="829"/>
    </row>
    <row r="23" spans="1:42">
      <c r="A23" s="813" t="s">
        <v>18</v>
      </c>
      <c r="B23" s="790" t="s">
        <v>1234</v>
      </c>
      <c r="C23" s="790"/>
      <c r="D23" s="790"/>
      <c r="E23" s="790"/>
      <c r="F23" s="790"/>
      <c r="G23" s="790"/>
      <c r="H23" s="790"/>
      <c r="I23" s="790"/>
      <c r="J23" s="790"/>
      <c r="K23" s="790"/>
      <c r="L23" s="818">
        <v>1</v>
      </c>
      <c r="M23" s="823" t="s">
        <v>311</v>
      </c>
      <c r="N23" s="820" t="s">
        <v>145</v>
      </c>
      <c r="O23" s="824">
        <v>30.2</v>
      </c>
      <c r="P23" s="824">
        <v>30.2</v>
      </c>
      <c r="Q23" s="824">
        <v>30.2</v>
      </c>
      <c r="R23" s="824"/>
      <c r="S23" s="824">
        <v>30.2</v>
      </c>
      <c r="T23" s="824">
        <v>30.2</v>
      </c>
      <c r="U23" s="824">
        <v>30.2</v>
      </c>
      <c r="V23" s="373">
        <v>1</v>
      </c>
      <c r="W23" s="368">
        <v>0</v>
      </c>
      <c r="X23" s="822"/>
      <c r="Y23" s="824"/>
      <c r="Z23" s="824"/>
      <c r="AA23" s="824"/>
      <c r="AB23" s="824"/>
      <c r="AC23" s="824"/>
      <c r="AD23" s="824"/>
      <c r="AE23" s="824"/>
      <c r="AF23" s="824"/>
      <c r="AG23" s="824"/>
      <c r="AH23" s="824"/>
      <c r="AI23" s="824"/>
      <c r="AJ23" s="824"/>
      <c r="AK23" s="824"/>
      <c r="AL23" s="824"/>
      <c r="AM23" s="824"/>
      <c r="AN23" s="824"/>
      <c r="AO23" s="824"/>
      <c r="AP23" s="824"/>
    </row>
    <row r="24" spans="1:42">
      <c r="A24" s="813" t="s">
        <v>18</v>
      </c>
      <c r="B24" s="790"/>
      <c r="C24" s="790"/>
      <c r="D24" s="790"/>
      <c r="E24" s="790"/>
      <c r="F24" s="790"/>
      <c r="G24" s="790"/>
      <c r="H24" s="790"/>
      <c r="I24" s="790"/>
      <c r="J24" s="790"/>
      <c r="K24" s="790"/>
      <c r="L24" s="818">
        <v>2</v>
      </c>
      <c r="M24" s="823" t="s">
        <v>312</v>
      </c>
      <c r="N24" s="820" t="s">
        <v>145</v>
      </c>
      <c r="O24" s="824">
        <v>20</v>
      </c>
      <c r="P24" s="824">
        <v>20</v>
      </c>
      <c r="Q24" s="824">
        <v>20</v>
      </c>
      <c r="R24" s="824"/>
      <c r="S24" s="824">
        <v>20</v>
      </c>
      <c r="T24" s="824">
        <v>20</v>
      </c>
      <c r="U24" s="824">
        <v>20</v>
      </c>
      <c r="V24" s="373">
        <v>1</v>
      </c>
      <c r="W24" s="368">
        <v>0</v>
      </c>
      <c r="X24" s="822"/>
      <c r="Y24" s="824"/>
      <c r="Z24" s="824"/>
      <c r="AA24" s="824"/>
      <c r="AB24" s="824"/>
      <c r="AC24" s="824"/>
      <c r="AD24" s="824"/>
      <c r="AE24" s="824"/>
      <c r="AF24" s="824"/>
      <c r="AG24" s="824"/>
      <c r="AH24" s="824"/>
      <c r="AI24" s="824"/>
      <c r="AJ24" s="824"/>
      <c r="AK24" s="824"/>
      <c r="AL24" s="824"/>
      <c r="AM24" s="824"/>
      <c r="AN24" s="824"/>
      <c r="AO24" s="824"/>
      <c r="AP24" s="824"/>
    </row>
    <row r="25" spans="1:42">
      <c r="A25" s="813" t="s">
        <v>18</v>
      </c>
      <c r="B25" s="790"/>
      <c r="C25" s="790"/>
      <c r="D25" s="790"/>
      <c r="E25" s="790"/>
      <c r="F25" s="790"/>
      <c r="G25" s="790"/>
      <c r="H25" s="790"/>
      <c r="I25" s="790"/>
      <c r="J25" s="790"/>
      <c r="K25" s="790"/>
      <c r="L25" s="175">
        <v>3</v>
      </c>
      <c r="M25" s="176" t="s">
        <v>313</v>
      </c>
      <c r="N25" s="830"/>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5">
      <c r="A26" s="813" t="s">
        <v>18</v>
      </c>
      <c r="B26" s="790"/>
      <c r="C26" s="790"/>
      <c r="D26" s="790"/>
      <c r="E26" s="790"/>
      <c r="F26" s="790"/>
      <c r="G26" s="790"/>
      <c r="H26" s="790"/>
      <c r="I26" s="790"/>
      <c r="J26" s="790"/>
      <c r="K26" s="790"/>
      <c r="L26" s="831" t="s">
        <v>1045</v>
      </c>
      <c r="M26" s="832" t="s">
        <v>314</v>
      </c>
      <c r="N26" s="830" t="s">
        <v>315</v>
      </c>
      <c r="O26" s="821">
        <v>241</v>
      </c>
      <c r="P26" s="824">
        <v>214</v>
      </c>
      <c r="Q26" s="825">
        <v>214</v>
      </c>
      <c r="R26" s="822"/>
      <c r="S26" s="821">
        <v>246</v>
      </c>
      <c r="T26" s="824">
        <v>283</v>
      </c>
      <c r="U26" s="824">
        <v>283</v>
      </c>
      <c r="V26" s="373">
        <v>1.1504065040650406</v>
      </c>
      <c r="W26" s="368">
        <v>0</v>
      </c>
      <c r="X26" s="822"/>
      <c r="Y26" s="821"/>
      <c r="Z26" s="821"/>
      <c r="AA26" s="821"/>
      <c r="AB26" s="821"/>
      <c r="AC26" s="821"/>
      <c r="AD26" s="821"/>
      <c r="AE26" s="821"/>
      <c r="AF26" s="821"/>
      <c r="AG26" s="821"/>
      <c r="AH26" s="821"/>
      <c r="AI26" s="821"/>
      <c r="AJ26" s="821"/>
      <c r="AK26" s="821"/>
      <c r="AL26" s="821"/>
      <c r="AM26" s="821"/>
      <c r="AN26" s="821"/>
      <c r="AO26" s="821"/>
      <c r="AP26" s="821"/>
    </row>
    <row r="27" spans="1:42" ht="22.5">
      <c r="A27" s="813" t="s">
        <v>18</v>
      </c>
      <c r="B27" s="790"/>
      <c r="C27" s="790"/>
      <c r="D27" s="790"/>
      <c r="E27" s="790"/>
      <c r="F27" s="790"/>
      <c r="G27" s="790"/>
      <c r="H27" s="790"/>
      <c r="I27" s="790"/>
      <c r="J27" s="790"/>
      <c r="K27" s="790"/>
      <c r="L27" s="831" t="s">
        <v>1046</v>
      </c>
      <c r="M27" s="832" t="s">
        <v>316</v>
      </c>
      <c r="N27" s="830" t="s">
        <v>315</v>
      </c>
      <c r="O27" s="821">
        <v>1064.8800000000001</v>
      </c>
      <c r="P27" s="821">
        <v>1064.8800000000001</v>
      </c>
      <c r="Q27" s="821">
        <v>1064.8800000000001</v>
      </c>
      <c r="R27" s="822"/>
      <c r="S27" s="824">
        <v>1224.96</v>
      </c>
      <c r="T27" s="824">
        <v>1409.4</v>
      </c>
      <c r="U27" s="824">
        <v>1409.4</v>
      </c>
      <c r="V27" s="373">
        <v>1.1505681818181819</v>
      </c>
      <c r="W27" s="368">
        <v>0</v>
      </c>
      <c r="X27" s="822"/>
      <c r="Y27" s="821"/>
      <c r="Z27" s="821"/>
      <c r="AA27" s="821"/>
      <c r="AB27" s="821"/>
      <c r="AC27" s="821"/>
      <c r="AD27" s="821"/>
      <c r="AE27" s="821"/>
      <c r="AF27" s="821"/>
      <c r="AG27" s="821"/>
      <c r="AH27" s="821"/>
      <c r="AI27" s="821"/>
      <c r="AJ27" s="821"/>
      <c r="AK27" s="821"/>
      <c r="AL27" s="821"/>
      <c r="AM27" s="821"/>
      <c r="AN27" s="821"/>
      <c r="AO27" s="821"/>
      <c r="AP27" s="821"/>
    </row>
    <row r="28" spans="1:42" ht="22.5">
      <c r="A28" s="813" t="s">
        <v>18</v>
      </c>
      <c r="B28" s="790"/>
      <c r="C28" s="790"/>
      <c r="D28" s="790"/>
      <c r="E28" s="790"/>
      <c r="F28" s="790"/>
      <c r="G28" s="790"/>
      <c r="H28" s="790"/>
      <c r="I28" s="790"/>
      <c r="J28" s="790"/>
      <c r="K28" s="790"/>
      <c r="L28" s="831" t="s">
        <v>1047</v>
      </c>
      <c r="M28" s="832" t="s">
        <v>317</v>
      </c>
      <c r="N28" s="830" t="s">
        <v>315</v>
      </c>
      <c r="O28" s="821">
        <v>241</v>
      </c>
      <c r="P28" s="824">
        <v>214</v>
      </c>
      <c r="Q28" s="825">
        <v>214</v>
      </c>
      <c r="R28" s="822"/>
      <c r="S28" s="821">
        <v>246</v>
      </c>
      <c r="T28" s="824">
        <v>283</v>
      </c>
      <c r="U28" s="824">
        <v>283</v>
      </c>
      <c r="V28" s="373">
        <v>1.1504065040650406</v>
      </c>
      <c r="W28" s="368">
        <v>0</v>
      </c>
      <c r="X28" s="822"/>
      <c r="Y28" s="821"/>
      <c r="Z28" s="821"/>
      <c r="AA28" s="821"/>
      <c r="AB28" s="821"/>
      <c r="AC28" s="821"/>
      <c r="AD28" s="821"/>
      <c r="AE28" s="821"/>
      <c r="AF28" s="821"/>
      <c r="AG28" s="821"/>
      <c r="AH28" s="821"/>
      <c r="AI28" s="821"/>
      <c r="AJ28" s="821"/>
      <c r="AK28" s="821"/>
      <c r="AL28" s="821"/>
      <c r="AM28" s="821"/>
      <c r="AN28" s="821"/>
      <c r="AO28" s="821"/>
      <c r="AP28" s="821"/>
    </row>
    <row r="29" spans="1:42" ht="22.5">
      <c r="A29" s="813" t="s">
        <v>18</v>
      </c>
      <c r="B29" s="790"/>
      <c r="C29" s="790"/>
      <c r="D29" s="790"/>
      <c r="E29" s="790"/>
      <c r="F29" s="790"/>
      <c r="G29" s="790"/>
      <c r="H29" s="790"/>
      <c r="I29" s="790"/>
      <c r="J29" s="790"/>
      <c r="K29" s="790"/>
      <c r="L29" s="831" t="s">
        <v>1048</v>
      </c>
      <c r="M29" s="832" t="s">
        <v>318</v>
      </c>
      <c r="N29" s="830" t="s">
        <v>315</v>
      </c>
      <c r="O29" s="821">
        <v>1064.8800000000001</v>
      </c>
      <c r="P29" s="821">
        <v>1064.8800000000001</v>
      </c>
      <c r="Q29" s="821">
        <v>1064.8800000000001</v>
      </c>
      <c r="R29" s="822"/>
      <c r="S29" s="824">
        <v>1224.96</v>
      </c>
      <c r="T29" s="824">
        <v>1409.4</v>
      </c>
      <c r="U29" s="824">
        <v>1409.4</v>
      </c>
      <c r="V29" s="373">
        <v>1.1505681818181819</v>
      </c>
      <c r="W29" s="368">
        <v>0</v>
      </c>
      <c r="X29" s="822"/>
      <c r="Y29" s="821"/>
      <c r="Z29" s="821"/>
      <c r="AA29" s="821"/>
      <c r="AB29" s="821"/>
      <c r="AC29" s="821"/>
      <c r="AD29" s="821"/>
      <c r="AE29" s="821"/>
      <c r="AF29" s="821"/>
      <c r="AG29" s="821"/>
      <c r="AH29" s="821"/>
      <c r="AI29" s="821"/>
      <c r="AJ29" s="821"/>
      <c r="AK29" s="821"/>
      <c r="AL29" s="821"/>
      <c r="AM29" s="821"/>
      <c r="AN29" s="821"/>
      <c r="AO29" s="821"/>
      <c r="AP29" s="821"/>
    </row>
    <row r="30" spans="1:42">
      <c r="A30" s="813" t="s">
        <v>18</v>
      </c>
      <c r="B30" s="790"/>
      <c r="C30" s="790"/>
      <c r="D30" s="790"/>
      <c r="E30" s="790"/>
      <c r="F30" s="790"/>
      <c r="G30" s="790"/>
      <c r="H30" s="790"/>
      <c r="I30" s="790"/>
      <c r="J30" s="790"/>
      <c r="K30" s="790"/>
      <c r="L30" s="818">
        <v>4</v>
      </c>
      <c r="M30" s="833" t="s">
        <v>319</v>
      </c>
      <c r="N30" s="820" t="s">
        <v>145</v>
      </c>
      <c r="O30" s="821"/>
      <c r="P30" s="824"/>
      <c r="Q30" s="825"/>
      <c r="R30" s="822"/>
      <c r="S30" s="821"/>
      <c r="T30" s="824"/>
      <c r="U30" s="824"/>
      <c r="V30" s="373">
        <v>0</v>
      </c>
      <c r="W30" s="368">
        <v>0</v>
      </c>
      <c r="X30" s="822"/>
      <c r="Y30" s="821"/>
      <c r="Z30" s="821"/>
      <c r="AA30" s="821"/>
      <c r="AB30" s="821"/>
      <c r="AC30" s="821"/>
      <c r="AD30" s="821"/>
      <c r="AE30" s="821"/>
      <c r="AF30" s="821"/>
      <c r="AG30" s="821"/>
      <c r="AH30" s="821"/>
      <c r="AI30" s="821"/>
      <c r="AJ30" s="821"/>
      <c r="AK30" s="821"/>
      <c r="AL30" s="821"/>
      <c r="AM30" s="821"/>
      <c r="AN30" s="821"/>
      <c r="AO30" s="821"/>
      <c r="AP30" s="821"/>
    </row>
    <row r="31" spans="1:42">
      <c r="A31" s="813" t="s">
        <v>18</v>
      </c>
      <c r="B31" s="790"/>
      <c r="C31" s="790"/>
      <c r="D31" s="790"/>
      <c r="E31" s="790"/>
      <c r="F31" s="790"/>
      <c r="G31" s="790"/>
      <c r="H31" s="790"/>
      <c r="I31" s="790"/>
      <c r="J31" s="790"/>
      <c r="K31" s="790"/>
      <c r="L31" s="818">
        <v>5</v>
      </c>
      <c r="M31" s="833" t="s">
        <v>320</v>
      </c>
      <c r="N31" s="820" t="s">
        <v>145</v>
      </c>
      <c r="O31" s="821"/>
      <c r="P31" s="824"/>
      <c r="Q31" s="825"/>
      <c r="R31" s="822"/>
      <c r="S31" s="821"/>
      <c r="T31" s="824"/>
      <c r="U31" s="824"/>
      <c r="V31" s="373">
        <v>0</v>
      </c>
      <c r="W31" s="368">
        <v>0</v>
      </c>
      <c r="X31" s="822"/>
      <c r="Y31" s="821"/>
      <c r="Z31" s="821"/>
      <c r="AA31" s="821"/>
      <c r="AB31" s="821"/>
      <c r="AC31" s="821"/>
      <c r="AD31" s="821"/>
      <c r="AE31" s="821"/>
      <c r="AF31" s="821"/>
      <c r="AG31" s="821"/>
      <c r="AH31" s="821"/>
      <c r="AI31" s="821"/>
      <c r="AJ31" s="821"/>
      <c r="AK31" s="821"/>
      <c r="AL31" s="821"/>
      <c r="AM31" s="821"/>
      <c r="AN31" s="821"/>
      <c r="AO31" s="821"/>
      <c r="AP31" s="821"/>
    </row>
    <row r="32" spans="1:42" s="82" customFormat="1">
      <c r="A32" s="813" t="s">
        <v>18</v>
      </c>
      <c r="B32" s="834"/>
      <c r="C32" s="834"/>
      <c r="D32" s="834"/>
      <c r="E32" s="834"/>
      <c r="F32" s="834"/>
      <c r="G32" s="834"/>
      <c r="H32" s="834"/>
      <c r="I32" s="834"/>
      <c r="J32" s="834"/>
      <c r="K32" s="834"/>
      <c r="L32" s="835" t="s">
        <v>124</v>
      </c>
      <c r="M32" s="836" t="s">
        <v>321</v>
      </c>
      <c r="N32" s="820"/>
      <c r="O32" s="837"/>
      <c r="P32" s="837"/>
      <c r="Q32" s="837"/>
      <c r="R32" s="838"/>
      <c r="S32" s="837"/>
      <c r="T32" s="837"/>
      <c r="U32" s="837"/>
      <c r="V32" s="373">
        <v>0</v>
      </c>
      <c r="W32" s="368">
        <v>0</v>
      </c>
      <c r="X32" s="838"/>
      <c r="Y32" s="837"/>
      <c r="Z32" s="837"/>
      <c r="AA32" s="837"/>
      <c r="AB32" s="837"/>
      <c r="AC32" s="837"/>
      <c r="AD32" s="837"/>
      <c r="AE32" s="837"/>
      <c r="AF32" s="837"/>
      <c r="AG32" s="837"/>
      <c r="AH32" s="837"/>
      <c r="AI32" s="837"/>
      <c r="AJ32" s="837"/>
      <c r="AK32" s="837"/>
      <c r="AL32" s="837"/>
      <c r="AM32" s="837"/>
      <c r="AN32" s="837"/>
      <c r="AO32" s="837"/>
      <c r="AP32" s="837"/>
    </row>
    <row r="33" spans="1:42" s="82" customFormat="1">
      <c r="A33" s="813" t="s">
        <v>18</v>
      </c>
      <c r="B33" s="834"/>
      <c r="C33" s="834"/>
      <c r="D33" s="834"/>
      <c r="E33" s="834"/>
      <c r="F33" s="834"/>
      <c r="G33" s="834"/>
      <c r="H33" s="834"/>
      <c r="I33" s="834"/>
      <c r="J33" s="834"/>
      <c r="K33" s="834"/>
      <c r="L33" s="835" t="s">
        <v>125</v>
      </c>
      <c r="M33" s="819" t="s">
        <v>322</v>
      </c>
      <c r="N33" s="820"/>
      <c r="O33" s="837"/>
      <c r="P33" s="837"/>
      <c r="Q33" s="837"/>
      <c r="R33" s="838"/>
      <c r="S33" s="837"/>
      <c r="T33" s="837"/>
      <c r="U33" s="837"/>
      <c r="V33" s="373">
        <v>0</v>
      </c>
      <c r="W33" s="368">
        <v>0</v>
      </c>
      <c r="X33" s="838"/>
      <c r="Y33" s="837"/>
      <c r="Z33" s="837"/>
      <c r="AA33" s="837"/>
      <c r="AB33" s="837"/>
      <c r="AC33" s="837"/>
      <c r="AD33" s="837"/>
      <c r="AE33" s="837"/>
      <c r="AF33" s="837"/>
      <c r="AG33" s="837"/>
      <c r="AH33" s="837"/>
      <c r="AI33" s="837"/>
      <c r="AJ33" s="837"/>
      <c r="AK33" s="837"/>
      <c r="AL33" s="837"/>
      <c r="AM33" s="837"/>
      <c r="AN33" s="837"/>
      <c r="AO33" s="837"/>
      <c r="AP33" s="837"/>
    </row>
    <row r="34" spans="1:42" hidden="1">
      <c r="A34" s="790" t="s">
        <v>1155</v>
      </c>
      <c r="B34" s="790"/>
      <c r="C34" s="790"/>
      <c r="D34" s="790"/>
      <c r="E34" s="790"/>
      <c r="F34" s="790"/>
      <c r="G34" s="790"/>
      <c r="H34" s="790"/>
      <c r="I34" s="790"/>
      <c r="J34" s="790"/>
      <c r="K34" s="790"/>
      <c r="L34" s="839"/>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0"/>
      <c r="AJ34" s="840"/>
      <c r="AK34" s="840"/>
      <c r="AL34" s="840"/>
      <c r="AM34" s="840"/>
      <c r="AN34" s="840"/>
      <c r="AO34" s="840"/>
      <c r="AP34" s="840"/>
    </row>
    <row r="35" spans="1:42">
      <c r="A35" s="790"/>
      <c r="B35" s="790"/>
      <c r="C35" s="790"/>
      <c r="D35" s="790"/>
      <c r="E35" s="790"/>
      <c r="F35" s="790"/>
      <c r="G35" s="790"/>
      <c r="H35" s="790"/>
      <c r="I35" s="790"/>
      <c r="J35" s="790"/>
      <c r="K35" s="790"/>
      <c r="L35" s="791"/>
      <c r="M35" s="790"/>
      <c r="N35" s="790"/>
      <c r="O35" s="790"/>
      <c r="P35" s="790"/>
      <c r="Q35" s="790"/>
      <c r="R35" s="790"/>
      <c r="S35" s="790"/>
      <c r="T35" s="790"/>
      <c r="U35" s="790"/>
      <c r="V35" s="790"/>
      <c r="W35" s="790"/>
      <c r="X35" s="790"/>
      <c r="Y35" s="790"/>
      <c r="Z35" s="790"/>
      <c r="AA35" s="790"/>
      <c r="AB35" s="790"/>
      <c r="AC35" s="790"/>
      <c r="AD35" s="790"/>
      <c r="AE35" s="790"/>
      <c r="AF35" s="790"/>
      <c r="AG35" s="790"/>
      <c r="AH35" s="790"/>
      <c r="AI35" s="790"/>
      <c r="AJ35" s="790"/>
      <c r="AK35" s="790"/>
      <c r="AL35" s="790"/>
      <c r="AM35" s="790"/>
      <c r="AN35" s="790"/>
      <c r="AO35" s="790"/>
      <c r="AP35" s="790"/>
    </row>
    <row r="36" spans="1:42">
      <c r="A36" s="790"/>
      <c r="B36" s="790"/>
      <c r="C36" s="790"/>
      <c r="D36" s="790"/>
      <c r="E36" s="790"/>
      <c r="F36" s="790"/>
      <c r="G36" s="790"/>
      <c r="H36" s="790"/>
      <c r="I36" s="790"/>
      <c r="J36" s="790"/>
      <c r="K36" s="790"/>
      <c r="L36" s="791"/>
      <c r="M36" s="790"/>
      <c r="N36" s="790"/>
      <c r="O36" s="790"/>
      <c r="P36" s="790"/>
      <c r="Q36" s="790"/>
      <c r="R36" s="790"/>
      <c r="S36" s="790"/>
      <c r="T36" s="790"/>
      <c r="U36" s="790"/>
      <c r="V36" s="790"/>
      <c r="W36" s="790"/>
      <c r="X36" s="790"/>
      <c r="Y36" s="790"/>
      <c r="Z36" s="790"/>
      <c r="AA36" s="790"/>
      <c r="AB36" s="790"/>
      <c r="AC36" s="790"/>
      <c r="AD36" s="790"/>
      <c r="AE36" s="790"/>
      <c r="AF36" s="790"/>
      <c r="AG36" s="790"/>
      <c r="AH36" s="790"/>
      <c r="AI36" s="790"/>
      <c r="AJ36" s="790"/>
      <c r="AK36" s="790"/>
      <c r="AL36" s="790"/>
      <c r="AM36" s="790"/>
      <c r="AN36" s="790"/>
      <c r="AO36" s="790"/>
      <c r="AP36" s="790"/>
    </row>
    <row r="37" spans="1:42">
      <c r="A37" s="790"/>
      <c r="B37" s="790"/>
      <c r="C37" s="790"/>
      <c r="D37" s="790"/>
      <c r="E37" s="790"/>
      <c r="F37" s="790"/>
      <c r="G37" s="790"/>
      <c r="H37" s="790"/>
      <c r="I37" s="790"/>
      <c r="J37" s="790"/>
      <c r="K37" s="790"/>
      <c r="L37" s="791"/>
      <c r="M37" s="790"/>
      <c r="N37" s="790"/>
      <c r="O37" s="790"/>
      <c r="P37" s="790"/>
      <c r="Q37" s="790"/>
      <c r="R37" s="790"/>
      <c r="S37" s="790"/>
      <c r="T37" s="790"/>
      <c r="U37" s="790"/>
      <c r="V37" s="790"/>
      <c r="W37" s="790"/>
      <c r="X37" s="790"/>
      <c r="Y37" s="790"/>
      <c r="Z37" s="790"/>
      <c r="AA37" s="790"/>
      <c r="AB37" s="790"/>
      <c r="AC37" s="790"/>
      <c r="AD37" s="790"/>
      <c r="AE37" s="790"/>
      <c r="AF37" s="790"/>
      <c r="AG37" s="790"/>
      <c r="AH37" s="790"/>
      <c r="AI37" s="790"/>
      <c r="AJ37" s="790"/>
      <c r="AK37" s="790"/>
      <c r="AL37" s="790"/>
      <c r="AM37" s="790"/>
      <c r="AN37" s="790"/>
      <c r="AO37" s="790"/>
      <c r="AP37" s="790"/>
    </row>
    <row r="38" spans="1:42">
      <c r="A38" s="790"/>
      <c r="B38" s="790"/>
      <c r="C38" s="790"/>
      <c r="D38" s="790"/>
      <c r="E38" s="790"/>
      <c r="F38" s="790"/>
      <c r="G38" s="790"/>
      <c r="H38" s="790"/>
      <c r="I38" s="790"/>
      <c r="J38" s="790"/>
      <c r="K38" s="790"/>
      <c r="L38" s="791"/>
      <c r="M38" s="790"/>
      <c r="N38" s="790"/>
      <c r="O38" s="790"/>
      <c r="P38" s="790"/>
      <c r="Q38" s="790"/>
      <c r="R38" s="790"/>
      <c r="S38" s="790"/>
      <c r="T38" s="790"/>
      <c r="U38" s="790"/>
      <c r="V38" s="790"/>
      <c r="W38" s="790"/>
      <c r="X38" s="790"/>
      <c r="Y38" s="790"/>
      <c r="Z38" s="790"/>
      <c r="AA38" s="790"/>
      <c r="AB38" s="790"/>
      <c r="AC38" s="790"/>
      <c r="AD38" s="790"/>
      <c r="AE38" s="790"/>
      <c r="AF38" s="790"/>
      <c r="AG38" s="790"/>
      <c r="AH38" s="790"/>
      <c r="AI38" s="790"/>
      <c r="AJ38" s="790"/>
      <c r="AK38" s="790"/>
      <c r="AL38" s="790"/>
      <c r="AM38" s="790"/>
      <c r="AN38" s="790"/>
      <c r="AO38" s="790"/>
      <c r="AP38" s="790"/>
    </row>
    <row r="39" spans="1:42">
      <c r="A39" s="790"/>
      <c r="B39" s="790"/>
      <c r="C39" s="790"/>
      <c r="D39" s="790"/>
      <c r="E39" s="790"/>
      <c r="F39" s="790"/>
      <c r="G39" s="790"/>
      <c r="H39" s="790"/>
      <c r="I39" s="790"/>
      <c r="J39" s="790"/>
      <c r="K39" s="790"/>
      <c r="L39" s="791"/>
      <c r="M39" s="790"/>
      <c r="N39" s="790"/>
      <c r="O39" s="790"/>
      <c r="P39" s="790"/>
      <c r="Q39" s="790"/>
      <c r="R39" s="790"/>
      <c r="S39" s="790"/>
      <c r="T39" s="790"/>
      <c r="U39" s="790"/>
      <c r="V39" s="790"/>
      <c r="W39" s="790"/>
      <c r="X39" s="790"/>
      <c r="Y39" s="790"/>
      <c r="Z39" s="790"/>
      <c r="AA39" s="790"/>
      <c r="AB39" s="790"/>
      <c r="AC39" s="790"/>
      <c r="AD39" s="790"/>
      <c r="AE39" s="790"/>
      <c r="AF39" s="790"/>
      <c r="AG39" s="790"/>
      <c r="AH39" s="790"/>
      <c r="AI39" s="790"/>
      <c r="AJ39" s="790"/>
      <c r="AK39" s="790"/>
      <c r="AL39" s="790"/>
      <c r="AM39" s="790"/>
      <c r="AN39" s="790"/>
      <c r="AO39" s="790"/>
      <c r="AP39" s="790"/>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K17" zoomScale="59" zoomScaleNormal="100" zoomScaleSheetLayoutView="59" workbookViewId="0">
      <selection activeCell="M42" sqref="M42"/>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19" width="8.7109375" style="88" customWidth="1"/>
    <col min="20" max="28" width="8.7109375" style="88" hidden="1" customWidth="1"/>
    <col min="29" max="29" width="8.7109375" style="88" customWidth="1"/>
    <col min="30" max="38" width="8.7109375" style="88" hidden="1" customWidth="1"/>
    <col min="39" max="39" width="20.7109375" style="90" customWidth="1"/>
    <col min="40" max="16384" width="9.140625" style="88"/>
  </cols>
  <sheetData>
    <row r="1" spans="1:39" hidden="1">
      <c r="A1" s="841"/>
      <c r="B1" s="841"/>
      <c r="C1" s="841"/>
      <c r="D1" s="841"/>
      <c r="E1" s="841"/>
      <c r="F1" s="841"/>
      <c r="G1" s="841"/>
      <c r="H1" s="841"/>
      <c r="I1" s="841"/>
      <c r="J1" s="841"/>
      <c r="K1" s="841"/>
      <c r="L1" s="811"/>
      <c r="M1" s="811"/>
      <c r="N1" s="811"/>
      <c r="O1" s="841"/>
      <c r="P1" s="841"/>
      <c r="Q1" s="841"/>
      <c r="R1" s="841"/>
      <c r="S1" s="841">
        <v>2024</v>
      </c>
      <c r="T1" s="841">
        <v>2025</v>
      </c>
      <c r="U1" s="841">
        <v>2026</v>
      </c>
      <c r="V1" s="841">
        <v>2027</v>
      </c>
      <c r="W1" s="841">
        <v>2028</v>
      </c>
      <c r="X1" s="841">
        <v>2029</v>
      </c>
      <c r="Y1" s="841">
        <v>2030</v>
      </c>
      <c r="Z1" s="841">
        <v>2031</v>
      </c>
      <c r="AA1" s="841">
        <v>2032</v>
      </c>
      <c r="AB1" s="841">
        <v>2033</v>
      </c>
      <c r="AC1" s="841">
        <v>2024</v>
      </c>
      <c r="AD1" s="841">
        <v>2025</v>
      </c>
      <c r="AE1" s="841">
        <v>2026</v>
      </c>
      <c r="AF1" s="841">
        <v>2027</v>
      </c>
      <c r="AG1" s="841">
        <v>2028</v>
      </c>
      <c r="AH1" s="841">
        <v>2029</v>
      </c>
      <c r="AI1" s="841">
        <v>2030</v>
      </c>
      <c r="AJ1" s="841">
        <v>2031</v>
      </c>
      <c r="AK1" s="841">
        <v>2032</v>
      </c>
      <c r="AL1" s="841">
        <v>2033</v>
      </c>
      <c r="AM1" s="811"/>
    </row>
    <row r="2" spans="1:39" hidden="1">
      <c r="A2" s="841"/>
      <c r="B2" s="841"/>
      <c r="C2" s="841"/>
      <c r="D2" s="841"/>
      <c r="E2" s="841"/>
      <c r="F2" s="841"/>
      <c r="G2" s="841"/>
      <c r="H2" s="841"/>
      <c r="I2" s="841"/>
      <c r="J2" s="841"/>
      <c r="K2" s="841"/>
      <c r="L2" s="811"/>
      <c r="M2" s="811"/>
      <c r="N2" s="811"/>
      <c r="O2" s="841"/>
      <c r="P2" s="841"/>
      <c r="Q2" s="841"/>
      <c r="R2" s="841"/>
      <c r="S2" s="841" t="s">
        <v>287</v>
      </c>
      <c r="T2" s="841" t="s">
        <v>287</v>
      </c>
      <c r="U2" s="841" t="s">
        <v>287</v>
      </c>
      <c r="V2" s="841" t="s">
        <v>287</v>
      </c>
      <c r="W2" s="841" t="s">
        <v>287</v>
      </c>
      <c r="X2" s="841" t="s">
        <v>287</v>
      </c>
      <c r="Y2" s="841" t="s">
        <v>287</v>
      </c>
      <c r="Z2" s="841" t="s">
        <v>287</v>
      </c>
      <c r="AA2" s="841" t="s">
        <v>287</v>
      </c>
      <c r="AB2" s="841" t="s">
        <v>287</v>
      </c>
      <c r="AC2" s="841" t="s">
        <v>286</v>
      </c>
      <c r="AD2" s="841" t="s">
        <v>286</v>
      </c>
      <c r="AE2" s="841" t="s">
        <v>286</v>
      </c>
      <c r="AF2" s="841" t="s">
        <v>286</v>
      </c>
      <c r="AG2" s="841" t="s">
        <v>286</v>
      </c>
      <c r="AH2" s="841" t="s">
        <v>286</v>
      </c>
      <c r="AI2" s="841" t="s">
        <v>286</v>
      </c>
      <c r="AJ2" s="841" t="s">
        <v>286</v>
      </c>
      <c r="AK2" s="841" t="s">
        <v>286</v>
      </c>
      <c r="AL2" s="841" t="s">
        <v>286</v>
      </c>
      <c r="AM2" s="811"/>
    </row>
    <row r="3" spans="1:39" hidden="1">
      <c r="A3" s="841"/>
      <c r="B3" s="841"/>
      <c r="C3" s="841"/>
      <c r="D3" s="841"/>
      <c r="E3" s="841"/>
      <c r="F3" s="841"/>
      <c r="G3" s="841"/>
      <c r="H3" s="841"/>
      <c r="I3" s="841"/>
      <c r="J3" s="841"/>
      <c r="K3" s="841"/>
      <c r="L3" s="811"/>
      <c r="M3" s="811"/>
      <c r="N3" s="811"/>
      <c r="O3" s="841"/>
      <c r="P3" s="841"/>
      <c r="Q3" s="841"/>
      <c r="R3" s="841"/>
      <c r="S3" s="841" t="s">
        <v>2420</v>
      </c>
      <c r="T3" s="841" t="s">
        <v>2425</v>
      </c>
      <c r="U3" s="841" t="s">
        <v>2427</v>
      </c>
      <c r="V3" s="841" t="s">
        <v>2429</v>
      </c>
      <c r="W3" s="841" t="s">
        <v>2431</v>
      </c>
      <c r="X3" s="841" t="s">
        <v>2433</v>
      </c>
      <c r="Y3" s="841" t="s">
        <v>2435</v>
      </c>
      <c r="Z3" s="841" t="s">
        <v>2437</v>
      </c>
      <c r="AA3" s="841" t="s">
        <v>2439</v>
      </c>
      <c r="AB3" s="841" t="s">
        <v>2441</v>
      </c>
      <c r="AC3" s="841" t="s">
        <v>2421</v>
      </c>
      <c r="AD3" s="841" t="s">
        <v>2426</v>
      </c>
      <c r="AE3" s="841" t="s">
        <v>2428</v>
      </c>
      <c r="AF3" s="841" t="s">
        <v>2430</v>
      </c>
      <c r="AG3" s="841" t="s">
        <v>2432</v>
      </c>
      <c r="AH3" s="841" t="s">
        <v>2434</v>
      </c>
      <c r="AI3" s="841" t="s">
        <v>2436</v>
      </c>
      <c r="AJ3" s="841" t="s">
        <v>2438</v>
      </c>
      <c r="AK3" s="841" t="s">
        <v>2440</v>
      </c>
      <c r="AL3" s="841" t="s">
        <v>2442</v>
      </c>
      <c r="AM3" s="811"/>
    </row>
    <row r="4" spans="1:39" hidden="1">
      <c r="A4" s="841"/>
      <c r="B4" s="841"/>
      <c r="C4" s="841"/>
      <c r="D4" s="841"/>
      <c r="E4" s="841"/>
      <c r="F4" s="841"/>
      <c r="G4" s="841"/>
      <c r="H4" s="841"/>
      <c r="I4" s="841"/>
      <c r="J4" s="841"/>
      <c r="K4" s="841"/>
      <c r="L4" s="811"/>
      <c r="M4" s="811"/>
      <c r="N4" s="811"/>
      <c r="O4" s="841"/>
      <c r="P4" s="841"/>
      <c r="Q4" s="841"/>
      <c r="R4" s="841"/>
      <c r="S4" s="841"/>
      <c r="T4" s="841"/>
      <c r="U4" s="841"/>
      <c r="V4" s="841"/>
      <c r="W4" s="841"/>
      <c r="X4" s="841"/>
      <c r="Y4" s="841"/>
      <c r="Z4" s="841"/>
      <c r="AA4" s="841"/>
      <c r="AB4" s="841"/>
      <c r="AC4" s="841"/>
      <c r="AD4" s="841"/>
      <c r="AE4" s="841"/>
      <c r="AF4" s="841"/>
      <c r="AG4" s="841"/>
      <c r="AH4" s="841"/>
      <c r="AI4" s="841"/>
      <c r="AJ4" s="841"/>
      <c r="AK4" s="841"/>
      <c r="AL4" s="841"/>
      <c r="AM4" s="811"/>
    </row>
    <row r="5" spans="1:39" hidden="1">
      <c r="A5" s="841"/>
      <c r="B5" s="841"/>
      <c r="C5" s="841"/>
      <c r="D5" s="841"/>
      <c r="E5" s="841"/>
      <c r="F5" s="841"/>
      <c r="G5" s="841"/>
      <c r="H5" s="841"/>
      <c r="I5" s="841"/>
      <c r="J5" s="841"/>
      <c r="K5" s="841"/>
      <c r="L5" s="811"/>
      <c r="M5" s="811"/>
      <c r="N5" s="811"/>
      <c r="O5" s="841"/>
      <c r="P5" s="841"/>
      <c r="Q5" s="841"/>
      <c r="R5" s="841"/>
      <c r="S5" s="841"/>
      <c r="T5" s="841"/>
      <c r="U5" s="841"/>
      <c r="V5" s="841"/>
      <c r="W5" s="841"/>
      <c r="X5" s="841"/>
      <c r="Y5" s="841"/>
      <c r="Z5" s="841"/>
      <c r="AA5" s="841"/>
      <c r="AB5" s="841"/>
      <c r="AC5" s="841"/>
      <c r="AD5" s="841"/>
      <c r="AE5" s="841"/>
      <c r="AF5" s="841"/>
      <c r="AG5" s="841"/>
      <c r="AH5" s="841"/>
      <c r="AI5" s="841"/>
      <c r="AJ5" s="841"/>
      <c r="AK5" s="841"/>
      <c r="AL5" s="841"/>
      <c r="AM5" s="811"/>
    </row>
    <row r="6" spans="1:39" hidden="1">
      <c r="A6" s="841"/>
      <c r="B6" s="841"/>
      <c r="C6" s="841"/>
      <c r="D6" s="841"/>
      <c r="E6" s="841"/>
      <c r="F6" s="841"/>
      <c r="G6" s="841"/>
      <c r="H6" s="841"/>
      <c r="I6" s="841"/>
      <c r="J6" s="841"/>
      <c r="K6" s="841"/>
      <c r="L6" s="811"/>
      <c r="M6" s="811"/>
      <c r="N6" s="81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11"/>
    </row>
    <row r="7" spans="1:39" hidden="1">
      <c r="A7" s="841"/>
      <c r="B7" s="841"/>
      <c r="C7" s="841"/>
      <c r="D7" s="841"/>
      <c r="E7" s="841"/>
      <c r="F7" s="841"/>
      <c r="G7" s="841"/>
      <c r="H7" s="841"/>
      <c r="I7" s="841"/>
      <c r="J7" s="841"/>
      <c r="K7" s="841"/>
      <c r="L7" s="811"/>
      <c r="M7" s="811"/>
      <c r="N7" s="811"/>
      <c r="O7" s="841"/>
      <c r="P7" s="841"/>
      <c r="Q7" s="841"/>
      <c r="R7" s="841"/>
      <c r="S7" s="790" t="b">
        <v>1</v>
      </c>
      <c r="T7" s="790" t="b">
        <v>0</v>
      </c>
      <c r="U7" s="790" t="b">
        <v>0</v>
      </c>
      <c r="V7" s="790" t="b">
        <v>0</v>
      </c>
      <c r="W7" s="790" t="b">
        <v>0</v>
      </c>
      <c r="X7" s="790" t="b">
        <v>0</v>
      </c>
      <c r="Y7" s="790" t="b">
        <v>0</v>
      </c>
      <c r="Z7" s="790" t="b">
        <v>0</v>
      </c>
      <c r="AA7" s="790" t="b">
        <v>0</v>
      </c>
      <c r="AB7" s="790" t="b">
        <v>0</v>
      </c>
      <c r="AC7" s="790" t="b">
        <v>1</v>
      </c>
      <c r="AD7" s="790" t="b">
        <v>0</v>
      </c>
      <c r="AE7" s="790" t="b">
        <v>0</v>
      </c>
      <c r="AF7" s="790" t="b">
        <v>0</v>
      </c>
      <c r="AG7" s="790" t="b">
        <v>0</v>
      </c>
      <c r="AH7" s="790" t="b">
        <v>0</v>
      </c>
      <c r="AI7" s="790" t="b">
        <v>0</v>
      </c>
      <c r="AJ7" s="790" t="b">
        <v>0</v>
      </c>
      <c r="AK7" s="790" t="b">
        <v>0</v>
      </c>
      <c r="AL7" s="790" t="b">
        <v>0</v>
      </c>
      <c r="AM7" s="811"/>
    </row>
    <row r="8" spans="1:39" hidden="1">
      <c r="A8" s="841"/>
      <c r="B8" s="841"/>
      <c r="C8" s="841"/>
      <c r="D8" s="841"/>
      <c r="E8" s="841"/>
      <c r="F8" s="841"/>
      <c r="G8" s="841"/>
      <c r="H8" s="841"/>
      <c r="I8" s="841"/>
      <c r="J8" s="841"/>
      <c r="K8" s="841"/>
      <c r="L8" s="811"/>
      <c r="M8" s="811"/>
      <c r="N8" s="81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11"/>
    </row>
    <row r="9" spans="1:39" hidden="1">
      <c r="A9" s="841"/>
      <c r="B9" s="841"/>
      <c r="C9" s="841"/>
      <c r="D9" s="841"/>
      <c r="E9" s="841"/>
      <c r="F9" s="841"/>
      <c r="G9" s="841"/>
      <c r="H9" s="841"/>
      <c r="I9" s="841"/>
      <c r="J9" s="841"/>
      <c r="K9" s="841"/>
      <c r="L9" s="811"/>
      <c r="M9" s="811"/>
      <c r="N9" s="81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11"/>
    </row>
    <row r="10" spans="1:39" hidden="1">
      <c r="A10" s="841"/>
      <c r="B10" s="841"/>
      <c r="C10" s="841"/>
      <c r="D10" s="841"/>
      <c r="E10" s="841"/>
      <c r="F10" s="841"/>
      <c r="G10" s="841"/>
      <c r="H10" s="841"/>
      <c r="I10" s="841"/>
      <c r="J10" s="841"/>
      <c r="K10" s="841"/>
      <c r="L10" s="811"/>
      <c r="M10" s="811"/>
      <c r="N10" s="811"/>
      <c r="O10" s="841"/>
      <c r="P10" s="841"/>
      <c r="Q10" s="841"/>
      <c r="R10" s="841"/>
      <c r="S10" s="841"/>
      <c r="T10" s="841"/>
      <c r="U10" s="841"/>
      <c r="V10" s="841"/>
      <c r="W10" s="841"/>
      <c r="X10" s="841"/>
      <c r="Y10" s="841"/>
      <c r="Z10" s="841"/>
      <c r="AA10" s="841"/>
      <c r="AB10" s="841"/>
      <c r="AC10" s="841"/>
      <c r="AD10" s="841"/>
      <c r="AE10" s="841"/>
      <c r="AF10" s="841"/>
      <c r="AG10" s="841"/>
      <c r="AH10" s="841"/>
      <c r="AI10" s="841"/>
      <c r="AJ10" s="841"/>
      <c r="AK10" s="841"/>
      <c r="AL10" s="841"/>
      <c r="AM10" s="811"/>
    </row>
    <row r="11" spans="1:39" ht="15" hidden="1" customHeight="1">
      <c r="A11" s="841"/>
      <c r="B11" s="841"/>
      <c r="C11" s="841"/>
      <c r="D11" s="841"/>
      <c r="E11" s="841"/>
      <c r="F11" s="841"/>
      <c r="G11" s="841"/>
      <c r="H11" s="841"/>
      <c r="I11" s="841"/>
      <c r="J11" s="841"/>
      <c r="K11" s="841"/>
      <c r="L11" s="811"/>
      <c r="M11" s="796"/>
      <c r="N11" s="811"/>
      <c r="O11" s="841"/>
      <c r="P11" s="841"/>
      <c r="Q11" s="841"/>
      <c r="R11" s="841"/>
      <c r="S11" s="841"/>
      <c r="T11" s="841"/>
      <c r="U11" s="841"/>
      <c r="V11" s="841"/>
      <c r="W11" s="841"/>
      <c r="X11" s="841"/>
      <c r="Y11" s="841"/>
      <c r="Z11" s="841"/>
      <c r="AA11" s="841"/>
      <c r="AB11" s="841"/>
      <c r="AC11" s="841"/>
      <c r="AD11" s="841"/>
      <c r="AE11" s="841"/>
      <c r="AF11" s="841"/>
      <c r="AG11" s="841"/>
      <c r="AH11" s="841"/>
      <c r="AI11" s="841"/>
      <c r="AJ11" s="841"/>
      <c r="AK11" s="841"/>
      <c r="AL11" s="841"/>
      <c r="AM11" s="811"/>
    </row>
    <row r="12" spans="1:39" s="89" customFormat="1" ht="20.100000000000001" customHeight="1">
      <c r="A12" s="842"/>
      <c r="B12" s="842"/>
      <c r="C12" s="842"/>
      <c r="D12" s="842"/>
      <c r="E12" s="842"/>
      <c r="F12" s="842"/>
      <c r="G12" s="842"/>
      <c r="H12" s="842"/>
      <c r="I12" s="842"/>
      <c r="J12" s="842"/>
      <c r="K12" s="842"/>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841"/>
      <c r="B13" s="841"/>
      <c r="C13" s="841"/>
      <c r="D13" s="841"/>
      <c r="E13" s="841"/>
      <c r="F13" s="841"/>
      <c r="G13" s="841"/>
      <c r="H13" s="841"/>
      <c r="I13" s="841"/>
      <c r="J13" s="841"/>
      <c r="K13" s="841"/>
      <c r="L13" s="811"/>
      <c r="M13" s="811"/>
      <c r="N13" s="811"/>
      <c r="O13" s="841"/>
      <c r="P13" s="841"/>
      <c r="Q13" s="841"/>
      <c r="R13" s="841"/>
      <c r="S13" s="841"/>
      <c r="T13" s="841"/>
      <c r="U13" s="841"/>
      <c r="V13" s="841"/>
      <c r="W13" s="841"/>
      <c r="X13" s="841"/>
      <c r="Y13" s="841"/>
      <c r="Z13" s="841"/>
      <c r="AA13" s="841"/>
      <c r="AB13" s="841"/>
      <c r="AC13" s="841"/>
      <c r="AD13" s="841"/>
      <c r="AE13" s="841"/>
      <c r="AF13" s="841"/>
      <c r="AG13" s="841"/>
      <c r="AH13" s="841"/>
      <c r="AI13" s="841"/>
      <c r="AJ13" s="841"/>
      <c r="AK13" s="841"/>
      <c r="AL13" s="841"/>
      <c r="AM13" s="811"/>
    </row>
    <row r="14" spans="1:39" s="89" customFormat="1" ht="15" customHeight="1">
      <c r="A14" s="842"/>
      <c r="B14" s="842"/>
      <c r="C14" s="842"/>
      <c r="D14" s="842"/>
      <c r="E14" s="842"/>
      <c r="F14" s="842"/>
      <c r="G14" s="842" t="b">
        <v>1</v>
      </c>
      <c r="H14" s="842"/>
      <c r="I14" s="842"/>
      <c r="J14" s="842"/>
      <c r="K14" s="842"/>
      <c r="L14" s="843" t="s">
        <v>1296</v>
      </c>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843"/>
      <c r="AK14" s="843"/>
      <c r="AL14" s="843"/>
      <c r="AM14" s="843"/>
    </row>
    <row r="15" spans="1:39" s="90" customFormat="1" ht="15" customHeight="1">
      <c r="A15" s="811"/>
      <c r="B15" s="811"/>
      <c r="C15" s="811"/>
      <c r="D15" s="811"/>
      <c r="E15" s="811"/>
      <c r="F15" s="811"/>
      <c r="G15" s="842" t="b">
        <v>1</v>
      </c>
      <c r="H15" s="811"/>
      <c r="I15" s="811"/>
      <c r="J15" s="811"/>
      <c r="K15" s="811"/>
      <c r="L15" s="844" t="s">
        <v>16</v>
      </c>
      <c r="M15" s="845" t="s">
        <v>121</v>
      </c>
      <c r="N15" s="805" t="s">
        <v>143</v>
      </c>
      <c r="O15" s="846" t="s">
        <v>2412</v>
      </c>
      <c r="P15" s="846" t="s">
        <v>2412</v>
      </c>
      <c r="Q15" s="846" t="s">
        <v>2412</v>
      </c>
      <c r="R15" s="847" t="s">
        <v>2413</v>
      </c>
      <c r="S15" s="807" t="s">
        <v>2414</v>
      </c>
      <c r="T15" s="807" t="s">
        <v>2443</v>
      </c>
      <c r="U15" s="807" t="s">
        <v>2444</v>
      </c>
      <c r="V15" s="807" t="s">
        <v>2445</v>
      </c>
      <c r="W15" s="807" t="s">
        <v>2446</v>
      </c>
      <c r="X15" s="807" t="s">
        <v>2447</v>
      </c>
      <c r="Y15" s="807" t="s">
        <v>2448</v>
      </c>
      <c r="Z15" s="807" t="s">
        <v>2449</v>
      </c>
      <c r="AA15" s="807" t="s">
        <v>2450</v>
      </c>
      <c r="AB15" s="807" t="s">
        <v>2451</v>
      </c>
      <c r="AC15" s="807" t="s">
        <v>2414</v>
      </c>
      <c r="AD15" s="807" t="s">
        <v>2443</v>
      </c>
      <c r="AE15" s="807" t="s">
        <v>2444</v>
      </c>
      <c r="AF15" s="807" t="s">
        <v>2445</v>
      </c>
      <c r="AG15" s="807" t="s">
        <v>2446</v>
      </c>
      <c r="AH15" s="807" t="s">
        <v>2447</v>
      </c>
      <c r="AI15" s="807" t="s">
        <v>2448</v>
      </c>
      <c r="AJ15" s="807" t="s">
        <v>2449</v>
      </c>
      <c r="AK15" s="807" t="s">
        <v>2450</v>
      </c>
      <c r="AL15" s="807" t="s">
        <v>2451</v>
      </c>
      <c r="AM15" s="848" t="s">
        <v>323</v>
      </c>
    </row>
    <row r="16" spans="1:39" s="90" customFormat="1" ht="69.95" customHeight="1">
      <c r="A16" s="811"/>
      <c r="B16" s="811"/>
      <c r="C16" s="811"/>
      <c r="D16" s="811"/>
      <c r="E16" s="811"/>
      <c r="F16" s="811"/>
      <c r="G16" s="842" t="b">
        <v>1</v>
      </c>
      <c r="H16" s="811"/>
      <c r="I16" s="811"/>
      <c r="J16" s="811"/>
      <c r="K16" s="811"/>
      <c r="L16" s="844"/>
      <c r="M16" s="849"/>
      <c r="N16" s="805"/>
      <c r="O16" s="807" t="s">
        <v>286</v>
      </c>
      <c r="P16" s="807" t="s">
        <v>324</v>
      </c>
      <c r="Q16" s="807" t="s">
        <v>304</v>
      </c>
      <c r="R16" s="807" t="s">
        <v>286</v>
      </c>
      <c r="S16" s="850" t="s">
        <v>287</v>
      </c>
      <c r="T16" s="850" t="s">
        <v>287</v>
      </c>
      <c r="U16" s="850" t="s">
        <v>287</v>
      </c>
      <c r="V16" s="850" t="s">
        <v>287</v>
      </c>
      <c r="W16" s="850" t="s">
        <v>287</v>
      </c>
      <c r="X16" s="850" t="s">
        <v>287</v>
      </c>
      <c r="Y16" s="850" t="s">
        <v>287</v>
      </c>
      <c r="Z16" s="850" t="s">
        <v>287</v>
      </c>
      <c r="AA16" s="850" t="s">
        <v>287</v>
      </c>
      <c r="AB16" s="850" t="s">
        <v>287</v>
      </c>
      <c r="AC16" s="850" t="s">
        <v>286</v>
      </c>
      <c r="AD16" s="850" t="s">
        <v>286</v>
      </c>
      <c r="AE16" s="850" t="s">
        <v>286</v>
      </c>
      <c r="AF16" s="850" t="s">
        <v>286</v>
      </c>
      <c r="AG16" s="850" t="s">
        <v>286</v>
      </c>
      <c r="AH16" s="850" t="s">
        <v>286</v>
      </c>
      <c r="AI16" s="850" t="s">
        <v>286</v>
      </c>
      <c r="AJ16" s="850" t="s">
        <v>286</v>
      </c>
      <c r="AK16" s="850" t="s">
        <v>286</v>
      </c>
      <c r="AL16" s="850" t="s">
        <v>286</v>
      </c>
      <c r="AM16" s="848"/>
    </row>
    <row r="17" spans="1:39">
      <c r="A17" s="851" t="s">
        <v>18</v>
      </c>
      <c r="B17" s="841"/>
      <c r="C17" s="841"/>
      <c r="D17" s="841"/>
      <c r="E17" s="841"/>
      <c r="F17" s="841"/>
      <c r="G17" s="841"/>
      <c r="H17" s="841"/>
      <c r="I17" s="841"/>
      <c r="J17" s="841"/>
      <c r="K17" s="841"/>
      <c r="L17" s="852" t="s">
        <v>2390</v>
      </c>
      <c r="M17" s="753"/>
      <c r="N17" s="753"/>
      <c r="O17" s="753"/>
      <c r="P17" s="753"/>
      <c r="Q17" s="753"/>
      <c r="R17" s="753"/>
      <c r="S17" s="753"/>
      <c r="T17" s="753"/>
      <c r="U17" s="753"/>
      <c r="V17" s="753"/>
      <c r="W17" s="753"/>
      <c r="X17" s="753"/>
      <c r="Y17" s="753"/>
      <c r="Z17" s="753"/>
      <c r="AA17" s="753"/>
      <c r="AB17" s="753"/>
      <c r="AC17" s="753"/>
      <c r="AD17" s="753"/>
      <c r="AE17" s="753"/>
      <c r="AF17" s="753"/>
      <c r="AG17" s="753"/>
      <c r="AH17" s="753"/>
      <c r="AI17" s="753"/>
      <c r="AJ17" s="753"/>
      <c r="AK17" s="753"/>
      <c r="AL17" s="753"/>
      <c r="AM17" s="753"/>
    </row>
    <row r="18" spans="1:39">
      <c r="A18" s="851" t="s">
        <v>18</v>
      </c>
      <c r="B18" s="841"/>
      <c r="C18" s="841"/>
      <c r="D18" s="841"/>
      <c r="E18" s="841"/>
      <c r="F18" s="841"/>
      <c r="G18" s="841"/>
      <c r="H18" s="841"/>
      <c r="I18" s="841"/>
      <c r="J18" s="841"/>
      <c r="K18" s="841"/>
      <c r="L18" s="853" t="s">
        <v>18</v>
      </c>
      <c r="M18" s="854" t="s">
        <v>328</v>
      </c>
      <c r="N18" s="807"/>
      <c r="O18" s="855" t="s">
        <v>1028</v>
      </c>
      <c r="P18" s="856"/>
      <c r="Q18" s="856"/>
      <c r="R18" s="856"/>
      <c r="S18" s="856"/>
      <c r="T18" s="856"/>
      <c r="U18" s="856"/>
      <c r="V18" s="856"/>
      <c r="W18" s="856"/>
      <c r="X18" s="856"/>
      <c r="Y18" s="856"/>
      <c r="Z18" s="856"/>
      <c r="AA18" s="856"/>
      <c r="AB18" s="856"/>
      <c r="AC18" s="856"/>
      <c r="AD18" s="856"/>
      <c r="AE18" s="856"/>
      <c r="AF18" s="856"/>
      <c r="AG18" s="856"/>
      <c r="AH18" s="856"/>
      <c r="AI18" s="856"/>
      <c r="AJ18" s="856"/>
      <c r="AK18" s="856"/>
      <c r="AL18" s="857"/>
      <c r="AM18" s="858"/>
    </row>
    <row r="19" spans="1:39">
      <c r="A19" s="851" t="s">
        <v>18</v>
      </c>
      <c r="B19" s="841"/>
      <c r="C19" s="841"/>
      <c r="D19" s="841"/>
      <c r="E19" s="841"/>
      <c r="F19" s="841"/>
      <c r="G19" s="841"/>
      <c r="H19" s="841"/>
      <c r="I19" s="841"/>
      <c r="J19" s="841"/>
      <c r="K19" s="841"/>
      <c r="L19" s="853" t="s">
        <v>102</v>
      </c>
      <c r="M19" s="859" t="s">
        <v>325</v>
      </c>
      <c r="N19" s="807" t="s">
        <v>326</v>
      </c>
      <c r="O19" s="860">
        <v>3.9954337899999999</v>
      </c>
      <c r="P19" s="860">
        <v>3.9954337899999999</v>
      </c>
      <c r="Q19" s="860">
        <v>3.9954337899999999</v>
      </c>
      <c r="R19" s="860">
        <v>3.9954337899999999</v>
      </c>
      <c r="S19" s="860">
        <v>3.9954337899999999</v>
      </c>
      <c r="T19" s="860">
        <v>3.9954337899999999</v>
      </c>
      <c r="U19" s="860">
        <v>3.9954337899999999</v>
      </c>
      <c r="V19" s="860">
        <v>3.9954337899999999</v>
      </c>
      <c r="W19" s="860">
        <v>3.9954337899999999</v>
      </c>
      <c r="X19" s="860">
        <v>3.9954337899999999</v>
      </c>
      <c r="Y19" s="860">
        <v>3.9954337899999999</v>
      </c>
      <c r="Z19" s="860">
        <v>3.9954337899999999</v>
      </c>
      <c r="AA19" s="860">
        <v>3.9954337899999999</v>
      </c>
      <c r="AB19" s="860">
        <v>3.9954337899999999</v>
      </c>
      <c r="AC19" s="860">
        <v>3.9954337899999999</v>
      </c>
      <c r="AD19" s="860"/>
      <c r="AE19" s="860"/>
      <c r="AF19" s="860"/>
      <c r="AG19" s="860"/>
      <c r="AH19" s="860"/>
      <c r="AI19" s="860"/>
      <c r="AJ19" s="860"/>
      <c r="AK19" s="860"/>
      <c r="AL19" s="860"/>
      <c r="AM19" s="858"/>
    </row>
    <row r="20" spans="1:39">
      <c r="A20" s="851" t="s">
        <v>18</v>
      </c>
      <c r="B20" s="841"/>
      <c r="C20" s="841"/>
      <c r="D20" s="841"/>
      <c r="E20" s="841"/>
      <c r="F20" s="841"/>
      <c r="G20" s="841"/>
      <c r="H20" s="841"/>
      <c r="I20" s="841"/>
      <c r="J20" s="841"/>
      <c r="K20" s="841"/>
      <c r="L20" s="853" t="s">
        <v>103</v>
      </c>
      <c r="M20" s="859" t="s">
        <v>327</v>
      </c>
      <c r="N20" s="807" t="s">
        <v>326</v>
      </c>
      <c r="O20" s="860">
        <v>3.9954337899999999</v>
      </c>
      <c r="P20" s="860">
        <v>3.9954337899999999</v>
      </c>
      <c r="Q20" s="860">
        <v>3.9954337899999999</v>
      </c>
      <c r="R20" s="860">
        <v>3.9954337899999999</v>
      </c>
      <c r="S20" s="860">
        <v>3.9954337899999999</v>
      </c>
      <c r="T20" s="860">
        <v>3.9954337899999999</v>
      </c>
      <c r="U20" s="860">
        <v>3.9954337899999999</v>
      </c>
      <c r="V20" s="860">
        <v>3.9954337899999999</v>
      </c>
      <c r="W20" s="860">
        <v>3.9954337899999999</v>
      </c>
      <c r="X20" s="860">
        <v>3.9954337899999999</v>
      </c>
      <c r="Y20" s="860">
        <v>3.9954337899999999</v>
      </c>
      <c r="Z20" s="860">
        <v>3.9954337899999999</v>
      </c>
      <c r="AA20" s="860">
        <v>3.9954337899999999</v>
      </c>
      <c r="AB20" s="860">
        <v>3.9954337899999999</v>
      </c>
      <c r="AC20" s="860">
        <v>3.9954337899999999</v>
      </c>
      <c r="AD20" s="860"/>
      <c r="AE20" s="860"/>
      <c r="AF20" s="860"/>
      <c r="AG20" s="860"/>
      <c r="AH20" s="860"/>
      <c r="AI20" s="860"/>
      <c r="AJ20" s="860"/>
      <c r="AK20" s="860"/>
      <c r="AL20" s="860"/>
      <c r="AM20" s="858"/>
    </row>
    <row r="21" spans="1:39">
      <c r="A21" s="851" t="s">
        <v>18</v>
      </c>
      <c r="B21" s="841"/>
      <c r="C21" s="841"/>
      <c r="D21" s="841"/>
      <c r="E21" s="841"/>
      <c r="F21" s="841"/>
      <c r="G21" s="841"/>
      <c r="H21" s="841"/>
      <c r="I21" s="841"/>
      <c r="J21" s="841"/>
      <c r="K21" s="841"/>
      <c r="L21" s="853">
        <v>4</v>
      </c>
      <c r="M21" s="861" t="s">
        <v>1171</v>
      </c>
      <c r="N21" s="806" t="s">
        <v>329</v>
      </c>
      <c r="O21" s="862">
        <v>35</v>
      </c>
      <c r="P21" s="862">
        <v>35</v>
      </c>
      <c r="Q21" s="862">
        <v>35</v>
      </c>
      <c r="R21" s="862">
        <v>35</v>
      </c>
      <c r="S21" s="862">
        <v>35</v>
      </c>
      <c r="T21" s="862">
        <v>0</v>
      </c>
      <c r="U21" s="862">
        <v>0</v>
      </c>
      <c r="V21" s="862">
        <v>0</v>
      </c>
      <c r="W21" s="862">
        <v>0</v>
      </c>
      <c r="X21" s="862">
        <v>0</v>
      </c>
      <c r="Y21" s="862">
        <v>0</v>
      </c>
      <c r="Z21" s="862">
        <v>0</v>
      </c>
      <c r="AA21" s="862">
        <v>0</v>
      </c>
      <c r="AB21" s="862">
        <v>0</v>
      </c>
      <c r="AC21" s="862">
        <v>35</v>
      </c>
      <c r="AD21" s="862">
        <v>0</v>
      </c>
      <c r="AE21" s="862">
        <v>0</v>
      </c>
      <c r="AF21" s="862">
        <v>0</v>
      </c>
      <c r="AG21" s="862">
        <v>0</v>
      </c>
      <c r="AH21" s="862">
        <v>0</v>
      </c>
      <c r="AI21" s="862">
        <v>0</v>
      </c>
      <c r="AJ21" s="862">
        <v>0</v>
      </c>
      <c r="AK21" s="862">
        <v>0</v>
      </c>
      <c r="AL21" s="862">
        <v>0</v>
      </c>
      <c r="AM21" s="858"/>
    </row>
    <row r="22" spans="1:39">
      <c r="A22" s="851" t="s">
        <v>18</v>
      </c>
      <c r="B22" s="841"/>
      <c r="C22" s="841"/>
      <c r="D22" s="841"/>
      <c r="E22" s="841"/>
      <c r="F22" s="841"/>
      <c r="G22" s="841"/>
      <c r="H22" s="841"/>
      <c r="I22" s="841"/>
      <c r="J22" s="841"/>
      <c r="K22" s="841"/>
      <c r="L22" s="853" t="s">
        <v>148</v>
      </c>
      <c r="M22" s="832" t="s">
        <v>330</v>
      </c>
      <c r="N22" s="806" t="s">
        <v>329</v>
      </c>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8"/>
    </row>
    <row r="23" spans="1:39">
      <c r="A23" s="851" t="s">
        <v>18</v>
      </c>
      <c r="B23" s="841"/>
      <c r="C23" s="841"/>
      <c r="D23" s="841"/>
      <c r="E23" s="841"/>
      <c r="F23" s="841"/>
      <c r="G23" s="841"/>
      <c r="H23" s="841"/>
      <c r="I23" s="841"/>
      <c r="J23" s="841"/>
      <c r="K23" s="841"/>
      <c r="L23" s="853" t="s">
        <v>391</v>
      </c>
      <c r="M23" s="832" t="s">
        <v>331</v>
      </c>
      <c r="N23" s="806" t="s">
        <v>329</v>
      </c>
      <c r="O23" s="837">
        <v>35</v>
      </c>
      <c r="P23" s="837">
        <v>35</v>
      </c>
      <c r="Q23" s="837">
        <v>35</v>
      </c>
      <c r="R23" s="837">
        <v>35</v>
      </c>
      <c r="S23" s="837">
        <v>35</v>
      </c>
      <c r="T23" s="837"/>
      <c r="U23" s="837"/>
      <c r="V23" s="837"/>
      <c r="W23" s="837"/>
      <c r="X23" s="837"/>
      <c r="Y23" s="837"/>
      <c r="Z23" s="837"/>
      <c r="AA23" s="837"/>
      <c r="AB23" s="837"/>
      <c r="AC23" s="837">
        <v>35</v>
      </c>
      <c r="AD23" s="837"/>
      <c r="AE23" s="837"/>
      <c r="AF23" s="837"/>
      <c r="AG23" s="837"/>
      <c r="AH23" s="837"/>
      <c r="AI23" s="837"/>
      <c r="AJ23" s="837"/>
      <c r="AK23" s="837"/>
      <c r="AL23" s="837"/>
      <c r="AM23" s="838"/>
    </row>
    <row r="24" spans="1:39" ht="22.5">
      <c r="A24" s="851" t="s">
        <v>18</v>
      </c>
      <c r="B24" s="841"/>
      <c r="C24" s="841"/>
      <c r="D24" s="841"/>
      <c r="E24" s="841"/>
      <c r="F24" s="841"/>
      <c r="G24" s="841"/>
      <c r="H24" s="841"/>
      <c r="I24" s="841"/>
      <c r="J24" s="841"/>
      <c r="K24" s="841"/>
      <c r="L24" s="853" t="s">
        <v>392</v>
      </c>
      <c r="M24" s="861" t="s">
        <v>1167</v>
      </c>
      <c r="N24" s="806" t="s">
        <v>329</v>
      </c>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8"/>
    </row>
    <row r="25" spans="1:39">
      <c r="A25" s="851" t="s">
        <v>18</v>
      </c>
      <c r="B25" s="841"/>
      <c r="C25" s="841"/>
      <c r="D25" s="841"/>
      <c r="E25" s="841"/>
      <c r="F25" s="841"/>
      <c r="G25" s="841"/>
      <c r="H25" s="841"/>
      <c r="I25" s="841"/>
      <c r="J25" s="841"/>
      <c r="K25" s="841"/>
      <c r="L25" s="853" t="s">
        <v>120</v>
      </c>
      <c r="M25" s="861" t="s">
        <v>332</v>
      </c>
      <c r="N25" s="806" t="s">
        <v>329</v>
      </c>
      <c r="O25" s="862">
        <v>0</v>
      </c>
      <c r="P25" s="862">
        <v>0</v>
      </c>
      <c r="Q25" s="862">
        <v>0</v>
      </c>
      <c r="R25" s="862">
        <v>0</v>
      </c>
      <c r="S25" s="862">
        <v>0</v>
      </c>
      <c r="T25" s="862">
        <v>0</v>
      </c>
      <c r="U25" s="862">
        <v>0</v>
      </c>
      <c r="V25" s="862">
        <v>0</v>
      </c>
      <c r="W25" s="862">
        <v>0</v>
      </c>
      <c r="X25" s="862">
        <v>0</v>
      </c>
      <c r="Y25" s="862">
        <v>0</v>
      </c>
      <c r="Z25" s="862">
        <v>0</v>
      </c>
      <c r="AA25" s="862">
        <v>0</v>
      </c>
      <c r="AB25" s="862">
        <v>0</v>
      </c>
      <c r="AC25" s="862">
        <v>0</v>
      </c>
      <c r="AD25" s="862">
        <v>0</v>
      </c>
      <c r="AE25" s="862">
        <v>0</v>
      </c>
      <c r="AF25" s="862">
        <v>0</v>
      </c>
      <c r="AG25" s="862">
        <v>0</v>
      </c>
      <c r="AH25" s="862">
        <v>0</v>
      </c>
      <c r="AI25" s="862">
        <v>0</v>
      </c>
      <c r="AJ25" s="862">
        <v>0</v>
      </c>
      <c r="AK25" s="862">
        <v>0</v>
      </c>
      <c r="AL25" s="862">
        <v>0</v>
      </c>
      <c r="AM25" s="838"/>
    </row>
    <row r="26" spans="1:39">
      <c r="A26" s="851" t="s">
        <v>18</v>
      </c>
      <c r="B26" s="841"/>
      <c r="C26" s="841"/>
      <c r="D26" s="841"/>
      <c r="E26" s="841"/>
      <c r="F26" s="841"/>
      <c r="G26" s="841"/>
      <c r="H26" s="841"/>
      <c r="I26" s="841"/>
      <c r="J26" s="841"/>
      <c r="K26" s="841"/>
      <c r="L26" s="853" t="s">
        <v>122</v>
      </c>
      <c r="M26" s="832" t="s">
        <v>1123</v>
      </c>
      <c r="N26" s="806" t="s">
        <v>329</v>
      </c>
      <c r="O26" s="837"/>
      <c r="P26" s="837"/>
      <c r="Q26" s="837"/>
      <c r="R26" s="837"/>
      <c r="S26" s="837"/>
      <c r="T26" s="837"/>
      <c r="U26" s="837"/>
      <c r="V26" s="837"/>
      <c r="W26" s="837"/>
      <c r="X26" s="837"/>
      <c r="Y26" s="837"/>
      <c r="Z26" s="837"/>
      <c r="AA26" s="837"/>
      <c r="AB26" s="837"/>
      <c r="AC26" s="837"/>
      <c r="AD26" s="837"/>
      <c r="AE26" s="837"/>
      <c r="AF26" s="837"/>
      <c r="AG26" s="837"/>
      <c r="AH26" s="837"/>
      <c r="AI26" s="837"/>
      <c r="AJ26" s="837"/>
      <c r="AK26" s="837"/>
      <c r="AL26" s="837"/>
      <c r="AM26" s="838"/>
    </row>
    <row r="27" spans="1:39">
      <c r="A27" s="851" t="s">
        <v>18</v>
      </c>
      <c r="B27" s="841"/>
      <c r="C27" s="841"/>
      <c r="D27" s="841"/>
      <c r="E27" s="841"/>
      <c r="F27" s="841"/>
      <c r="G27" s="841"/>
      <c r="H27" s="841"/>
      <c r="I27" s="841"/>
      <c r="J27" s="841"/>
      <c r="K27" s="841"/>
      <c r="L27" s="853" t="s">
        <v>123</v>
      </c>
      <c r="M27" s="832" t="s">
        <v>333</v>
      </c>
      <c r="N27" s="806" t="s">
        <v>329</v>
      </c>
      <c r="O27" s="837"/>
      <c r="P27" s="837"/>
      <c r="Q27" s="837"/>
      <c r="R27" s="837"/>
      <c r="S27" s="837"/>
      <c r="T27" s="837"/>
      <c r="U27" s="837"/>
      <c r="V27" s="837"/>
      <c r="W27" s="837"/>
      <c r="X27" s="837"/>
      <c r="Y27" s="837"/>
      <c r="Z27" s="837"/>
      <c r="AA27" s="837"/>
      <c r="AB27" s="837"/>
      <c r="AC27" s="837"/>
      <c r="AD27" s="837"/>
      <c r="AE27" s="837"/>
      <c r="AF27" s="837"/>
      <c r="AG27" s="837"/>
      <c r="AH27" s="837"/>
      <c r="AI27" s="837"/>
      <c r="AJ27" s="837"/>
      <c r="AK27" s="837"/>
      <c r="AL27" s="837"/>
      <c r="AM27" s="838"/>
    </row>
    <row r="28" spans="1:39">
      <c r="A28" s="851" t="s">
        <v>18</v>
      </c>
      <c r="B28" s="841"/>
      <c r="C28" s="841"/>
      <c r="D28" s="841"/>
      <c r="E28" s="841"/>
      <c r="F28" s="841"/>
      <c r="G28" s="841"/>
      <c r="H28" s="841"/>
      <c r="I28" s="841"/>
      <c r="J28" s="841"/>
      <c r="K28" s="841"/>
      <c r="L28" s="853" t="s">
        <v>124</v>
      </c>
      <c r="M28" s="854" t="s">
        <v>334</v>
      </c>
      <c r="N28" s="806" t="s">
        <v>329</v>
      </c>
      <c r="O28" s="860"/>
      <c r="P28" s="860"/>
      <c r="Q28" s="860"/>
      <c r="R28" s="860"/>
      <c r="S28" s="860"/>
      <c r="T28" s="860"/>
      <c r="U28" s="860"/>
      <c r="V28" s="860"/>
      <c r="W28" s="860"/>
      <c r="X28" s="860"/>
      <c r="Y28" s="860"/>
      <c r="Z28" s="860"/>
      <c r="AA28" s="860"/>
      <c r="AB28" s="860"/>
      <c r="AC28" s="860"/>
      <c r="AD28" s="860"/>
      <c r="AE28" s="860"/>
      <c r="AF28" s="860"/>
      <c r="AG28" s="860"/>
      <c r="AH28" s="860"/>
      <c r="AI28" s="860"/>
      <c r="AJ28" s="860"/>
      <c r="AK28" s="860"/>
      <c r="AL28" s="860"/>
      <c r="AM28" s="838"/>
    </row>
    <row r="29" spans="1:39">
      <c r="A29" s="851" t="s">
        <v>18</v>
      </c>
      <c r="B29" s="841"/>
      <c r="C29" s="841"/>
      <c r="D29" s="841"/>
      <c r="E29" s="841"/>
      <c r="F29" s="841"/>
      <c r="G29" s="841"/>
      <c r="H29" s="841"/>
      <c r="I29" s="841"/>
      <c r="J29" s="841"/>
      <c r="K29" s="841"/>
      <c r="L29" s="853" t="s">
        <v>125</v>
      </c>
      <c r="M29" s="854" t="s">
        <v>335</v>
      </c>
      <c r="N29" s="806" t="s">
        <v>329</v>
      </c>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8"/>
    </row>
    <row r="30" spans="1:39">
      <c r="A30" s="851" t="s">
        <v>18</v>
      </c>
      <c r="B30" s="841"/>
      <c r="C30" s="841"/>
      <c r="D30" s="841"/>
      <c r="E30" s="841"/>
      <c r="F30" s="841"/>
      <c r="G30" s="841"/>
      <c r="H30" s="841"/>
      <c r="I30" s="841"/>
      <c r="J30" s="841"/>
      <c r="K30" s="841"/>
      <c r="L30" s="853" t="s">
        <v>126</v>
      </c>
      <c r="M30" s="861" t="s">
        <v>336</v>
      </c>
      <c r="N30" s="806" t="s">
        <v>329</v>
      </c>
      <c r="O30" s="862">
        <v>35</v>
      </c>
      <c r="P30" s="862">
        <v>35</v>
      </c>
      <c r="Q30" s="862">
        <v>35</v>
      </c>
      <c r="R30" s="862">
        <v>35</v>
      </c>
      <c r="S30" s="862">
        <v>35</v>
      </c>
      <c r="T30" s="862">
        <v>0</v>
      </c>
      <c r="U30" s="862">
        <v>0</v>
      </c>
      <c r="V30" s="862">
        <v>0</v>
      </c>
      <c r="W30" s="862">
        <v>0</v>
      </c>
      <c r="X30" s="862">
        <v>0</v>
      </c>
      <c r="Y30" s="862">
        <v>0</v>
      </c>
      <c r="Z30" s="862">
        <v>0</v>
      </c>
      <c r="AA30" s="862">
        <v>0</v>
      </c>
      <c r="AB30" s="862">
        <v>0</v>
      </c>
      <c r="AC30" s="862">
        <v>35</v>
      </c>
      <c r="AD30" s="862">
        <v>0</v>
      </c>
      <c r="AE30" s="862">
        <v>0</v>
      </c>
      <c r="AF30" s="862">
        <v>0</v>
      </c>
      <c r="AG30" s="862">
        <v>0</v>
      </c>
      <c r="AH30" s="862">
        <v>0</v>
      </c>
      <c r="AI30" s="862">
        <v>0</v>
      </c>
      <c r="AJ30" s="862">
        <v>0</v>
      </c>
      <c r="AK30" s="862">
        <v>0</v>
      </c>
      <c r="AL30" s="862">
        <v>0</v>
      </c>
      <c r="AM30" s="838"/>
    </row>
    <row r="31" spans="1:39" ht="22.5">
      <c r="A31" s="851" t="s">
        <v>18</v>
      </c>
      <c r="B31" s="841"/>
      <c r="C31" s="841"/>
      <c r="D31" s="841"/>
      <c r="E31" s="841"/>
      <c r="F31" s="841"/>
      <c r="G31" s="841"/>
      <c r="H31" s="841"/>
      <c r="I31" s="841"/>
      <c r="J31" s="841"/>
      <c r="K31" s="841"/>
      <c r="L31" s="853" t="s">
        <v>149</v>
      </c>
      <c r="M31" s="832" t="s">
        <v>337</v>
      </c>
      <c r="N31" s="806" t="s">
        <v>329</v>
      </c>
      <c r="O31" s="837">
        <v>35</v>
      </c>
      <c r="P31" s="837">
        <v>35</v>
      </c>
      <c r="Q31" s="837">
        <v>35</v>
      </c>
      <c r="R31" s="837">
        <v>35</v>
      </c>
      <c r="S31" s="837">
        <v>35</v>
      </c>
      <c r="T31" s="837"/>
      <c r="U31" s="837"/>
      <c r="V31" s="837"/>
      <c r="W31" s="837"/>
      <c r="X31" s="837"/>
      <c r="Y31" s="837"/>
      <c r="Z31" s="837"/>
      <c r="AA31" s="837"/>
      <c r="AB31" s="837"/>
      <c r="AC31" s="837">
        <v>35</v>
      </c>
      <c r="AD31" s="837"/>
      <c r="AE31" s="837"/>
      <c r="AF31" s="837"/>
      <c r="AG31" s="837"/>
      <c r="AH31" s="837"/>
      <c r="AI31" s="837"/>
      <c r="AJ31" s="837"/>
      <c r="AK31" s="837"/>
      <c r="AL31" s="837"/>
      <c r="AM31" s="838"/>
    </row>
    <row r="32" spans="1:39">
      <c r="A32" s="851" t="s">
        <v>18</v>
      </c>
      <c r="B32" s="841"/>
      <c r="C32" s="841"/>
      <c r="D32" s="841"/>
      <c r="E32" s="841"/>
      <c r="F32" s="841"/>
      <c r="G32" s="841"/>
      <c r="H32" s="841"/>
      <c r="I32" s="841"/>
      <c r="J32" s="841"/>
      <c r="K32" s="841"/>
      <c r="L32" s="853" t="s">
        <v>199</v>
      </c>
      <c r="M32" s="832" t="s">
        <v>338</v>
      </c>
      <c r="N32" s="806" t="s">
        <v>329</v>
      </c>
      <c r="O32" s="837"/>
      <c r="P32" s="837"/>
      <c r="Q32" s="837"/>
      <c r="R32" s="837"/>
      <c r="S32" s="837"/>
      <c r="T32" s="837"/>
      <c r="U32" s="837"/>
      <c r="V32" s="837"/>
      <c r="W32" s="837"/>
      <c r="X32" s="837"/>
      <c r="Y32" s="837"/>
      <c r="Z32" s="837"/>
      <c r="AA32" s="837"/>
      <c r="AB32" s="837"/>
      <c r="AC32" s="837"/>
      <c r="AD32" s="837"/>
      <c r="AE32" s="837"/>
      <c r="AF32" s="837"/>
      <c r="AG32" s="837"/>
      <c r="AH32" s="837"/>
      <c r="AI32" s="837"/>
      <c r="AJ32" s="837"/>
      <c r="AK32" s="837"/>
      <c r="AL32" s="837"/>
      <c r="AM32" s="838"/>
    </row>
    <row r="33" spans="1:39" ht="22.5">
      <c r="A33" s="851" t="s">
        <v>18</v>
      </c>
      <c r="B33" s="841"/>
      <c r="C33" s="841"/>
      <c r="D33" s="841"/>
      <c r="E33" s="841"/>
      <c r="F33" s="841"/>
      <c r="G33" s="841"/>
      <c r="H33" s="841"/>
      <c r="I33" s="841"/>
      <c r="J33" s="841"/>
      <c r="K33" s="841"/>
      <c r="L33" s="853" t="s">
        <v>408</v>
      </c>
      <c r="M33" s="832" t="s">
        <v>1168</v>
      </c>
      <c r="N33" s="806" t="s">
        <v>329</v>
      </c>
      <c r="O33" s="837"/>
      <c r="P33" s="837"/>
      <c r="Q33" s="837"/>
      <c r="R33" s="837"/>
      <c r="S33" s="837"/>
      <c r="T33" s="837"/>
      <c r="U33" s="837"/>
      <c r="V33" s="837"/>
      <c r="W33" s="837"/>
      <c r="X33" s="837"/>
      <c r="Y33" s="837"/>
      <c r="Z33" s="837"/>
      <c r="AA33" s="837"/>
      <c r="AB33" s="837"/>
      <c r="AC33" s="837"/>
      <c r="AD33" s="837"/>
      <c r="AE33" s="837"/>
      <c r="AF33" s="837"/>
      <c r="AG33" s="837"/>
      <c r="AH33" s="837"/>
      <c r="AI33" s="837"/>
      <c r="AJ33" s="837"/>
      <c r="AK33" s="837"/>
      <c r="AL33" s="837"/>
      <c r="AM33" s="838"/>
    </row>
    <row r="34" spans="1:39">
      <c r="A34" s="851" t="s">
        <v>18</v>
      </c>
      <c r="B34" s="841"/>
      <c r="C34" s="841"/>
      <c r="D34" s="841"/>
      <c r="E34" s="841"/>
      <c r="F34" s="841"/>
      <c r="G34" s="841"/>
      <c r="H34" s="841"/>
      <c r="I34" s="841"/>
      <c r="J34" s="841"/>
      <c r="K34" s="841"/>
      <c r="L34" s="853" t="s">
        <v>127</v>
      </c>
      <c r="M34" s="854" t="s">
        <v>1188</v>
      </c>
      <c r="N34" s="806" t="s">
        <v>329</v>
      </c>
      <c r="O34" s="837">
        <v>7.6</v>
      </c>
      <c r="P34" s="837">
        <v>7.6</v>
      </c>
      <c r="Q34" s="837">
        <v>7.6</v>
      </c>
      <c r="R34" s="837">
        <v>7.6</v>
      </c>
      <c r="S34" s="837">
        <v>7.6</v>
      </c>
      <c r="T34" s="837"/>
      <c r="U34" s="837"/>
      <c r="V34" s="837"/>
      <c r="W34" s="837"/>
      <c r="X34" s="837"/>
      <c r="Y34" s="837"/>
      <c r="Z34" s="837"/>
      <c r="AA34" s="837"/>
      <c r="AB34" s="837"/>
      <c r="AC34" s="837">
        <v>7.6</v>
      </c>
      <c r="AD34" s="837"/>
      <c r="AE34" s="837"/>
      <c r="AF34" s="837"/>
      <c r="AG34" s="837"/>
      <c r="AH34" s="837"/>
      <c r="AI34" s="837"/>
      <c r="AJ34" s="837"/>
      <c r="AK34" s="837"/>
      <c r="AL34" s="837"/>
      <c r="AM34" s="838"/>
    </row>
    <row r="35" spans="1:39">
      <c r="A35" s="851" t="s">
        <v>18</v>
      </c>
      <c r="B35" s="841"/>
      <c r="C35" s="841"/>
      <c r="D35" s="841"/>
      <c r="E35" s="841"/>
      <c r="F35" s="841"/>
      <c r="G35" s="841"/>
      <c r="H35" s="841"/>
      <c r="I35" s="841"/>
      <c r="J35" s="841"/>
      <c r="K35" s="841"/>
      <c r="L35" s="853" t="s">
        <v>1300</v>
      </c>
      <c r="M35" s="863" t="s">
        <v>340</v>
      </c>
      <c r="N35" s="809" t="s">
        <v>145</v>
      </c>
      <c r="O35" s="862">
        <v>21.714285714285715</v>
      </c>
      <c r="P35" s="862">
        <v>21.714285714285715</v>
      </c>
      <c r="Q35" s="862">
        <v>21.714285714285715</v>
      </c>
      <c r="R35" s="862">
        <v>21.714285714285715</v>
      </c>
      <c r="S35" s="862">
        <v>21.714285714285715</v>
      </c>
      <c r="T35" s="862">
        <v>0</v>
      </c>
      <c r="U35" s="862">
        <v>0</v>
      </c>
      <c r="V35" s="862">
        <v>0</v>
      </c>
      <c r="W35" s="862">
        <v>0</v>
      </c>
      <c r="X35" s="862">
        <v>0</v>
      </c>
      <c r="Y35" s="862">
        <v>0</v>
      </c>
      <c r="Z35" s="862">
        <v>0</v>
      </c>
      <c r="AA35" s="862">
        <v>0</v>
      </c>
      <c r="AB35" s="862">
        <v>0</v>
      </c>
      <c r="AC35" s="862">
        <v>21.714285714285715</v>
      </c>
      <c r="AD35" s="862">
        <v>0</v>
      </c>
      <c r="AE35" s="862">
        <v>0</v>
      </c>
      <c r="AF35" s="862">
        <v>0</v>
      </c>
      <c r="AG35" s="862">
        <v>0</v>
      </c>
      <c r="AH35" s="862">
        <v>0</v>
      </c>
      <c r="AI35" s="862">
        <v>0</v>
      </c>
      <c r="AJ35" s="862">
        <v>0</v>
      </c>
      <c r="AK35" s="862">
        <v>0</v>
      </c>
      <c r="AL35" s="862">
        <v>0</v>
      </c>
      <c r="AM35" s="838"/>
    </row>
    <row r="36" spans="1:39">
      <c r="A36" s="851" t="s">
        <v>18</v>
      </c>
      <c r="B36" s="841"/>
      <c r="C36" s="841"/>
      <c r="D36" s="841"/>
      <c r="E36" s="841"/>
      <c r="F36" s="841"/>
      <c r="G36" s="841"/>
      <c r="H36" s="841"/>
      <c r="I36" s="841"/>
      <c r="J36" s="841"/>
      <c r="K36" s="841"/>
      <c r="L36" s="853" t="s">
        <v>128</v>
      </c>
      <c r="M36" s="854" t="s">
        <v>341</v>
      </c>
      <c r="N36" s="806" t="s">
        <v>329</v>
      </c>
      <c r="O36" s="862">
        <v>27.4</v>
      </c>
      <c r="P36" s="862">
        <v>27.4</v>
      </c>
      <c r="Q36" s="862">
        <v>27.4</v>
      </c>
      <c r="R36" s="862">
        <v>27.4</v>
      </c>
      <c r="S36" s="862">
        <v>27.4</v>
      </c>
      <c r="T36" s="862">
        <v>0</v>
      </c>
      <c r="U36" s="862">
        <v>0</v>
      </c>
      <c r="V36" s="862">
        <v>0</v>
      </c>
      <c r="W36" s="862">
        <v>0</v>
      </c>
      <c r="X36" s="862">
        <v>0</v>
      </c>
      <c r="Y36" s="862">
        <v>0</v>
      </c>
      <c r="Z36" s="862">
        <v>0</v>
      </c>
      <c r="AA36" s="862">
        <v>0</v>
      </c>
      <c r="AB36" s="862">
        <v>0</v>
      </c>
      <c r="AC36" s="862">
        <v>27.4</v>
      </c>
      <c r="AD36" s="862">
        <v>0</v>
      </c>
      <c r="AE36" s="862">
        <v>0</v>
      </c>
      <c r="AF36" s="862">
        <v>0</v>
      </c>
      <c r="AG36" s="862">
        <v>0</v>
      </c>
      <c r="AH36" s="862">
        <v>0</v>
      </c>
      <c r="AI36" s="862">
        <v>0</v>
      </c>
      <c r="AJ36" s="862">
        <v>0</v>
      </c>
      <c r="AK36" s="862">
        <v>0</v>
      </c>
      <c r="AL36" s="862">
        <v>0</v>
      </c>
      <c r="AM36" s="838"/>
    </row>
    <row r="37" spans="1:39">
      <c r="A37" s="851" t="s">
        <v>18</v>
      </c>
      <c r="B37" s="841"/>
      <c r="C37" s="841"/>
      <c r="D37" s="841"/>
      <c r="E37" s="841"/>
      <c r="F37" s="841"/>
      <c r="G37" s="841"/>
      <c r="H37" s="841"/>
      <c r="I37" s="841"/>
      <c r="J37" s="841"/>
      <c r="K37" s="841"/>
      <c r="L37" s="853" t="s">
        <v>1237</v>
      </c>
      <c r="M37" s="832" t="s">
        <v>342</v>
      </c>
      <c r="N37" s="806" t="s">
        <v>329</v>
      </c>
      <c r="O37" s="862">
        <v>22</v>
      </c>
      <c r="P37" s="862">
        <v>22</v>
      </c>
      <c r="Q37" s="862">
        <v>22</v>
      </c>
      <c r="R37" s="862">
        <v>22</v>
      </c>
      <c r="S37" s="862">
        <v>22</v>
      </c>
      <c r="T37" s="862">
        <v>0</v>
      </c>
      <c r="U37" s="862">
        <v>0</v>
      </c>
      <c r="V37" s="862">
        <v>0</v>
      </c>
      <c r="W37" s="862">
        <v>0</v>
      </c>
      <c r="X37" s="862">
        <v>0</v>
      </c>
      <c r="Y37" s="862">
        <v>0</v>
      </c>
      <c r="Z37" s="862">
        <v>0</v>
      </c>
      <c r="AA37" s="862">
        <v>0</v>
      </c>
      <c r="AB37" s="862">
        <v>0</v>
      </c>
      <c r="AC37" s="862">
        <v>22</v>
      </c>
      <c r="AD37" s="862">
        <v>0</v>
      </c>
      <c r="AE37" s="862">
        <v>0</v>
      </c>
      <c r="AF37" s="862">
        <v>0</v>
      </c>
      <c r="AG37" s="862">
        <v>0</v>
      </c>
      <c r="AH37" s="862">
        <v>0</v>
      </c>
      <c r="AI37" s="862">
        <v>0</v>
      </c>
      <c r="AJ37" s="862">
        <v>0</v>
      </c>
      <c r="AK37" s="862">
        <v>0</v>
      </c>
      <c r="AL37" s="862">
        <v>0</v>
      </c>
      <c r="AM37" s="838"/>
    </row>
    <row r="38" spans="1:39">
      <c r="A38" s="851" t="s">
        <v>18</v>
      </c>
      <c r="B38" s="841"/>
      <c r="C38" s="841"/>
      <c r="D38" s="841"/>
      <c r="E38" s="841"/>
      <c r="F38" s="841"/>
      <c r="G38" s="841"/>
      <c r="H38" s="841"/>
      <c r="I38" s="841"/>
      <c r="J38" s="841"/>
      <c r="K38" s="841"/>
      <c r="L38" s="853" t="s">
        <v>1301</v>
      </c>
      <c r="M38" s="864" t="s">
        <v>343</v>
      </c>
      <c r="N38" s="806" t="s">
        <v>329</v>
      </c>
      <c r="O38" s="837">
        <v>22</v>
      </c>
      <c r="P38" s="837">
        <v>22</v>
      </c>
      <c r="Q38" s="837">
        <v>22</v>
      </c>
      <c r="R38" s="837">
        <v>22</v>
      </c>
      <c r="S38" s="837">
        <v>22</v>
      </c>
      <c r="T38" s="837"/>
      <c r="U38" s="837"/>
      <c r="V38" s="837"/>
      <c r="W38" s="837"/>
      <c r="X38" s="837"/>
      <c r="Y38" s="837"/>
      <c r="Z38" s="837"/>
      <c r="AA38" s="837"/>
      <c r="AB38" s="837"/>
      <c r="AC38" s="837">
        <v>22</v>
      </c>
      <c r="AD38" s="837"/>
      <c r="AE38" s="837"/>
      <c r="AF38" s="837"/>
      <c r="AG38" s="837"/>
      <c r="AH38" s="837"/>
      <c r="AI38" s="837"/>
      <c r="AJ38" s="837"/>
      <c r="AK38" s="837"/>
      <c r="AL38" s="837"/>
      <c r="AM38" s="838"/>
    </row>
    <row r="39" spans="1:39">
      <c r="A39" s="851" t="s">
        <v>18</v>
      </c>
      <c r="B39" s="841"/>
      <c r="C39" s="841"/>
      <c r="D39" s="841"/>
      <c r="E39" s="841"/>
      <c r="F39" s="841"/>
      <c r="G39" s="841"/>
      <c r="H39" s="841"/>
      <c r="I39" s="841"/>
      <c r="J39" s="841"/>
      <c r="K39" s="841"/>
      <c r="L39" s="853" t="s">
        <v>1302</v>
      </c>
      <c r="M39" s="864" t="s">
        <v>344</v>
      </c>
      <c r="N39" s="806" t="s">
        <v>329</v>
      </c>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8"/>
    </row>
    <row r="40" spans="1:39">
      <c r="A40" s="851" t="s">
        <v>18</v>
      </c>
      <c r="B40" s="841"/>
      <c r="C40" s="841"/>
      <c r="D40" s="841"/>
      <c r="E40" s="841"/>
      <c r="F40" s="841"/>
      <c r="G40" s="841"/>
      <c r="H40" s="841"/>
      <c r="I40" s="841"/>
      <c r="J40" s="841"/>
      <c r="K40" s="841"/>
      <c r="L40" s="853" t="s">
        <v>1303</v>
      </c>
      <c r="M40" s="864" t="s">
        <v>345</v>
      </c>
      <c r="N40" s="806" t="s">
        <v>329</v>
      </c>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8"/>
    </row>
    <row r="41" spans="1:39">
      <c r="A41" s="851" t="s">
        <v>18</v>
      </c>
      <c r="B41" s="841" t="s">
        <v>1165</v>
      </c>
      <c r="C41" s="841"/>
      <c r="D41" s="841"/>
      <c r="E41" s="841"/>
      <c r="F41" s="841"/>
      <c r="G41" s="841"/>
      <c r="H41" s="841"/>
      <c r="I41" s="841"/>
      <c r="J41" s="841"/>
      <c r="K41" s="841"/>
      <c r="L41" s="853" t="s">
        <v>1304</v>
      </c>
      <c r="M41" s="832" t="s">
        <v>346</v>
      </c>
      <c r="N41" s="806" t="s">
        <v>329</v>
      </c>
      <c r="O41" s="862">
        <v>0</v>
      </c>
      <c r="P41" s="862">
        <v>0</v>
      </c>
      <c r="Q41" s="862">
        <v>0</v>
      </c>
      <c r="R41" s="862">
        <v>0</v>
      </c>
      <c r="S41" s="862">
        <v>0</v>
      </c>
      <c r="T41" s="862">
        <v>0</v>
      </c>
      <c r="U41" s="862">
        <v>0</v>
      </c>
      <c r="V41" s="862">
        <v>0</v>
      </c>
      <c r="W41" s="862">
        <v>0</v>
      </c>
      <c r="X41" s="862">
        <v>0</v>
      </c>
      <c r="Y41" s="862">
        <v>0</v>
      </c>
      <c r="Z41" s="862">
        <v>0</v>
      </c>
      <c r="AA41" s="862">
        <v>0</v>
      </c>
      <c r="AB41" s="862">
        <v>0</v>
      </c>
      <c r="AC41" s="862">
        <v>0</v>
      </c>
      <c r="AD41" s="862">
        <v>0</v>
      </c>
      <c r="AE41" s="862">
        <v>0</v>
      </c>
      <c r="AF41" s="862">
        <v>0</v>
      </c>
      <c r="AG41" s="862">
        <v>0</v>
      </c>
      <c r="AH41" s="862">
        <v>0</v>
      </c>
      <c r="AI41" s="862">
        <v>0</v>
      </c>
      <c r="AJ41" s="862">
        <v>0</v>
      </c>
      <c r="AK41" s="862">
        <v>0</v>
      </c>
      <c r="AL41" s="862">
        <v>0</v>
      </c>
      <c r="AM41" s="838"/>
    </row>
    <row r="42" spans="1:39">
      <c r="A42" s="851" t="s">
        <v>18</v>
      </c>
      <c r="B42" s="841"/>
      <c r="C42" s="841"/>
      <c r="D42" s="841"/>
      <c r="E42" s="841"/>
      <c r="F42" s="841"/>
      <c r="G42" s="841"/>
      <c r="H42" s="841"/>
      <c r="I42" s="841"/>
      <c r="J42" s="841"/>
      <c r="K42" s="841"/>
      <c r="L42" s="853" t="s">
        <v>1305</v>
      </c>
      <c r="M42" s="864" t="s">
        <v>347</v>
      </c>
      <c r="N42" s="806" t="s">
        <v>329</v>
      </c>
      <c r="O42" s="837"/>
      <c r="P42" s="837"/>
      <c r="Q42" s="837"/>
      <c r="R42" s="837"/>
      <c r="S42" s="837"/>
      <c r="T42" s="837"/>
      <c r="U42" s="837"/>
      <c r="V42" s="837"/>
      <c r="W42" s="837"/>
      <c r="X42" s="837"/>
      <c r="Y42" s="837"/>
      <c r="Z42" s="837"/>
      <c r="AA42" s="837"/>
      <c r="AB42" s="837"/>
      <c r="AC42" s="837"/>
      <c r="AD42" s="837"/>
      <c r="AE42" s="837"/>
      <c r="AF42" s="837"/>
      <c r="AG42" s="837"/>
      <c r="AH42" s="837"/>
      <c r="AI42" s="837"/>
      <c r="AJ42" s="837"/>
      <c r="AK42" s="837"/>
      <c r="AL42" s="837"/>
      <c r="AM42" s="838"/>
    </row>
    <row r="43" spans="1:39">
      <c r="A43" s="851" t="s">
        <v>18</v>
      </c>
      <c r="B43" s="841"/>
      <c r="C43" s="841"/>
      <c r="D43" s="841"/>
      <c r="E43" s="841"/>
      <c r="F43" s="841"/>
      <c r="G43" s="841"/>
      <c r="H43" s="841"/>
      <c r="I43" s="841"/>
      <c r="J43" s="841"/>
      <c r="K43" s="841"/>
      <c r="L43" s="853" t="s">
        <v>1306</v>
      </c>
      <c r="M43" s="864" t="s">
        <v>348</v>
      </c>
      <c r="N43" s="806" t="s">
        <v>329</v>
      </c>
      <c r="O43" s="837"/>
      <c r="P43" s="837"/>
      <c r="Q43" s="837"/>
      <c r="R43" s="837"/>
      <c r="S43" s="837"/>
      <c r="T43" s="837"/>
      <c r="U43" s="837"/>
      <c r="V43" s="837"/>
      <c r="W43" s="837"/>
      <c r="X43" s="837"/>
      <c r="Y43" s="837"/>
      <c r="Z43" s="837"/>
      <c r="AA43" s="837"/>
      <c r="AB43" s="837"/>
      <c r="AC43" s="837"/>
      <c r="AD43" s="837"/>
      <c r="AE43" s="837"/>
      <c r="AF43" s="837"/>
      <c r="AG43" s="837"/>
      <c r="AH43" s="837"/>
      <c r="AI43" s="837"/>
      <c r="AJ43" s="837"/>
      <c r="AK43" s="837"/>
      <c r="AL43" s="837"/>
      <c r="AM43" s="838"/>
    </row>
    <row r="44" spans="1:39">
      <c r="A44" s="851" t="s">
        <v>18</v>
      </c>
      <c r="B44" s="841" t="s">
        <v>1165</v>
      </c>
      <c r="C44" s="841"/>
      <c r="D44" s="841"/>
      <c r="E44" s="841"/>
      <c r="F44" s="841"/>
      <c r="G44" s="841"/>
      <c r="H44" s="841"/>
      <c r="I44" s="841"/>
      <c r="J44" s="841"/>
      <c r="K44" s="841"/>
      <c r="L44" s="853" t="s">
        <v>1307</v>
      </c>
      <c r="M44" s="832" t="s">
        <v>1189</v>
      </c>
      <c r="N44" s="806" t="s">
        <v>329</v>
      </c>
      <c r="O44" s="862">
        <v>5.4</v>
      </c>
      <c r="P44" s="862">
        <v>5.4</v>
      </c>
      <c r="Q44" s="862">
        <v>5.4</v>
      </c>
      <c r="R44" s="862">
        <v>5.4</v>
      </c>
      <c r="S44" s="862">
        <v>5.4</v>
      </c>
      <c r="T44" s="862">
        <v>0</v>
      </c>
      <c r="U44" s="862">
        <v>0</v>
      </c>
      <c r="V44" s="862">
        <v>0</v>
      </c>
      <c r="W44" s="862">
        <v>0</v>
      </c>
      <c r="X44" s="862">
        <v>0</v>
      </c>
      <c r="Y44" s="862">
        <v>0</v>
      </c>
      <c r="Z44" s="862">
        <v>0</v>
      </c>
      <c r="AA44" s="862">
        <v>0</v>
      </c>
      <c r="AB44" s="862">
        <v>0</v>
      </c>
      <c r="AC44" s="862">
        <v>5.4</v>
      </c>
      <c r="AD44" s="862">
        <v>0</v>
      </c>
      <c r="AE44" s="862">
        <v>0</v>
      </c>
      <c r="AF44" s="862">
        <v>0</v>
      </c>
      <c r="AG44" s="862">
        <v>0</v>
      </c>
      <c r="AH44" s="862">
        <v>0</v>
      </c>
      <c r="AI44" s="862">
        <v>0</v>
      </c>
      <c r="AJ44" s="862">
        <v>0</v>
      </c>
      <c r="AK44" s="862">
        <v>0</v>
      </c>
      <c r="AL44" s="862">
        <v>0</v>
      </c>
      <c r="AM44" s="838"/>
    </row>
    <row r="45" spans="1:39">
      <c r="A45" s="851" t="s">
        <v>18</v>
      </c>
      <c r="B45" s="841"/>
      <c r="C45" s="841"/>
      <c r="D45" s="841"/>
      <c r="E45" s="841"/>
      <c r="F45" s="841"/>
      <c r="G45" s="841"/>
      <c r="H45" s="841"/>
      <c r="I45" s="841"/>
      <c r="J45" s="841"/>
      <c r="K45" s="841"/>
      <c r="L45" s="853" t="s">
        <v>1308</v>
      </c>
      <c r="M45" s="864" t="s">
        <v>349</v>
      </c>
      <c r="N45" s="806" t="s">
        <v>329</v>
      </c>
      <c r="O45" s="862">
        <v>0</v>
      </c>
      <c r="P45" s="862">
        <v>0</v>
      </c>
      <c r="Q45" s="862">
        <v>0</v>
      </c>
      <c r="R45" s="862">
        <v>0</v>
      </c>
      <c r="S45" s="862">
        <v>0</v>
      </c>
      <c r="T45" s="862">
        <v>0</v>
      </c>
      <c r="U45" s="862">
        <v>0</v>
      </c>
      <c r="V45" s="862">
        <v>0</v>
      </c>
      <c r="W45" s="862">
        <v>0</v>
      </c>
      <c r="X45" s="862">
        <v>0</v>
      </c>
      <c r="Y45" s="862">
        <v>0</v>
      </c>
      <c r="Z45" s="862">
        <v>0</v>
      </c>
      <c r="AA45" s="862">
        <v>0</v>
      </c>
      <c r="AB45" s="862">
        <v>0</v>
      </c>
      <c r="AC45" s="862">
        <v>0</v>
      </c>
      <c r="AD45" s="862">
        <v>0</v>
      </c>
      <c r="AE45" s="862">
        <v>0</v>
      </c>
      <c r="AF45" s="862">
        <v>0</v>
      </c>
      <c r="AG45" s="862">
        <v>0</v>
      </c>
      <c r="AH45" s="862">
        <v>0</v>
      </c>
      <c r="AI45" s="862">
        <v>0</v>
      </c>
      <c r="AJ45" s="862">
        <v>0</v>
      </c>
      <c r="AK45" s="862">
        <v>0</v>
      </c>
      <c r="AL45" s="862">
        <v>0</v>
      </c>
      <c r="AM45" s="838"/>
    </row>
    <row r="46" spans="1:39">
      <c r="A46" s="851" t="s">
        <v>18</v>
      </c>
      <c r="B46" s="841"/>
      <c r="C46" s="841"/>
      <c r="D46" s="841"/>
      <c r="E46" s="841"/>
      <c r="F46" s="841"/>
      <c r="G46" s="841"/>
      <c r="H46" s="841"/>
      <c r="I46" s="841"/>
      <c r="J46" s="841"/>
      <c r="K46" s="841"/>
      <c r="L46" s="853" t="s">
        <v>1309</v>
      </c>
      <c r="M46" s="865" t="s">
        <v>347</v>
      </c>
      <c r="N46" s="806" t="s">
        <v>329</v>
      </c>
      <c r="O46" s="837"/>
      <c r="P46" s="837"/>
      <c r="Q46" s="837"/>
      <c r="R46" s="837"/>
      <c r="S46" s="837"/>
      <c r="T46" s="837"/>
      <c r="U46" s="837"/>
      <c r="V46" s="837"/>
      <c r="W46" s="837"/>
      <c r="X46" s="837"/>
      <c r="Y46" s="837"/>
      <c r="Z46" s="837"/>
      <c r="AA46" s="837"/>
      <c r="AB46" s="837"/>
      <c r="AC46" s="837"/>
      <c r="AD46" s="837"/>
      <c r="AE46" s="837"/>
      <c r="AF46" s="837"/>
      <c r="AG46" s="837"/>
      <c r="AH46" s="837"/>
      <c r="AI46" s="837"/>
      <c r="AJ46" s="837"/>
      <c r="AK46" s="837"/>
      <c r="AL46" s="837"/>
      <c r="AM46" s="838"/>
    </row>
    <row r="47" spans="1:39">
      <c r="A47" s="851" t="s">
        <v>18</v>
      </c>
      <c r="B47" s="841"/>
      <c r="C47" s="841"/>
      <c r="D47" s="841"/>
      <c r="E47" s="841"/>
      <c r="F47" s="841"/>
      <c r="G47" s="841"/>
      <c r="H47" s="841"/>
      <c r="I47" s="841"/>
      <c r="J47" s="841"/>
      <c r="K47" s="841"/>
      <c r="L47" s="853" t="s">
        <v>1310</v>
      </c>
      <c r="M47" s="865" t="s">
        <v>348</v>
      </c>
      <c r="N47" s="806" t="s">
        <v>329</v>
      </c>
      <c r="O47" s="837"/>
      <c r="P47" s="837"/>
      <c r="Q47" s="837"/>
      <c r="R47" s="837"/>
      <c r="S47" s="837"/>
      <c r="T47" s="837"/>
      <c r="U47" s="837"/>
      <c r="V47" s="837"/>
      <c r="W47" s="837"/>
      <c r="X47" s="837"/>
      <c r="Y47" s="837"/>
      <c r="Z47" s="837"/>
      <c r="AA47" s="837"/>
      <c r="AB47" s="837"/>
      <c r="AC47" s="837"/>
      <c r="AD47" s="837"/>
      <c r="AE47" s="837"/>
      <c r="AF47" s="837"/>
      <c r="AG47" s="837"/>
      <c r="AH47" s="837"/>
      <c r="AI47" s="837"/>
      <c r="AJ47" s="837"/>
      <c r="AK47" s="837"/>
      <c r="AL47" s="837"/>
      <c r="AM47" s="838"/>
    </row>
    <row r="48" spans="1:39">
      <c r="A48" s="851" t="s">
        <v>18</v>
      </c>
      <c r="B48" s="841" t="s">
        <v>1166</v>
      </c>
      <c r="C48" s="841"/>
      <c r="D48" s="841"/>
      <c r="E48" s="841"/>
      <c r="F48" s="841"/>
      <c r="G48" s="841"/>
      <c r="H48" s="841"/>
      <c r="I48" s="841"/>
      <c r="J48" s="841"/>
      <c r="K48" s="841"/>
      <c r="L48" s="853" t="s">
        <v>1311</v>
      </c>
      <c r="M48" s="864" t="s">
        <v>350</v>
      </c>
      <c r="N48" s="806" t="s">
        <v>329</v>
      </c>
      <c r="O48" s="862">
        <v>5.4</v>
      </c>
      <c r="P48" s="862">
        <v>5.4</v>
      </c>
      <c r="Q48" s="862">
        <v>5.4</v>
      </c>
      <c r="R48" s="862">
        <v>5.4</v>
      </c>
      <c r="S48" s="862">
        <v>5.4</v>
      </c>
      <c r="T48" s="862">
        <v>0</v>
      </c>
      <c r="U48" s="862">
        <v>0</v>
      </c>
      <c r="V48" s="862">
        <v>0</v>
      </c>
      <c r="W48" s="862">
        <v>0</v>
      </c>
      <c r="X48" s="862">
        <v>0</v>
      </c>
      <c r="Y48" s="862">
        <v>0</v>
      </c>
      <c r="Z48" s="862">
        <v>0</v>
      </c>
      <c r="AA48" s="862">
        <v>0</v>
      </c>
      <c r="AB48" s="862">
        <v>0</v>
      </c>
      <c r="AC48" s="862">
        <v>5.4</v>
      </c>
      <c r="AD48" s="862">
        <v>0</v>
      </c>
      <c r="AE48" s="862">
        <v>0</v>
      </c>
      <c r="AF48" s="862">
        <v>0</v>
      </c>
      <c r="AG48" s="862">
        <v>0</v>
      </c>
      <c r="AH48" s="862">
        <v>0</v>
      </c>
      <c r="AI48" s="862">
        <v>0</v>
      </c>
      <c r="AJ48" s="862">
        <v>0</v>
      </c>
      <c r="AK48" s="862">
        <v>0</v>
      </c>
      <c r="AL48" s="862">
        <v>0</v>
      </c>
      <c r="AM48" s="838"/>
    </row>
    <row r="49" spans="1:39">
      <c r="A49" s="851" t="s">
        <v>18</v>
      </c>
      <c r="B49" s="841"/>
      <c r="C49" s="841"/>
      <c r="D49" s="841"/>
      <c r="E49" s="841"/>
      <c r="F49" s="841"/>
      <c r="G49" s="841"/>
      <c r="H49" s="841"/>
      <c r="I49" s="841"/>
      <c r="J49" s="841"/>
      <c r="K49" s="841"/>
      <c r="L49" s="853" t="s">
        <v>1312</v>
      </c>
      <c r="M49" s="865" t="s">
        <v>347</v>
      </c>
      <c r="N49" s="806" t="s">
        <v>329</v>
      </c>
      <c r="O49" s="837"/>
      <c r="P49" s="837"/>
      <c r="Q49" s="837"/>
      <c r="R49" s="837"/>
      <c r="S49" s="837"/>
      <c r="T49" s="837"/>
      <c r="U49" s="837"/>
      <c r="V49" s="837"/>
      <c r="W49" s="837"/>
      <c r="X49" s="837"/>
      <c r="Y49" s="837"/>
      <c r="Z49" s="837"/>
      <c r="AA49" s="837"/>
      <c r="AB49" s="837"/>
      <c r="AC49" s="837"/>
      <c r="AD49" s="837"/>
      <c r="AE49" s="837"/>
      <c r="AF49" s="837"/>
      <c r="AG49" s="837"/>
      <c r="AH49" s="837"/>
      <c r="AI49" s="837"/>
      <c r="AJ49" s="837"/>
      <c r="AK49" s="837"/>
      <c r="AL49" s="837"/>
      <c r="AM49" s="838"/>
    </row>
    <row r="50" spans="1:39">
      <c r="A50" s="851" t="s">
        <v>18</v>
      </c>
      <c r="B50" s="841"/>
      <c r="C50" s="841"/>
      <c r="D50" s="841"/>
      <c r="E50" s="841"/>
      <c r="F50" s="841"/>
      <c r="G50" s="841"/>
      <c r="H50" s="841"/>
      <c r="I50" s="841"/>
      <c r="J50" s="841"/>
      <c r="K50" s="841"/>
      <c r="L50" s="853" t="s">
        <v>1313</v>
      </c>
      <c r="M50" s="865" t="s">
        <v>348</v>
      </c>
      <c r="N50" s="806" t="s">
        <v>329</v>
      </c>
      <c r="O50" s="837">
        <v>5.4</v>
      </c>
      <c r="P50" s="837">
        <v>5.4</v>
      </c>
      <c r="Q50" s="837">
        <v>5.4</v>
      </c>
      <c r="R50" s="837">
        <v>5.4</v>
      </c>
      <c r="S50" s="837">
        <v>5.4</v>
      </c>
      <c r="T50" s="837"/>
      <c r="U50" s="837"/>
      <c r="V50" s="837"/>
      <c r="W50" s="837"/>
      <c r="X50" s="837"/>
      <c r="Y50" s="837"/>
      <c r="Z50" s="837"/>
      <c r="AA50" s="837"/>
      <c r="AB50" s="837"/>
      <c r="AC50" s="837">
        <v>5.4</v>
      </c>
      <c r="AD50" s="837"/>
      <c r="AE50" s="837"/>
      <c r="AF50" s="837"/>
      <c r="AG50" s="837"/>
      <c r="AH50" s="837"/>
      <c r="AI50" s="837"/>
      <c r="AJ50" s="837"/>
      <c r="AK50" s="837"/>
      <c r="AL50" s="837"/>
      <c r="AM50" s="838"/>
    </row>
    <row r="51" spans="1:39">
      <c r="A51" s="851" t="s">
        <v>18</v>
      </c>
      <c r="B51" s="841"/>
      <c r="C51" s="841"/>
      <c r="D51" s="841"/>
      <c r="E51" s="841"/>
      <c r="F51" s="841"/>
      <c r="G51" s="841"/>
      <c r="H51" s="841"/>
      <c r="I51" s="841"/>
      <c r="J51" s="841"/>
      <c r="K51" s="841"/>
      <c r="L51" s="853" t="s">
        <v>1314</v>
      </c>
      <c r="M51" s="864" t="s">
        <v>351</v>
      </c>
      <c r="N51" s="806" t="s">
        <v>329</v>
      </c>
      <c r="O51" s="862">
        <v>0</v>
      </c>
      <c r="P51" s="862">
        <v>0</v>
      </c>
      <c r="Q51" s="862">
        <v>0</v>
      </c>
      <c r="R51" s="862">
        <v>0</v>
      </c>
      <c r="S51" s="862">
        <v>0</v>
      </c>
      <c r="T51" s="862">
        <v>0</v>
      </c>
      <c r="U51" s="862">
        <v>0</v>
      </c>
      <c r="V51" s="862">
        <v>0</v>
      </c>
      <c r="W51" s="862">
        <v>0</v>
      </c>
      <c r="X51" s="862">
        <v>0</v>
      </c>
      <c r="Y51" s="862">
        <v>0</v>
      </c>
      <c r="Z51" s="862">
        <v>0</v>
      </c>
      <c r="AA51" s="862">
        <v>0</v>
      </c>
      <c r="AB51" s="862">
        <v>0</v>
      </c>
      <c r="AC51" s="862">
        <v>0</v>
      </c>
      <c r="AD51" s="862">
        <v>0</v>
      </c>
      <c r="AE51" s="862">
        <v>0</v>
      </c>
      <c r="AF51" s="862">
        <v>0</v>
      </c>
      <c r="AG51" s="862">
        <v>0</v>
      </c>
      <c r="AH51" s="862">
        <v>0</v>
      </c>
      <c r="AI51" s="862">
        <v>0</v>
      </c>
      <c r="AJ51" s="862">
        <v>0</v>
      </c>
      <c r="AK51" s="862">
        <v>0</v>
      </c>
      <c r="AL51" s="862">
        <v>0</v>
      </c>
      <c r="AM51" s="838"/>
    </row>
    <row r="52" spans="1:39">
      <c r="A52" s="851" t="s">
        <v>18</v>
      </c>
      <c r="B52" s="841"/>
      <c r="C52" s="841"/>
      <c r="D52" s="841"/>
      <c r="E52" s="841"/>
      <c r="F52" s="841"/>
      <c r="G52" s="841"/>
      <c r="H52" s="841"/>
      <c r="I52" s="841"/>
      <c r="J52" s="841"/>
      <c r="K52" s="841"/>
      <c r="L52" s="853" t="s">
        <v>1315</v>
      </c>
      <c r="M52" s="865" t="s">
        <v>347</v>
      </c>
      <c r="N52" s="806" t="s">
        <v>329</v>
      </c>
      <c r="O52" s="837"/>
      <c r="P52" s="837"/>
      <c r="Q52" s="837"/>
      <c r="R52" s="837"/>
      <c r="S52" s="837"/>
      <c r="T52" s="837"/>
      <c r="U52" s="837"/>
      <c r="V52" s="837"/>
      <c r="W52" s="837"/>
      <c r="X52" s="837"/>
      <c r="Y52" s="837"/>
      <c r="Z52" s="837"/>
      <c r="AA52" s="837"/>
      <c r="AB52" s="837"/>
      <c r="AC52" s="837"/>
      <c r="AD52" s="837"/>
      <c r="AE52" s="837"/>
      <c r="AF52" s="837"/>
      <c r="AG52" s="837"/>
      <c r="AH52" s="837"/>
      <c r="AI52" s="837"/>
      <c r="AJ52" s="837"/>
      <c r="AK52" s="837"/>
      <c r="AL52" s="837"/>
      <c r="AM52" s="838"/>
    </row>
    <row r="53" spans="1:39">
      <c r="A53" s="851" t="s">
        <v>18</v>
      </c>
      <c r="B53" s="841"/>
      <c r="C53" s="841"/>
      <c r="D53" s="841"/>
      <c r="E53" s="841"/>
      <c r="F53" s="841"/>
      <c r="G53" s="841"/>
      <c r="H53" s="841"/>
      <c r="I53" s="841"/>
      <c r="J53" s="841"/>
      <c r="K53" s="841"/>
      <c r="L53" s="853" t="s">
        <v>1316</v>
      </c>
      <c r="M53" s="865" t="s">
        <v>348</v>
      </c>
      <c r="N53" s="806" t="s">
        <v>329</v>
      </c>
      <c r="O53" s="837"/>
      <c r="P53" s="837"/>
      <c r="Q53" s="837"/>
      <c r="R53" s="837"/>
      <c r="S53" s="837"/>
      <c r="T53" s="837"/>
      <c r="U53" s="837"/>
      <c r="V53" s="837"/>
      <c r="W53" s="837"/>
      <c r="X53" s="837"/>
      <c r="Y53" s="837"/>
      <c r="Z53" s="837"/>
      <c r="AA53" s="837"/>
      <c r="AB53" s="837"/>
      <c r="AC53" s="837"/>
      <c r="AD53" s="837"/>
      <c r="AE53" s="837"/>
      <c r="AF53" s="837"/>
      <c r="AG53" s="837"/>
      <c r="AH53" s="837"/>
      <c r="AI53" s="837"/>
      <c r="AJ53" s="837"/>
      <c r="AK53" s="837"/>
      <c r="AL53" s="837"/>
      <c r="AM53" s="858"/>
    </row>
    <row r="54" spans="1:39" ht="22.5">
      <c r="A54" s="851" t="s">
        <v>18</v>
      </c>
      <c r="B54" s="841"/>
      <c r="C54" s="841"/>
      <c r="D54" s="841"/>
      <c r="E54" s="841"/>
      <c r="F54" s="841"/>
      <c r="G54" s="841"/>
      <c r="H54" s="841"/>
      <c r="I54" s="841"/>
      <c r="J54" s="841"/>
      <c r="K54" s="841"/>
      <c r="L54" s="853" t="s">
        <v>1317</v>
      </c>
      <c r="M54" s="866" t="s">
        <v>1150</v>
      </c>
      <c r="N54" s="806" t="s">
        <v>329</v>
      </c>
      <c r="O54" s="860"/>
      <c r="P54" s="860"/>
      <c r="Q54" s="860"/>
      <c r="R54" s="860"/>
      <c r="S54" s="860"/>
      <c r="T54" s="860"/>
      <c r="U54" s="860"/>
      <c r="V54" s="860"/>
      <c r="W54" s="860"/>
      <c r="X54" s="860"/>
      <c r="Y54" s="860"/>
      <c r="Z54" s="860"/>
      <c r="AA54" s="860"/>
      <c r="AB54" s="860"/>
      <c r="AC54" s="860"/>
      <c r="AD54" s="860"/>
      <c r="AE54" s="860"/>
      <c r="AF54" s="860"/>
      <c r="AG54" s="860"/>
      <c r="AH54" s="860"/>
      <c r="AI54" s="860"/>
      <c r="AJ54" s="860"/>
      <c r="AK54" s="860"/>
      <c r="AL54" s="860"/>
      <c r="AM54" s="858"/>
    </row>
    <row r="55" spans="1:39" s="90" customFormat="1">
      <c r="A55" s="811"/>
      <c r="B55" s="811"/>
      <c r="C55" s="811"/>
      <c r="D55" s="811"/>
      <c r="E55" s="811"/>
      <c r="F55" s="811"/>
      <c r="G55" s="842" t="b">
        <v>1</v>
      </c>
      <c r="H55" s="811"/>
      <c r="I55" s="811"/>
      <c r="J55" s="811"/>
      <c r="K55" s="811"/>
      <c r="L55" s="867"/>
      <c r="M55" s="867"/>
      <c r="N55" s="867"/>
      <c r="O55" s="868"/>
      <c r="P55" s="868"/>
      <c r="Q55" s="868"/>
      <c r="R55" s="868"/>
      <c r="S55" s="868"/>
      <c r="T55" s="868"/>
      <c r="U55" s="868"/>
      <c r="V55" s="868"/>
      <c r="W55" s="868"/>
      <c r="X55" s="868"/>
      <c r="Y55" s="868"/>
      <c r="Z55" s="868"/>
      <c r="AA55" s="868"/>
      <c r="AB55" s="868"/>
      <c r="AC55" s="868"/>
      <c r="AD55" s="868"/>
      <c r="AE55" s="868"/>
      <c r="AF55" s="868"/>
      <c r="AG55" s="868"/>
      <c r="AH55" s="868"/>
      <c r="AI55" s="868"/>
      <c r="AJ55" s="868"/>
      <c r="AK55" s="868"/>
      <c r="AL55" s="868"/>
      <c r="AM55" s="869"/>
    </row>
    <row r="56" spans="1:39" s="89" customFormat="1" ht="15" hidden="1" customHeight="1">
      <c r="A56" s="842"/>
      <c r="B56" s="842"/>
      <c r="C56" s="842"/>
      <c r="D56" s="842"/>
      <c r="E56" s="842"/>
      <c r="F56" s="842"/>
      <c r="G56" s="842" t="b">
        <v>0</v>
      </c>
      <c r="H56" s="842"/>
      <c r="I56" s="842"/>
      <c r="J56" s="842"/>
      <c r="K56" s="842"/>
      <c r="L56" s="843" t="s">
        <v>1297</v>
      </c>
      <c r="M56" s="843"/>
      <c r="N56" s="843"/>
      <c r="O56" s="843"/>
      <c r="P56" s="843"/>
      <c r="Q56" s="843"/>
      <c r="R56" s="843"/>
      <c r="S56" s="843"/>
      <c r="T56" s="843"/>
      <c r="U56" s="843"/>
      <c r="V56" s="843"/>
      <c r="W56" s="843"/>
      <c r="X56" s="843"/>
      <c r="Y56" s="843"/>
      <c r="Z56" s="843"/>
      <c r="AA56" s="843"/>
      <c r="AB56" s="843"/>
      <c r="AC56" s="843"/>
      <c r="AD56" s="843"/>
      <c r="AE56" s="843"/>
      <c r="AF56" s="843"/>
      <c r="AG56" s="843"/>
      <c r="AH56" s="843"/>
      <c r="AI56" s="843"/>
      <c r="AJ56" s="843"/>
      <c r="AK56" s="843"/>
      <c r="AL56" s="843"/>
      <c r="AM56" s="843"/>
    </row>
    <row r="57" spans="1:39" s="90" customFormat="1" ht="15" hidden="1" customHeight="1">
      <c r="A57" s="811"/>
      <c r="B57" s="811"/>
      <c r="C57" s="811"/>
      <c r="D57" s="811"/>
      <c r="E57" s="811"/>
      <c r="F57" s="811"/>
      <c r="G57" s="842" t="b">
        <v>0</v>
      </c>
      <c r="H57" s="811"/>
      <c r="I57" s="811"/>
      <c r="J57" s="811"/>
      <c r="K57" s="811"/>
      <c r="L57" s="844" t="s">
        <v>16</v>
      </c>
      <c r="M57" s="845" t="s">
        <v>121</v>
      </c>
      <c r="N57" s="805" t="s">
        <v>143</v>
      </c>
      <c r="O57" s="846" t="s">
        <v>2412</v>
      </c>
      <c r="P57" s="846" t="s">
        <v>2412</v>
      </c>
      <c r="Q57" s="846" t="s">
        <v>2412</v>
      </c>
      <c r="R57" s="847" t="s">
        <v>2413</v>
      </c>
      <c r="S57" s="807" t="s">
        <v>2414</v>
      </c>
      <c r="T57" s="807" t="s">
        <v>2443</v>
      </c>
      <c r="U57" s="807" t="s">
        <v>2444</v>
      </c>
      <c r="V57" s="807" t="s">
        <v>2445</v>
      </c>
      <c r="W57" s="807" t="s">
        <v>2446</v>
      </c>
      <c r="X57" s="807" t="s">
        <v>2447</v>
      </c>
      <c r="Y57" s="807" t="s">
        <v>2448</v>
      </c>
      <c r="Z57" s="807" t="s">
        <v>2449</v>
      </c>
      <c r="AA57" s="807" t="s">
        <v>2450</v>
      </c>
      <c r="AB57" s="807" t="s">
        <v>2451</v>
      </c>
      <c r="AC57" s="807" t="s">
        <v>2414</v>
      </c>
      <c r="AD57" s="807" t="s">
        <v>2443</v>
      </c>
      <c r="AE57" s="807" t="s">
        <v>2444</v>
      </c>
      <c r="AF57" s="807" t="s">
        <v>2445</v>
      </c>
      <c r="AG57" s="807" t="s">
        <v>2446</v>
      </c>
      <c r="AH57" s="807" t="s">
        <v>2447</v>
      </c>
      <c r="AI57" s="807" t="s">
        <v>2448</v>
      </c>
      <c r="AJ57" s="807" t="s">
        <v>2449</v>
      </c>
      <c r="AK57" s="807" t="s">
        <v>2450</v>
      </c>
      <c r="AL57" s="807" t="s">
        <v>2451</v>
      </c>
      <c r="AM57" s="848" t="s">
        <v>323</v>
      </c>
    </row>
    <row r="58" spans="1:39" s="90" customFormat="1" ht="69.95" hidden="1" customHeight="1">
      <c r="A58" s="811"/>
      <c r="B58" s="811"/>
      <c r="C58" s="811"/>
      <c r="D58" s="811"/>
      <c r="E58" s="811"/>
      <c r="F58" s="811"/>
      <c r="G58" s="842" t="b">
        <v>0</v>
      </c>
      <c r="H58" s="811"/>
      <c r="I58" s="811"/>
      <c r="J58" s="811"/>
      <c r="K58" s="811"/>
      <c r="L58" s="844"/>
      <c r="M58" s="849"/>
      <c r="N58" s="805"/>
      <c r="O58" s="807" t="s">
        <v>286</v>
      </c>
      <c r="P58" s="807" t="s">
        <v>324</v>
      </c>
      <c r="Q58" s="807" t="s">
        <v>304</v>
      </c>
      <c r="R58" s="807" t="s">
        <v>286</v>
      </c>
      <c r="S58" s="850" t="s">
        <v>287</v>
      </c>
      <c r="T58" s="850" t="s">
        <v>287</v>
      </c>
      <c r="U58" s="850" t="s">
        <v>287</v>
      </c>
      <c r="V58" s="850" t="s">
        <v>287</v>
      </c>
      <c r="W58" s="850" t="s">
        <v>287</v>
      </c>
      <c r="X58" s="850" t="s">
        <v>287</v>
      </c>
      <c r="Y58" s="850" t="s">
        <v>287</v>
      </c>
      <c r="Z58" s="850" t="s">
        <v>287</v>
      </c>
      <c r="AA58" s="850" t="s">
        <v>287</v>
      </c>
      <c r="AB58" s="850" t="s">
        <v>287</v>
      </c>
      <c r="AC58" s="850" t="s">
        <v>286</v>
      </c>
      <c r="AD58" s="850" t="s">
        <v>286</v>
      </c>
      <c r="AE58" s="850" t="s">
        <v>286</v>
      </c>
      <c r="AF58" s="850" t="s">
        <v>286</v>
      </c>
      <c r="AG58" s="850" t="s">
        <v>286</v>
      </c>
      <c r="AH58" s="850" t="s">
        <v>286</v>
      </c>
      <c r="AI58" s="850" t="s">
        <v>286</v>
      </c>
      <c r="AJ58" s="850" t="s">
        <v>286</v>
      </c>
      <c r="AK58" s="850" t="s">
        <v>286</v>
      </c>
      <c r="AL58" s="850" t="s">
        <v>286</v>
      </c>
      <c r="AM58" s="848"/>
    </row>
    <row r="59" spans="1:39" ht="15" hidden="1" customHeight="1">
      <c r="A59" s="841"/>
      <c r="B59" s="841"/>
      <c r="C59" s="841"/>
      <c r="D59" s="841"/>
      <c r="E59" s="841"/>
      <c r="F59" s="841"/>
      <c r="G59" s="842" t="b">
        <v>0</v>
      </c>
      <c r="H59" s="841"/>
      <c r="I59" s="841"/>
      <c r="J59" s="841"/>
      <c r="K59" s="841"/>
      <c r="L59" s="867"/>
      <c r="M59" s="867"/>
      <c r="N59" s="867"/>
      <c r="O59" s="867"/>
      <c r="P59" s="867"/>
      <c r="Q59" s="867"/>
      <c r="R59" s="867"/>
      <c r="S59" s="867"/>
      <c r="T59" s="867"/>
      <c r="U59" s="867"/>
      <c r="V59" s="867"/>
      <c r="W59" s="867"/>
      <c r="X59" s="867"/>
      <c r="Y59" s="867"/>
      <c r="Z59" s="867"/>
      <c r="AA59" s="867"/>
      <c r="AB59" s="867"/>
      <c r="AC59" s="867"/>
      <c r="AD59" s="867"/>
      <c r="AE59" s="867"/>
      <c r="AF59" s="867"/>
      <c r="AG59" s="867"/>
      <c r="AH59" s="867"/>
      <c r="AI59" s="867"/>
      <c r="AJ59" s="867"/>
      <c r="AK59" s="867"/>
      <c r="AL59" s="867"/>
      <c r="AM59" s="867"/>
    </row>
    <row r="60" spans="1:39" s="89" customFormat="1" ht="15" hidden="1" customHeight="1">
      <c r="A60" s="842"/>
      <c r="B60" s="842"/>
      <c r="C60" s="842"/>
      <c r="D60" s="842"/>
      <c r="E60" s="842"/>
      <c r="F60" s="842"/>
      <c r="G60" s="842" t="b">
        <v>0</v>
      </c>
      <c r="H60" s="842"/>
      <c r="I60" s="842"/>
      <c r="J60" s="842"/>
      <c r="K60" s="842"/>
      <c r="L60" s="843" t="s">
        <v>1298</v>
      </c>
      <c r="M60" s="843"/>
      <c r="N60" s="843"/>
      <c r="O60" s="843"/>
      <c r="P60" s="843"/>
      <c r="Q60" s="843"/>
      <c r="R60" s="843"/>
      <c r="S60" s="843"/>
      <c r="T60" s="843"/>
      <c r="U60" s="843"/>
      <c r="V60" s="843"/>
      <c r="W60" s="843"/>
      <c r="X60" s="843"/>
      <c r="Y60" s="843"/>
      <c r="Z60" s="843"/>
      <c r="AA60" s="843"/>
      <c r="AB60" s="843"/>
      <c r="AC60" s="843"/>
      <c r="AD60" s="843"/>
      <c r="AE60" s="843"/>
      <c r="AF60" s="843"/>
      <c r="AG60" s="843"/>
      <c r="AH60" s="843"/>
      <c r="AI60" s="843"/>
      <c r="AJ60" s="843"/>
      <c r="AK60" s="843"/>
      <c r="AL60" s="843"/>
      <c r="AM60" s="843"/>
    </row>
    <row r="61" spans="1:39" s="90" customFormat="1" ht="15" hidden="1" customHeight="1">
      <c r="A61" s="811"/>
      <c r="B61" s="811"/>
      <c r="C61" s="811"/>
      <c r="D61" s="811"/>
      <c r="E61" s="811"/>
      <c r="F61" s="811"/>
      <c r="G61" s="842" t="b">
        <v>0</v>
      </c>
      <c r="H61" s="811"/>
      <c r="I61" s="811"/>
      <c r="J61" s="811"/>
      <c r="K61" s="811"/>
      <c r="L61" s="844" t="s">
        <v>16</v>
      </c>
      <c r="M61" s="845" t="s">
        <v>121</v>
      </c>
      <c r="N61" s="805" t="s">
        <v>143</v>
      </c>
      <c r="O61" s="846" t="s">
        <v>2412</v>
      </c>
      <c r="P61" s="846" t="s">
        <v>2412</v>
      </c>
      <c r="Q61" s="846" t="s">
        <v>2412</v>
      </c>
      <c r="R61" s="847" t="s">
        <v>2413</v>
      </c>
      <c r="S61" s="807" t="s">
        <v>2414</v>
      </c>
      <c r="T61" s="807" t="s">
        <v>2443</v>
      </c>
      <c r="U61" s="807" t="s">
        <v>2444</v>
      </c>
      <c r="V61" s="807" t="s">
        <v>2445</v>
      </c>
      <c r="W61" s="807" t="s">
        <v>2446</v>
      </c>
      <c r="X61" s="807" t="s">
        <v>2447</v>
      </c>
      <c r="Y61" s="807" t="s">
        <v>2448</v>
      </c>
      <c r="Z61" s="807" t="s">
        <v>2449</v>
      </c>
      <c r="AA61" s="807" t="s">
        <v>2450</v>
      </c>
      <c r="AB61" s="807" t="s">
        <v>2451</v>
      </c>
      <c r="AC61" s="807" t="s">
        <v>2414</v>
      </c>
      <c r="AD61" s="807" t="s">
        <v>2443</v>
      </c>
      <c r="AE61" s="807" t="s">
        <v>2444</v>
      </c>
      <c r="AF61" s="807" t="s">
        <v>2445</v>
      </c>
      <c r="AG61" s="807" t="s">
        <v>2446</v>
      </c>
      <c r="AH61" s="807" t="s">
        <v>2447</v>
      </c>
      <c r="AI61" s="807" t="s">
        <v>2448</v>
      </c>
      <c r="AJ61" s="807" t="s">
        <v>2449</v>
      </c>
      <c r="AK61" s="807" t="s">
        <v>2450</v>
      </c>
      <c r="AL61" s="807" t="s">
        <v>2451</v>
      </c>
      <c r="AM61" s="848" t="s">
        <v>323</v>
      </c>
    </row>
    <row r="62" spans="1:39" s="90" customFormat="1" ht="69.95" hidden="1" customHeight="1">
      <c r="A62" s="811"/>
      <c r="B62" s="811"/>
      <c r="C62" s="811"/>
      <c r="D62" s="811"/>
      <c r="E62" s="811"/>
      <c r="F62" s="811"/>
      <c r="G62" s="842" t="b">
        <v>0</v>
      </c>
      <c r="H62" s="811"/>
      <c r="I62" s="811"/>
      <c r="J62" s="811"/>
      <c r="K62" s="811"/>
      <c r="L62" s="844"/>
      <c r="M62" s="849"/>
      <c r="N62" s="805"/>
      <c r="O62" s="807" t="s">
        <v>286</v>
      </c>
      <c r="P62" s="807" t="s">
        <v>324</v>
      </c>
      <c r="Q62" s="807" t="s">
        <v>304</v>
      </c>
      <c r="R62" s="807" t="s">
        <v>286</v>
      </c>
      <c r="S62" s="850" t="s">
        <v>287</v>
      </c>
      <c r="T62" s="850" t="s">
        <v>287</v>
      </c>
      <c r="U62" s="850" t="s">
        <v>287</v>
      </c>
      <c r="V62" s="850" t="s">
        <v>287</v>
      </c>
      <c r="W62" s="850" t="s">
        <v>287</v>
      </c>
      <c r="X62" s="850" t="s">
        <v>287</v>
      </c>
      <c r="Y62" s="850" t="s">
        <v>287</v>
      </c>
      <c r="Z62" s="850" t="s">
        <v>287</v>
      </c>
      <c r="AA62" s="850" t="s">
        <v>287</v>
      </c>
      <c r="AB62" s="850" t="s">
        <v>287</v>
      </c>
      <c r="AC62" s="850" t="s">
        <v>286</v>
      </c>
      <c r="AD62" s="850" t="s">
        <v>286</v>
      </c>
      <c r="AE62" s="850" t="s">
        <v>286</v>
      </c>
      <c r="AF62" s="850" t="s">
        <v>286</v>
      </c>
      <c r="AG62" s="850" t="s">
        <v>286</v>
      </c>
      <c r="AH62" s="850" t="s">
        <v>286</v>
      </c>
      <c r="AI62" s="850" t="s">
        <v>286</v>
      </c>
      <c r="AJ62" s="850" t="s">
        <v>286</v>
      </c>
      <c r="AK62" s="850" t="s">
        <v>286</v>
      </c>
      <c r="AL62" s="850" t="s">
        <v>286</v>
      </c>
      <c r="AM62" s="848"/>
    </row>
    <row r="63" spans="1:39" ht="15" hidden="1" customHeight="1">
      <c r="A63" s="841"/>
      <c r="B63" s="841"/>
      <c r="C63" s="841"/>
      <c r="D63" s="841"/>
      <c r="E63" s="841"/>
      <c r="F63" s="841"/>
      <c r="G63" s="842" t="b">
        <v>0</v>
      </c>
      <c r="H63" s="841"/>
      <c r="I63" s="841"/>
      <c r="J63" s="841"/>
      <c r="K63" s="841"/>
      <c r="L63" s="811"/>
      <c r="M63" s="811"/>
      <c r="N63" s="811"/>
      <c r="O63" s="841"/>
      <c r="P63" s="841"/>
      <c r="Q63" s="841"/>
      <c r="R63" s="841"/>
      <c r="S63" s="841"/>
      <c r="T63" s="841"/>
      <c r="U63" s="841"/>
      <c r="V63" s="841"/>
      <c r="W63" s="841"/>
      <c r="X63" s="841"/>
      <c r="Y63" s="841"/>
      <c r="Z63" s="841"/>
      <c r="AA63" s="841"/>
      <c r="AB63" s="841"/>
      <c r="AC63" s="841"/>
      <c r="AD63" s="841"/>
      <c r="AE63" s="841"/>
      <c r="AF63" s="841"/>
      <c r="AG63" s="841"/>
      <c r="AH63" s="841"/>
      <c r="AI63" s="841"/>
      <c r="AJ63" s="841"/>
      <c r="AK63" s="841"/>
      <c r="AL63" s="841"/>
      <c r="AM63" s="811"/>
    </row>
    <row r="64" spans="1:39" s="89" customFormat="1" ht="15" hidden="1" customHeight="1">
      <c r="A64" s="842"/>
      <c r="B64" s="842"/>
      <c r="C64" s="842"/>
      <c r="D64" s="842"/>
      <c r="E64" s="842"/>
      <c r="F64" s="842"/>
      <c r="G64" s="842" t="b">
        <v>0</v>
      </c>
      <c r="H64" s="842"/>
      <c r="I64" s="842"/>
      <c r="J64" s="842"/>
      <c r="K64" s="842"/>
      <c r="L64" s="870" t="s">
        <v>1299</v>
      </c>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870"/>
      <c r="AJ64" s="870"/>
      <c r="AK64" s="870"/>
      <c r="AL64" s="870"/>
      <c r="AM64" s="870"/>
    </row>
    <row r="65" spans="1:39" s="90" customFormat="1" ht="15" hidden="1" customHeight="1">
      <c r="A65" s="811"/>
      <c r="B65" s="811"/>
      <c r="C65" s="811"/>
      <c r="D65" s="811"/>
      <c r="E65" s="811"/>
      <c r="F65" s="811"/>
      <c r="G65" s="842" t="b">
        <v>0</v>
      </c>
      <c r="H65" s="811"/>
      <c r="I65" s="811"/>
      <c r="J65" s="811"/>
      <c r="K65" s="811"/>
      <c r="L65" s="844" t="s">
        <v>16</v>
      </c>
      <c r="M65" s="845" t="s">
        <v>121</v>
      </c>
      <c r="N65" s="805" t="s">
        <v>143</v>
      </c>
      <c r="O65" s="846" t="s">
        <v>2412</v>
      </c>
      <c r="P65" s="846" t="s">
        <v>2412</v>
      </c>
      <c r="Q65" s="846" t="s">
        <v>2412</v>
      </c>
      <c r="R65" s="847" t="s">
        <v>2413</v>
      </c>
      <c r="S65" s="807" t="s">
        <v>2414</v>
      </c>
      <c r="T65" s="807" t="s">
        <v>2443</v>
      </c>
      <c r="U65" s="807" t="s">
        <v>2444</v>
      </c>
      <c r="V65" s="807" t="s">
        <v>2445</v>
      </c>
      <c r="W65" s="807" t="s">
        <v>2446</v>
      </c>
      <c r="X65" s="807" t="s">
        <v>2447</v>
      </c>
      <c r="Y65" s="807" t="s">
        <v>2448</v>
      </c>
      <c r="Z65" s="807" t="s">
        <v>2449</v>
      </c>
      <c r="AA65" s="807" t="s">
        <v>2450</v>
      </c>
      <c r="AB65" s="807" t="s">
        <v>2451</v>
      </c>
      <c r="AC65" s="807" t="s">
        <v>2414</v>
      </c>
      <c r="AD65" s="807" t="s">
        <v>2443</v>
      </c>
      <c r="AE65" s="807" t="s">
        <v>2444</v>
      </c>
      <c r="AF65" s="807" t="s">
        <v>2445</v>
      </c>
      <c r="AG65" s="807" t="s">
        <v>2446</v>
      </c>
      <c r="AH65" s="807" t="s">
        <v>2447</v>
      </c>
      <c r="AI65" s="807" t="s">
        <v>2448</v>
      </c>
      <c r="AJ65" s="807" t="s">
        <v>2449</v>
      </c>
      <c r="AK65" s="807" t="s">
        <v>2450</v>
      </c>
      <c r="AL65" s="807" t="s">
        <v>2451</v>
      </c>
      <c r="AM65" s="848" t="s">
        <v>323</v>
      </c>
    </row>
    <row r="66" spans="1:39" s="90" customFormat="1" ht="69.95" hidden="1" customHeight="1">
      <c r="A66" s="811"/>
      <c r="B66" s="811"/>
      <c r="C66" s="811"/>
      <c r="D66" s="811"/>
      <c r="E66" s="811"/>
      <c r="F66" s="811"/>
      <c r="G66" s="842" t="b">
        <v>0</v>
      </c>
      <c r="H66" s="811"/>
      <c r="I66" s="811"/>
      <c r="J66" s="811"/>
      <c r="K66" s="811"/>
      <c r="L66" s="844"/>
      <c r="M66" s="849"/>
      <c r="N66" s="805"/>
      <c r="O66" s="807" t="s">
        <v>286</v>
      </c>
      <c r="P66" s="807" t="s">
        <v>324</v>
      </c>
      <c r="Q66" s="807" t="s">
        <v>304</v>
      </c>
      <c r="R66" s="807" t="s">
        <v>286</v>
      </c>
      <c r="S66" s="850" t="s">
        <v>287</v>
      </c>
      <c r="T66" s="850" t="s">
        <v>287</v>
      </c>
      <c r="U66" s="850" t="s">
        <v>287</v>
      </c>
      <c r="V66" s="850" t="s">
        <v>287</v>
      </c>
      <c r="W66" s="850" t="s">
        <v>287</v>
      </c>
      <c r="X66" s="850" t="s">
        <v>287</v>
      </c>
      <c r="Y66" s="850" t="s">
        <v>287</v>
      </c>
      <c r="Z66" s="850" t="s">
        <v>287</v>
      </c>
      <c r="AA66" s="850" t="s">
        <v>287</v>
      </c>
      <c r="AB66" s="850" t="s">
        <v>287</v>
      </c>
      <c r="AC66" s="850" t="s">
        <v>286</v>
      </c>
      <c r="AD66" s="850" t="s">
        <v>286</v>
      </c>
      <c r="AE66" s="850" t="s">
        <v>286</v>
      </c>
      <c r="AF66" s="850" t="s">
        <v>286</v>
      </c>
      <c r="AG66" s="850" t="s">
        <v>286</v>
      </c>
      <c r="AH66" s="850" t="s">
        <v>286</v>
      </c>
      <c r="AI66" s="850" t="s">
        <v>286</v>
      </c>
      <c r="AJ66" s="850" t="s">
        <v>286</v>
      </c>
      <c r="AK66" s="850" t="s">
        <v>286</v>
      </c>
      <c r="AL66" s="850" t="s">
        <v>286</v>
      </c>
      <c r="AM66" s="848"/>
    </row>
    <row r="67" spans="1:39" hidden="1">
      <c r="A67" s="841"/>
      <c r="B67" s="841"/>
      <c r="C67" s="841"/>
      <c r="D67" s="841"/>
      <c r="E67" s="841"/>
      <c r="F67" s="841"/>
      <c r="G67" s="842" t="b">
        <v>0</v>
      </c>
      <c r="H67" s="841"/>
      <c r="I67" s="841"/>
      <c r="J67" s="841"/>
      <c r="K67" s="841"/>
      <c r="L67" s="811"/>
      <c r="M67" s="811"/>
      <c r="N67" s="811"/>
      <c r="O67" s="841"/>
      <c r="P67" s="841"/>
      <c r="Q67" s="841"/>
      <c r="R67" s="841"/>
      <c r="S67" s="841"/>
      <c r="T67" s="841"/>
      <c r="U67" s="841"/>
      <c r="V67" s="841"/>
      <c r="W67" s="841"/>
      <c r="X67" s="841"/>
      <c r="Y67" s="841"/>
      <c r="Z67" s="841"/>
      <c r="AA67" s="841"/>
      <c r="AB67" s="841"/>
      <c r="AC67" s="841"/>
      <c r="AD67" s="841"/>
      <c r="AE67" s="841"/>
      <c r="AF67" s="841"/>
      <c r="AG67" s="841"/>
      <c r="AH67" s="841"/>
      <c r="AI67" s="841"/>
      <c r="AJ67" s="841"/>
      <c r="AK67" s="841"/>
      <c r="AL67" s="841"/>
      <c r="AM67" s="811"/>
    </row>
    <row r="68" spans="1:39" ht="15" customHeight="1">
      <c r="A68" s="841"/>
      <c r="B68" s="841"/>
      <c r="C68" s="841"/>
      <c r="D68" s="841"/>
      <c r="E68" s="841"/>
      <c r="F68" s="841"/>
      <c r="G68" s="842"/>
      <c r="H68" s="841"/>
      <c r="I68" s="841"/>
      <c r="J68" s="841"/>
      <c r="K68" s="841"/>
      <c r="L68" s="871" t="s">
        <v>1402</v>
      </c>
      <c r="M68" s="871"/>
      <c r="N68" s="871"/>
      <c r="O68" s="872"/>
      <c r="P68" s="872"/>
      <c r="Q68" s="872"/>
      <c r="R68" s="872"/>
      <c r="S68" s="872"/>
      <c r="T68" s="872"/>
      <c r="U68" s="872"/>
      <c r="V68" s="872"/>
      <c r="W68" s="872"/>
      <c r="X68" s="872"/>
      <c r="Y68" s="872"/>
      <c r="Z68" s="872"/>
      <c r="AA68" s="872"/>
      <c r="AB68" s="872"/>
      <c r="AC68" s="872"/>
      <c r="AD68" s="872"/>
      <c r="AE68" s="872"/>
      <c r="AF68" s="872"/>
      <c r="AG68" s="872"/>
      <c r="AH68" s="872"/>
      <c r="AI68" s="872"/>
      <c r="AJ68" s="872"/>
      <c r="AK68" s="872"/>
      <c r="AL68" s="872"/>
      <c r="AM68" s="872"/>
    </row>
    <row r="69" spans="1:39" ht="15" customHeight="1">
      <c r="A69" s="841"/>
      <c r="B69" s="841"/>
      <c r="C69" s="841"/>
      <c r="D69" s="841"/>
      <c r="E69" s="841"/>
      <c r="F69" s="841"/>
      <c r="G69" s="842"/>
      <c r="H69" s="841"/>
      <c r="I69" s="841"/>
      <c r="J69" s="841"/>
      <c r="K69" s="723"/>
      <c r="L69" s="873"/>
      <c r="M69" s="874"/>
      <c r="N69" s="874"/>
      <c r="O69" s="874"/>
      <c r="P69" s="874"/>
      <c r="Q69" s="874"/>
      <c r="R69" s="874"/>
      <c r="S69" s="874"/>
      <c r="T69" s="874"/>
      <c r="U69" s="874"/>
      <c r="V69" s="874"/>
      <c r="W69" s="874"/>
      <c r="X69" s="874"/>
      <c r="Y69" s="874"/>
      <c r="Z69" s="874"/>
      <c r="AA69" s="874"/>
      <c r="AB69" s="874"/>
      <c r="AC69" s="874"/>
      <c r="AD69" s="874"/>
      <c r="AE69" s="874"/>
      <c r="AF69" s="874"/>
      <c r="AG69" s="874"/>
      <c r="AH69" s="874"/>
      <c r="AI69" s="874"/>
      <c r="AJ69" s="874"/>
      <c r="AK69" s="874"/>
      <c r="AL69" s="874"/>
      <c r="AM69" s="875"/>
    </row>
  </sheetData>
  <sheetProtection formatColumns="0" formatRows="0" autoFilter="0"/>
  <mergeCells count="22">
    <mergeCell ref="L56:AM56"/>
    <mergeCell ref="N57:N58"/>
    <mergeCell ref="AM57:AM58"/>
    <mergeCell ref="L57:L58"/>
    <mergeCell ref="M57:M58"/>
    <mergeCell ref="L14:AM14"/>
    <mergeCell ref="N15:N16"/>
    <mergeCell ref="AM15:AM16"/>
    <mergeCell ref="L15:L16"/>
    <mergeCell ref="M15:M16"/>
    <mergeCell ref="L68:AM68"/>
    <mergeCell ref="L69:AM69"/>
    <mergeCell ref="AM65:AM66"/>
    <mergeCell ref="L64:AM64"/>
    <mergeCell ref="N65:N66"/>
    <mergeCell ref="L65:L66"/>
    <mergeCell ref="M65:M66"/>
    <mergeCell ref="L60:AM60"/>
    <mergeCell ref="AM61:AM62"/>
    <mergeCell ref="N61:N62"/>
    <mergeCell ref="L61:L62"/>
    <mergeCell ref="M61:M62"/>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28515625" style="88" customWidth="1"/>
    <col min="15"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16384" width="9.140625" style="88"/>
  </cols>
  <sheetData>
    <row r="1" spans="1:39" hidden="1">
      <c r="A1" s="841"/>
      <c r="B1" s="841"/>
      <c r="C1" s="841"/>
      <c r="D1" s="841"/>
      <c r="E1" s="841"/>
      <c r="F1" s="841"/>
      <c r="G1" s="841"/>
      <c r="H1" s="841"/>
      <c r="I1" s="841"/>
      <c r="J1" s="841"/>
      <c r="K1" s="841"/>
      <c r="L1" s="841"/>
      <c r="M1" s="841"/>
      <c r="N1" s="841"/>
      <c r="O1" s="841"/>
      <c r="P1" s="841"/>
      <c r="Q1" s="841"/>
      <c r="R1" s="841"/>
      <c r="S1" s="841">
        <v>2024</v>
      </c>
      <c r="T1" s="841">
        <v>2025</v>
      </c>
      <c r="U1" s="841">
        <v>2026</v>
      </c>
      <c r="V1" s="841">
        <v>2027</v>
      </c>
      <c r="W1" s="841">
        <v>2028</v>
      </c>
      <c r="X1" s="841">
        <v>2029</v>
      </c>
      <c r="Y1" s="841">
        <v>2030</v>
      </c>
      <c r="Z1" s="841">
        <v>2031</v>
      </c>
      <c r="AA1" s="841">
        <v>2032</v>
      </c>
      <c r="AB1" s="841">
        <v>2033</v>
      </c>
      <c r="AC1" s="841">
        <v>2024</v>
      </c>
      <c r="AD1" s="841">
        <v>2025</v>
      </c>
      <c r="AE1" s="841">
        <v>2026</v>
      </c>
      <c r="AF1" s="841">
        <v>2027</v>
      </c>
      <c r="AG1" s="841">
        <v>2028</v>
      </c>
      <c r="AH1" s="841">
        <v>2029</v>
      </c>
      <c r="AI1" s="841">
        <v>2030</v>
      </c>
      <c r="AJ1" s="841">
        <v>2031</v>
      </c>
      <c r="AK1" s="841">
        <v>2032</v>
      </c>
      <c r="AL1" s="841">
        <v>2033</v>
      </c>
      <c r="AM1" s="841"/>
    </row>
    <row r="2" spans="1:39" hidden="1">
      <c r="A2" s="841"/>
      <c r="B2" s="841"/>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c r="AC2" s="841"/>
      <c r="AD2" s="841"/>
      <c r="AE2" s="841"/>
      <c r="AF2" s="841"/>
      <c r="AG2" s="841"/>
      <c r="AH2" s="841"/>
      <c r="AI2" s="841"/>
      <c r="AJ2" s="841"/>
      <c r="AK2" s="841"/>
      <c r="AL2" s="841"/>
      <c r="AM2" s="841"/>
    </row>
    <row r="3" spans="1:39" hidden="1">
      <c r="A3" s="841"/>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row>
    <row r="4" spans="1:39" hidden="1">
      <c r="A4" s="841"/>
      <c r="B4" s="841"/>
      <c r="C4" s="841"/>
      <c r="D4" s="841"/>
      <c r="E4" s="841"/>
      <c r="F4" s="841"/>
      <c r="G4" s="841"/>
      <c r="H4" s="841"/>
      <c r="I4" s="841"/>
      <c r="J4" s="841"/>
      <c r="K4" s="841"/>
      <c r="L4" s="841"/>
      <c r="M4" s="841"/>
      <c r="N4" s="841"/>
      <c r="O4" s="841"/>
      <c r="P4" s="841"/>
      <c r="Q4" s="841"/>
      <c r="R4" s="841"/>
      <c r="S4" s="841"/>
      <c r="T4" s="841"/>
      <c r="U4" s="841"/>
      <c r="V4" s="841"/>
      <c r="W4" s="841"/>
      <c r="X4" s="841"/>
      <c r="Y4" s="841"/>
      <c r="Z4" s="841"/>
      <c r="AA4" s="841"/>
      <c r="AB4" s="841"/>
      <c r="AC4" s="841"/>
      <c r="AD4" s="841"/>
      <c r="AE4" s="841"/>
      <c r="AF4" s="841"/>
      <c r="AG4" s="841"/>
      <c r="AH4" s="841"/>
      <c r="AI4" s="841"/>
      <c r="AJ4" s="841"/>
      <c r="AK4" s="841"/>
      <c r="AL4" s="841"/>
      <c r="AM4" s="841"/>
    </row>
    <row r="5" spans="1:39" hidden="1">
      <c r="A5" s="841"/>
      <c r="B5" s="841"/>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841"/>
      <c r="AE5" s="841"/>
      <c r="AF5" s="841"/>
      <c r="AG5" s="841"/>
      <c r="AH5" s="841"/>
      <c r="AI5" s="841"/>
      <c r="AJ5" s="841"/>
      <c r="AK5" s="841"/>
      <c r="AL5" s="841"/>
      <c r="AM5" s="841"/>
    </row>
    <row r="6" spans="1:39" hidden="1">
      <c r="A6" s="841"/>
      <c r="B6" s="841"/>
      <c r="C6" s="841"/>
      <c r="D6" s="841"/>
      <c r="E6" s="841"/>
      <c r="F6" s="841"/>
      <c r="G6" s="841"/>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row>
    <row r="7" spans="1:39" hidden="1">
      <c r="A7" s="841"/>
      <c r="B7" s="841"/>
      <c r="C7" s="841"/>
      <c r="D7" s="841"/>
      <c r="E7" s="841"/>
      <c r="F7" s="841"/>
      <c r="G7" s="841"/>
      <c r="H7" s="841"/>
      <c r="I7" s="841"/>
      <c r="J7" s="841"/>
      <c r="K7" s="841"/>
      <c r="L7" s="841"/>
      <c r="M7" s="841"/>
      <c r="N7" s="841"/>
      <c r="O7" s="841"/>
      <c r="P7" s="841"/>
      <c r="Q7" s="841"/>
      <c r="R7" s="841"/>
      <c r="S7" s="790" t="b">
        <v>1</v>
      </c>
      <c r="T7" s="790" t="b">
        <v>0</v>
      </c>
      <c r="U7" s="790" t="b">
        <v>0</v>
      </c>
      <c r="V7" s="790" t="b">
        <v>0</v>
      </c>
      <c r="W7" s="790" t="b">
        <v>0</v>
      </c>
      <c r="X7" s="790" t="b">
        <v>0</v>
      </c>
      <c r="Y7" s="790" t="b">
        <v>0</v>
      </c>
      <c r="Z7" s="790" t="b">
        <v>0</v>
      </c>
      <c r="AA7" s="790" t="b">
        <v>0</v>
      </c>
      <c r="AB7" s="790" t="b">
        <v>0</v>
      </c>
      <c r="AC7" s="790" t="b">
        <v>1</v>
      </c>
      <c r="AD7" s="790" t="b">
        <v>0</v>
      </c>
      <c r="AE7" s="790" t="b">
        <v>0</v>
      </c>
      <c r="AF7" s="790" t="b">
        <v>0</v>
      </c>
      <c r="AG7" s="790" t="b">
        <v>0</v>
      </c>
      <c r="AH7" s="790" t="b">
        <v>0</v>
      </c>
      <c r="AI7" s="790" t="b">
        <v>0</v>
      </c>
      <c r="AJ7" s="790" t="b">
        <v>0</v>
      </c>
      <c r="AK7" s="790" t="b">
        <v>0</v>
      </c>
      <c r="AL7" s="790" t="b">
        <v>0</v>
      </c>
      <c r="AM7" s="841"/>
    </row>
    <row r="8" spans="1:39" hidden="1">
      <c r="A8" s="841"/>
      <c r="B8" s="841"/>
      <c r="C8" s="841"/>
      <c r="D8" s="841"/>
      <c r="E8" s="841"/>
      <c r="F8" s="841"/>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41"/>
    </row>
    <row r="9" spans="1:39" hidden="1">
      <c r="A9" s="841"/>
      <c r="B9" s="841"/>
      <c r="C9" s="841"/>
      <c r="D9" s="841"/>
      <c r="E9" s="841"/>
      <c r="F9" s="841"/>
      <c r="G9" s="841"/>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row>
    <row r="10" spans="1:39" hidden="1">
      <c r="A10" s="841"/>
      <c r="B10" s="841"/>
      <c r="C10" s="841"/>
      <c r="D10" s="841"/>
      <c r="E10" s="841"/>
      <c r="F10" s="841"/>
      <c r="G10" s="841"/>
      <c r="H10" s="841"/>
      <c r="I10" s="841"/>
      <c r="J10" s="841"/>
      <c r="K10" s="841"/>
      <c r="L10" s="841"/>
      <c r="M10" s="841"/>
      <c r="N10" s="841"/>
      <c r="O10" s="841"/>
      <c r="P10" s="841"/>
      <c r="Q10" s="841"/>
      <c r="R10" s="841"/>
      <c r="S10" s="841"/>
      <c r="T10" s="841"/>
      <c r="U10" s="841"/>
      <c r="V10" s="841"/>
      <c r="W10" s="841"/>
      <c r="X10" s="841"/>
      <c r="Y10" s="841"/>
      <c r="Z10" s="841"/>
      <c r="AA10" s="841"/>
      <c r="AB10" s="841"/>
      <c r="AC10" s="841"/>
      <c r="AD10" s="841"/>
      <c r="AE10" s="841"/>
      <c r="AF10" s="841"/>
      <c r="AG10" s="841"/>
      <c r="AH10" s="841"/>
      <c r="AI10" s="841"/>
      <c r="AJ10" s="841"/>
      <c r="AK10" s="841"/>
      <c r="AL10" s="841"/>
      <c r="AM10" s="841"/>
    </row>
    <row r="11" spans="1:39" ht="15" hidden="1" customHeight="1">
      <c r="A11" s="841"/>
      <c r="B11" s="841"/>
      <c r="C11" s="841"/>
      <c r="D11" s="841"/>
      <c r="E11" s="841"/>
      <c r="F11" s="841"/>
      <c r="G11" s="841"/>
      <c r="H11" s="841"/>
      <c r="I11" s="841"/>
      <c r="J11" s="841"/>
      <c r="K11" s="841"/>
      <c r="L11" s="841"/>
      <c r="M11" s="796"/>
      <c r="N11" s="841"/>
      <c r="O11" s="841"/>
      <c r="P11" s="841"/>
      <c r="Q11" s="841"/>
      <c r="R11" s="841"/>
      <c r="S11" s="841"/>
      <c r="T11" s="841"/>
      <c r="U11" s="841"/>
      <c r="V11" s="841"/>
      <c r="W11" s="841"/>
      <c r="X11" s="841"/>
      <c r="Y11" s="841"/>
      <c r="Z11" s="841"/>
      <c r="AA11" s="841"/>
      <c r="AB11" s="841"/>
      <c r="AC11" s="841"/>
      <c r="AD11" s="841"/>
      <c r="AE11" s="841"/>
      <c r="AF11" s="841"/>
      <c r="AG11" s="841"/>
      <c r="AH11" s="841"/>
      <c r="AI11" s="841"/>
      <c r="AJ11" s="841"/>
      <c r="AK11" s="841"/>
      <c r="AL11" s="841"/>
      <c r="AM11" s="841"/>
    </row>
    <row r="12" spans="1:39" s="89" customFormat="1" ht="15" customHeight="1">
      <c r="A12" s="842"/>
      <c r="B12" s="842"/>
      <c r="C12" s="842"/>
      <c r="D12" s="842"/>
      <c r="E12" s="842"/>
      <c r="F12" s="842"/>
      <c r="G12" s="842"/>
      <c r="H12" s="842"/>
      <c r="I12" s="842"/>
      <c r="J12" s="842"/>
      <c r="K12" s="842"/>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11"/>
      <c r="B14" s="811"/>
      <c r="C14" s="811"/>
      <c r="D14" s="811"/>
      <c r="E14" s="811"/>
      <c r="F14" s="811"/>
      <c r="G14" s="811"/>
      <c r="H14" s="811"/>
      <c r="I14" s="811"/>
      <c r="J14" s="811"/>
      <c r="K14" s="811"/>
      <c r="L14" s="876" t="s">
        <v>16</v>
      </c>
      <c r="M14" s="876" t="s">
        <v>121</v>
      </c>
      <c r="N14" s="876" t="s">
        <v>143</v>
      </c>
      <c r="O14" s="846" t="s">
        <v>2412</v>
      </c>
      <c r="P14" s="846" t="s">
        <v>2412</v>
      </c>
      <c r="Q14" s="846" t="s">
        <v>2412</v>
      </c>
      <c r="R14" s="847" t="s">
        <v>2413</v>
      </c>
      <c r="S14" s="807" t="s">
        <v>2414</v>
      </c>
      <c r="T14" s="807" t="s">
        <v>2443</v>
      </c>
      <c r="U14" s="807" t="s">
        <v>2444</v>
      </c>
      <c r="V14" s="807" t="s">
        <v>2445</v>
      </c>
      <c r="W14" s="807" t="s">
        <v>2446</v>
      </c>
      <c r="X14" s="807" t="s">
        <v>2447</v>
      </c>
      <c r="Y14" s="807" t="s">
        <v>2448</v>
      </c>
      <c r="Z14" s="807" t="s">
        <v>2449</v>
      </c>
      <c r="AA14" s="807" t="s">
        <v>2450</v>
      </c>
      <c r="AB14" s="807" t="s">
        <v>2451</v>
      </c>
      <c r="AC14" s="807" t="s">
        <v>2414</v>
      </c>
      <c r="AD14" s="807" t="s">
        <v>2443</v>
      </c>
      <c r="AE14" s="807" t="s">
        <v>2444</v>
      </c>
      <c r="AF14" s="807" t="s">
        <v>2445</v>
      </c>
      <c r="AG14" s="807" t="s">
        <v>2446</v>
      </c>
      <c r="AH14" s="807" t="s">
        <v>2447</v>
      </c>
      <c r="AI14" s="807" t="s">
        <v>2448</v>
      </c>
      <c r="AJ14" s="807" t="s">
        <v>2449</v>
      </c>
      <c r="AK14" s="807" t="s">
        <v>2450</v>
      </c>
      <c r="AL14" s="807" t="s">
        <v>2451</v>
      </c>
      <c r="AM14" s="848" t="s">
        <v>323</v>
      </c>
    </row>
    <row r="15" spans="1:39" s="90" customFormat="1" ht="50.1" customHeight="1">
      <c r="A15" s="811" t="s">
        <v>1155</v>
      </c>
      <c r="B15" s="811"/>
      <c r="C15" s="811"/>
      <c r="D15" s="811"/>
      <c r="E15" s="811"/>
      <c r="F15" s="811"/>
      <c r="G15" s="811"/>
      <c r="H15" s="811"/>
      <c r="I15" s="811"/>
      <c r="J15" s="811"/>
      <c r="K15" s="811"/>
      <c r="L15" s="876"/>
      <c r="M15" s="876"/>
      <c r="N15" s="876"/>
      <c r="O15" s="807" t="s">
        <v>286</v>
      </c>
      <c r="P15" s="807" t="s">
        <v>324</v>
      </c>
      <c r="Q15" s="807" t="s">
        <v>304</v>
      </c>
      <c r="R15" s="807" t="s">
        <v>286</v>
      </c>
      <c r="S15" s="850" t="s">
        <v>287</v>
      </c>
      <c r="T15" s="850" t="s">
        <v>287</v>
      </c>
      <c r="U15" s="850" t="s">
        <v>287</v>
      </c>
      <c r="V15" s="850" t="s">
        <v>287</v>
      </c>
      <c r="W15" s="850" t="s">
        <v>287</v>
      </c>
      <c r="X15" s="850" t="s">
        <v>287</v>
      </c>
      <c r="Y15" s="850" t="s">
        <v>287</v>
      </c>
      <c r="Z15" s="850" t="s">
        <v>287</v>
      </c>
      <c r="AA15" s="850" t="s">
        <v>287</v>
      </c>
      <c r="AB15" s="850" t="s">
        <v>287</v>
      </c>
      <c r="AC15" s="850" t="s">
        <v>286</v>
      </c>
      <c r="AD15" s="850" t="s">
        <v>286</v>
      </c>
      <c r="AE15" s="850" t="s">
        <v>286</v>
      </c>
      <c r="AF15" s="850" t="s">
        <v>286</v>
      </c>
      <c r="AG15" s="850" t="s">
        <v>286</v>
      </c>
      <c r="AH15" s="850" t="s">
        <v>286</v>
      </c>
      <c r="AI15" s="850" t="s">
        <v>286</v>
      </c>
      <c r="AJ15" s="850" t="s">
        <v>286</v>
      </c>
      <c r="AK15" s="850" t="s">
        <v>286</v>
      </c>
      <c r="AL15" s="850" t="s">
        <v>286</v>
      </c>
      <c r="AM15" s="848"/>
    </row>
    <row r="16" spans="1:39" s="90" customFormat="1">
      <c r="A16" s="851" t="s">
        <v>18</v>
      </c>
      <c r="B16" s="811"/>
      <c r="C16" s="811"/>
      <c r="D16" s="811"/>
      <c r="E16" s="811"/>
      <c r="F16" s="811"/>
      <c r="G16" s="811"/>
      <c r="H16" s="811"/>
      <c r="I16" s="811"/>
      <c r="J16" s="811"/>
      <c r="K16" s="811"/>
      <c r="L16" s="771" t="s">
        <v>2390</v>
      </c>
      <c r="M16" s="753"/>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754"/>
    </row>
    <row r="17" spans="1:39" s="92" customFormat="1">
      <c r="A17" s="877" t="s">
        <v>18</v>
      </c>
      <c r="B17" s="878"/>
      <c r="C17" s="878"/>
      <c r="D17" s="878"/>
      <c r="E17" s="878"/>
      <c r="F17" s="878"/>
      <c r="G17" s="878"/>
      <c r="H17" s="878"/>
      <c r="I17" s="878"/>
      <c r="J17" s="878"/>
      <c r="K17" s="878"/>
      <c r="L17" s="879"/>
      <c r="M17" s="190" t="s">
        <v>1055</v>
      </c>
      <c r="N17" s="173" t="s">
        <v>370</v>
      </c>
      <c r="O17" s="880">
        <v>0</v>
      </c>
      <c r="P17" s="880">
        <v>0</v>
      </c>
      <c r="Q17" s="880">
        <v>0</v>
      </c>
      <c r="R17" s="880">
        <v>0</v>
      </c>
      <c r="S17" s="880">
        <v>0</v>
      </c>
      <c r="T17" s="880">
        <v>0</v>
      </c>
      <c r="U17" s="880">
        <v>0</v>
      </c>
      <c r="V17" s="880">
        <v>0</v>
      </c>
      <c r="W17" s="880">
        <v>0</v>
      </c>
      <c r="X17" s="880">
        <v>0</v>
      </c>
      <c r="Y17" s="880">
        <v>0</v>
      </c>
      <c r="Z17" s="880">
        <v>0</v>
      </c>
      <c r="AA17" s="880">
        <v>0</v>
      </c>
      <c r="AB17" s="880">
        <v>0</v>
      </c>
      <c r="AC17" s="880">
        <v>0</v>
      </c>
      <c r="AD17" s="880">
        <v>0</v>
      </c>
      <c r="AE17" s="880">
        <v>0</v>
      </c>
      <c r="AF17" s="880">
        <v>0</v>
      </c>
      <c r="AG17" s="880">
        <v>0</v>
      </c>
      <c r="AH17" s="880">
        <v>0</v>
      </c>
      <c r="AI17" s="880">
        <v>0</v>
      </c>
      <c r="AJ17" s="880">
        <v>0</v>
      </c>
      <c r="AK17" s="880">
        <v>0</v>
      </c>
      <c r="AL17" s="880">
        <v>0</v>
      </c>
      <c r="AM17" s="858"/>
    </row>
    <row r="18" spans="1:39" s="92" customFormat="1" ht="0.2" customHeight="1">
      <c r="A18" s="877" t="s">
        <v>18</v>
      </c>
      <c r="B18" s="878"/>
      <c r="C18" s="878"/>
      <c r="D18" s="878"/>
      <c r="E18" s="878"/>
      <c r="F18" s="878"/>
      <c r="G18" s="878"/>
      <c r="H18" s="878"/>
      <c r="I18" s="878"/>
      <c r="J18" s="878"/>
      <c r="K18" s="878"/>
      <c r="L18" s="879"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c r="A19" s="841"/>
      <c r="B19" s="841"/>
      <c r="C19" s="841"/>
      <c r="D19" s="841"/>
      <c r="E19" s="841"/>
      <c r="F19" s="841"/>
      <c r="G19" s="841"/>
      <c r="H19" s="841"/>
      <c r="I19" s="841"/>
      <c r="J19" s="841"/>
      <c r="K19" s="841"/>
      <c r="L19" s="841"/>
      <c r="M19" s="841"/>
      <c r="N19" s="841"/>
      <c r="O19" s="841"/>
      <c r="P19" s="841"/>
      <c r="Q19" s="841"/>
      <c r="R19" s="841"/>
      <c r="S19" s="841"/>
      <c r="T19" s="841"/>
      <c r="U19" s="841"/>
      <c r="V19" s="841"/>
      <c r="W19" s="841"/>
      <c r="X19" s="841"/>
      <c r="Y19" s="841"/>
      <c r="Z19" s="841"/>
      <c r="AA19" s="841"/>
      <c r="AB19" s="841"/>
      <c r="AC19" s="841"/>
      <c r="AD19" s="841"/>
      <c r="AE19" s="841"/>
      <c r="AF19" s="841"/>
      <c r="AG19" s="841"/>
      <c r="AH19" s="841"/>
      <c r="AI19" s="841"/>
      <c r="AJ19" s="841"/>
      <c r="AK19" s="841"/>
      <c r="AL19" s="841"/>
      <c r="AM19" s="841"/>
    </row>
    <row r="20" spans="1:39" ht="15" customHeight="1">
      <c r="A20" s="841"/>
      <c r="B20" s="841"/>
      <c r="C20" s="841"/>
      <c r="D20" s="841"/>
      <c r="E20" s="841"/>
      <c r="F20" s="841"/>
      <c r="G20" s="841"/>
      <c r="H20" s="841"/>
      <c r="I20" s="841"/>
      <c r="J20" s="841"/>
      <c r="K20" s="841"/>
      <c r="L20" s="881" t="s">
        <v>1402</v>
      </c>
      <c r="M20" s="881"/>
      <c r="N20" s="881"/>
      <c r="O20" s="881"/>
      <c r="P20" s="881"/>
      <c r="Q20" s="881"/>
      <c r="R20" s="881"/>
      <c r="S20" s="882"/>
      <c r="T20" s="882"/>
      <c r="U20" s="882"/>
      <c r="V20" s="882"/>
      <c r="W20" s="882"/>
      <c r="X20" s="882"/>
      <c r="Y20" s="882"/>
      <c r="Z20" s="882"/>
      <c r="AA20" s="882"/>
      <c r="AB20" s="882"/>
      <c r="AC20" s="882"/>
      <c r="AD20" s="882"/>
      <c r="AE20" s="882"/>
      <c r="AF20" s="882"/>
      <c r="AG20" s="882"/>
      <c r="AH20" s="882"/>
      <c r="AI20" s="882"/>
      <c r="AJ20" s="882"/>
      <c r="AK20" s="882"/>
      <c r="AL20" s="882"/>
      <c r="AM20" s="882"/>
    </row>
    <row r="21" spans="1:39" ht="15" customHeight="1">
      <c r="A21" s="841"/>
      <c r="B21" s="841"/>
      <c r="C21" s="841"/>
      <c r="D21" s="841"/>
      <c r="E21" s="841"/>
      <c r="F21" s="841"/>
      <c r="G21" s="841"/>
      <c r="H21" s="841"/>
      <c r="I21" s="841"/>
      <c r="J21" s="841"/>
      <c r="K21" s="723"/>
      <c r="L21" s="883"/>
      <c r="M21" s="883"/>
      <c r="N21" s="883"/>
      <c r="O21" s="883"/>
      <c r="P21" s="883"/>
      <c r="Q21" s="883"/>
      <c r="R21" s="883"/>
      <c r="S21" s="884"/>
      <c r="T21" s="884"/>
      <c r="U21" s="884"/>
      <c r="V21" s="884"/>
      <c r="W21" s="884"/>
      <c r="X21" s="884"/>
      <c r="Y21" s="884"/>
      <c r="Z21" s="884"/>
      <c r="AA21" s="884"/>
      <c r="AB21" s="884"/>
      <c r="AC21" s="884"/>
      <c r="AD21" s="884"/>
      <c r="AE21" s="884"/>
      <c r="AF21" s="884"/>
      <c r="AG21" s="884"/>
      <c r="AH21" s="884"/>
      <c r="AI21" s="884"/>
      <c r="AJ21" s="884"/>
      <c r="AK21" s="884"/>
      <c r="AL21" s="884"/>
      <c r="AM21" s="884"/>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L32" sqref="L32:AM32"/>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40" width="13.140625" style="88" customWidth="1"/>
    <col min="41" max="16384" width="9.140625" style="88"/>
  </cols>
  <sheetData>
    <row r="1" spans="1:39" hidden="1">
      <c r="A1" s="841"/>
      <c r="B1" s="841"/>
      <c r="C1" s="841"/>
      <c r="D1" s="841"/>
      <c r="E1" s="841"/>
      <c r="F1" s="841"/>
      <c r="G1" s="841"/>
      <c r="H1" s="841"/>
      <c r="I1" s="841"/>
      <c r="J1" s="841"/>
      <c r="K1" s="841"/>
      <c r="L1" s="841"/>
      <c r="M1" s="841"/>
      <c r="N1" s="841"/>
      <c r="O1" s="841">
        <v>2022</v>
      </c>
      <c r="P1" s="841">
        <v>2022</v>
      </c>
      <c r="Q1" s="841">
        <v>2022</v>
      </c>
      <c r="R1" s="841">
        <v>2023</v>
      </c>
      <c r="S1" s="841">
        <v>2024</v>
      </c>
      <c r="T1" s="841">
        <v>2025</v>
      </c>
      <c r="U1" s="841">
        <v>2026</v>
      </c>
      <c r="V1" s="841">
        <v>2027</v>
      </c>
      <c r="W1" s="841">
        <v>2028</v>
      </c>
      <c r="X1" s="841">
        <v>2029</v>
      </c>
      <c r="Y1" s="841">
        <v>2030</v>
      </c>
      <c r="Z1" s="841">
        <v>2031</v>
      </c>
      <c r="AA1" s="841">
        <v>2032</v>
      </c>
      <c r="AB1" s="841">
        <v>2033</v>
      </c>
      <c r="AC1" s="841">
        <v>2024</v>
      </c>
      <c r="AD1" s="841">
        <v>2025</v>
      </c>
      <c r="AE1" s="841">
        <v>2026</v>
      </c>
      <c r="AF1" s="841">
        <v>2027</v>
      </c>
      <c r="AG1" s="841">
        <v>2028</v>
      </c>
      <c r="AH1" s="841">
        <v>2029</v>
      </c>
      <c r="AI1" s="841">
        <v>2030</v>
      </c>
      <c r="AJ1" s="841">
        <v>2031</v>
      </c>
      <c r="AK1" s="841">
        <v>2032</v>
      </c>
      <c r="AL1" s="841">
        <v>2033</v>
      </c>
      <c r="AM1" s="841"/>
    </row>
    <row r="2" spans="1:39" hidden="1">
      <c r="A2" s="841"/>
      <c r="B2" s="841"/>
      <c r="C2" s="841"/>
      <c r="D2" s="841"/>
      <c r="E2" s="841"/>
      <c r="F2" s="841"/>
      <c r="G2" s="841"/>
      <c r="H2" s="841"/>
      <c r="I2" s="841"/>
      <c r="J2" s="841"/>
      <c r="K2" s="841"/>
      <c r="L2" s="841"/>
      <c r="M2" s="841"/>
      <c r="N2" s="841"/>
      <c r="O2" s="841" t="s">
        <v>286</v>
      </c>
      <c r="P2" s="841" t="s">
        <v>324</v>
      </c>
      <c r="Q2" s="841" t="s">
        <v>304</v>
      </c>
      <c r="R2" s="841" t="s">
        <v>286</v>
      </c>
      <c r="S2" s="841" t="s">
        <v>287</v>
      </c>
      <c r="T2" s="841" t="s">
        <v>287</v>
      </c>
      <c r="U2" s="841" t="s">
        <v>287</v>
      </c>
      <c r="V2" s="841" t="s">
        <v>287</v>
      </c>
      <c r="W2" s="841" t="s">
        <v>287</v>
      </c>
      <c r="X2" s="841" t="s">
        <v>287</v>
      </c>
      <c r="Y2" s="841" t="s">
        <v>287</v>
      </c>
      <c r="Z2" s="841" t="s">
        <v>287</v>
      </c>
      <c r="AA2" s="841" t="s">
        <v>287</v>
      </c>
      <c r="AB2" s="841" t="s">
        <v>287</v>
      </c>
      <c r="AC2" s="841" t="s">
        <v>286</v>
      </c>
      <c r="AD2" s="841" t="s">
        <v>286</v>
      </c>
      <c r="AE2" s="841" t="s">
        <v>286</v>
      </c>
      <c r="AF2" s="841" t="s">
        <v>286</v>
      </c>
      <c r="AG2" s="841" t="s">
        <v>286</v>
      </c>
      <c r="AH2" s="841" t="s">
        <v>286</v>
      </c>
      <c r="AI2" s="841" t="s">
        <v>286</v>
      </c>
      <c r="AJ2" s="841" t="s">
        <v>286</v>
      </c>
      <c r="AK2" s="841" t="s">
        <v>286</v>
      </c>
      <c r="AL2" s="841" t="s">
        <v>286</v>
      </c>
      <c r="AM2" s="841"/>
    </row>
    <row r="3" spans="1:39" hidden="1">
      <c r="A3" s="841"/>
      <c r="B3" s="841"/>
      <c r="C3" s="841"/>
      <c r="D3" s="841"/>
      <c r="E3" s="841"/>
      <c r="F3" s="841"/>
      <c r="G3" s="841"/>
      <c r="H3" s="841"/>
      <c r="I3" s="841"/>
      <c r="J3" s="841"/>
      <c r="K3" s="841"/>
      <c r="L3" s="841"/>
      <c r="M3" s="841"/>
      <c r="N3" s="841"/>
      <c r="O3" s="841" t="s">
        <v>2415</v>
      </c>
      <c r="P3" s="841" t="s">
        <v>2416</v>
      </c>
      <c r="Q3" s="841" t="s">
        <v>2417</v>
      </c>
      <c r="R3" s="841" t="s">
        <v>2419</v>
      </c>
      <c r="S3" s="841" t="s">
        <v>2420</v>
      </c>
      <c r="T3" s="841" t="s">
        <v>2425</v>
      </c>
      <c r="U3" s="841" t="s">
        <v>2427</v>
      </c>
      <c r="V3" s="841" t="s">
        <v>2429</v>
      </c>
      <c r="W3" s="841" t="s">
        <v>2431</v>
      </c>
      <c r="X3" s="841" t="s">
        <v>2433</v>
      </c>
      <c r="Y3" s="841" t="s">
        <v>2435</v>
      </c>
      <c r="Z3" s="841" t="s">
        <v>2437</v>
      </c>
      <c r="AA3" s="841" t="s">
        <v>2439</v>
      </c>
      <c r="AB3" s="841" t="s">
        <v>2441</v>
      </c>
      <c r="AC3" s="841" t="s">
        <v>2421</v>
      </c>
      <c r="AD3" s="841" t="s">
        <v>2426</v>
      </c>
      <c r="AE3" s="841" t="s">
        <v>2428</v>
      </c>
      <c r="AF3" s="841" t="s">
        <v>2430</v>
      </c>
      <c r="AG3" s="841" t="s">
        <v>2432</v>
      </c>
      <c r="AH3" s="841" t="s">
        <v>2434</v>
      </c>
      <c r="AI3" s="841" t="s">
        <v>2436</v>
      </c>
      <c r="AJ3" s="841" t="s">
        <v>2438</v>
      </c>
      <c r="AK3" s="841" t="s">
        <v>2440</v>
      </c>
      <c r="AL3" s="841" t="s">
        <v>2442</v>
      </c>
      <c r="AM3" s="841"/>
    </row>
    <row r="4" spans="1:39" hidden="1">
      <c r="A4" s="841"/>
      <c r="B4" s="841"/>
      <c r="C4" s="841"/>
      <c r="D4" s="841"/>
      <c r="E4" s="841"/>
      <c r="F4" s="841"/>
      <c r="G4" s="841"/>
      <c r="H4" s="841"/>
      <c r="I4" s="841"/>
      <c r="J4" s="841"/>
      <c r="K4" s="841"/>
      <c r="L4" s="841"/>
      <c r="M4" s="841"/>
      <c r="N4" s="841"/>
      <c r="O4" s="841"/>
      <c r="P4" s="841"/>
      <c r="Q4" s="841"/>
      <c r="R4" s="841"/>
      <c r="S4" s="841"/>
      <c r="T4" s="841"/>
      <c r="U4" s="841"/>
      <c r="V4" s="841"/>
      <c r="W4" s="841"/>
      <c r="X4" s="841"/>
      <c r="Y4" s="841"/>
      <c r="Z4" s="841"/>
      <c r="AA4" s="841"/>
      <c r="AB4" s="841"/>
      <c r="AC4" s="841"/>
      <c r="AD4" s="841"/>
      <c r="AE4" s="841"/>
      <c r="AF4" s="841"/>
      <c r="AG4" s="841"/>
      <c r="AH4" s="841"/>
      <c r="AI4" s="841"/>
      <c r="AJ4" s="841"/>
      <c r="AK4" s="841"/>
      <c r="AL4" s="841"/>
      <c r="AM4" s="841"/>
    </row>
    <row r="5" spans="1:39" hidden="1">
      <c r="A5" s="841"/>
      <c r="B5" s="841"/>
      <c r="C5" s="841"/>
      <c r="D5" s="841"/>
      <c r="E5" s="841"/>
      <c r="F5" s="841"/>
      <c r="G5" s="841"/>
      <c r="H5" s="841"/>
      <c r="I5" s="841"/>
      <c r="J5" s="841"/>
      <c r="K5" s="841"/>
      <c r="L5" s="841"/>
      <c r="M5" s="841"/>
      <c r="N5" s="841"/>
      <c r="O5" s="841"/>
      <c r="P5" s="841"/>
      <c r="Q5" s="841"/>
      <c r="R5" s="841"/>
      <c r="S5" s="841"/>
      <c r="T5" s="841"/>
      <c r="U5" s="841"/>
      <c r="V5" s="841"/>
      <c r="W5" s="841"/>
      <c r="X5" s="841"/>
      <c r="Y5" s="841"/>
      <c r="Z5" s="841"/>
      <c r="AA5" s="841"/>
      <c r="AB5" s="841"/>
      <c r="AC5" s="841"/>
      <c r="AD5" s="841"/>
      <c r="AE5" s="841"/>
      <c r="AF5" s="841"/>
      <c r="AG5" s="841"/>
      <c r="AH5" s="841"/>
      <c r="AI5" s="841"/>
      <c r="AJ5" s="841"/>
      <c r="AK5" s="841"/>
      <c r="AL5" s="841"/>
      <c r="AM5" s="841"/>
    </row>
    <row r="6" spans="1:39" hidden="1">
      <c r="A6" s="841"/>
      <c r="B6" s="841"/>
      <c r="C6" s="841"/>
      <c r="D6" s="841"/>
      <c r="E6" s="841"/>
      <c r="F6" s="841"/>
      <c r="G6" s="841"/>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row>
    <row r="7" spans="1:39" hidden="1">
      <c r="A7" s="841"/>
      <c r="B7" s="841"/>
      <c r="C7" s="841"/>
      <c r="D7" s="841"/>
      <c r="E7" s="841"/>
      <c r="F7" s="841"/>
      <c r="G7" s="841"/>
      <c r="H7" s="841"/>
      <c r="I7" s="841"/>
      <c r="J7" s="841"/>
      <c r="K7" s="841"/>
      <c r="L7" s="841"/>
      <c r="M7" s="841"/>
      <c r="N7" s="841"/>
      <c r="O7" s="841"/>
      <c r="P7" s="841"/>
      <c r="Q7" s="841"/>
      <c r="R7" s="841"/>
      <c r="S7" s="790" t="b">
        <v>1</v>
      </c>
      <c r="T7" s="790" t="b">
        <v>0</v>
      </c>
      <c r="U7" s="790" t="b">
        <v>0</v>
      </c>
      <c r="V7" s="790" t="b">
        <v>0</v>
      </c>
      <c r="W7" s="790" t="b">
        <v>0</v>
      </c>
      <c r="X7" s="790" t="b">
        <v>0</v>
      </c>
      <c r="Y7" s="790" t="b">
        <v>0</v>
      </c>
      <c r="Z7" s="790" t="b">
        <v>0</v>
      </c>
      <c r="AA7" s="790" t="b">
        <v>0</v>
      </c>
      <c r="AB7" s="790" t="b">
        <v>0</v>
      </c>
      <c r="AC7" s="790" t="b">
        <v>1</v>
      </c>
      <c r="AD7" s="790" t="b">
        <v>0</v>
      </c>
      <c r="AE7" s="790" t="b">
        <v>0</v>
      </c>
      <c r="AF7" s="790" t="b">
        <v>0</v>
      </c>
      <c r="AG7" s="790" t="b">
        <v>0</v>
      </c>
      <c r="AH7" s="790" t="b">
        <v>0</v>
      </c>
      <c r="AI7" s="790" t="b">
        <v>0</v>
      </c>
      <c r="AJ7" s="790" t="b">
        <v>0</v>
      </c>
      <c r="AK7" s="790" t="b">
        <v>0</v>
      </c>
      <c r="AL7" s="790" t="b">
        <v>0</v>
      </c>
      <c r="AM7" s="841"/>
    </row>
    <row r="8" spans="1:39" hidden="1">
      <c r="A8" s="841"/>
      <c r="B8" s="841"/>
      <c r="C8" s="841"/>
      <c r="D8" s="841"/>
      <c r="E8" s="841"/>
      <c r="F8" s="841"/>
      <c r="G8" s="841"/>
      <c r="H8" s="841"/>
      <c r="I8" s="841"/>
      <c r="J8" s="841"/>
      <c r="K8" s="841"/>
      <c r="L8" s="841"/>
      <c r="M8" s="841"/>
      <c r="N8" s="841"/>
      <c r="O8" s="841"/>
      <c r="P8" s="841"/>
      <c r="Q8" s="841"/>
      <c r="R8" s="841"/>
      <c r="S8" s="841"/>
      <c r="T8" s="841"/>
      <c r="U8" s="841"/>
      <c r="V8" s="841"/>
      <c r="W8" s="841"/>
      <c r="X8" s="841"/>
      <c r="Y8" s="841"/>
      <c r="Z8" s="841"/>
      <c r="AA8" s="841"/>
      <c r="AB8" s="841"/>
      <c r="AC8" s="841"/>
      <c r="AD8" s="841"/>
      <c r="AE8" s="841"/>
      <c r="AF8" s="841"/>
      <c r="AG8" s="841"/>
      <c r="AH8" s="841"/>
      <c r="AI8" s="841"/>
      <c r="AJ8" s="841"/>
      <c r="AK8" s="841"/>
      <c r="AL8" s="841"/>
      <c r="AM8" s="841"/>
    </row>
    <row r="9" spans="1:39" hidden="1">
      <c r="A9" s="841"/>
      <c r="B9" s="841"/>
      <c r="C9" s="841"/>
      <c r="D9" s="841"/>
      <c r="E9" s="841"/>
      <c r="F9" s="841"/>
      <c r="G9" s="841"/>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row>
    <row r="10" spans="1:39" hidden="1">
      <c r="A10" s="841"/>
      <c r="B10" s="841"/>
      <c r="C10" s="841"/>
      <c r="D10" s="841"/>
      <c r="E10" s="841"/>
      <c r="F10" s="841"/>
      <c r="G10" s="841"/>
      <c r="H10" s="841"/>
      <c r="I10" s="841"/>
      <c r="J10" s="841"/>
      <c r="K10" s="841"/>
      <c r="L10" s="841"/>
      <c r="M10" s="841"/>
      <c r="N10" s="841"/>
      <c r="O10" s="841"/>
      <c r="P10" s="841"/>
      <c r="Q10" s="841"/>
      <c r="R10" s="841"/>
      <c r="S10" s="841"/>
      <c r="T10" s="841"/>
      <c r="U10" s="841"/>
      <c r="V10" s="841"/>
      <c r="W10" s="841"/>
      <c r="X10" s="841"/>
      <c r="Y10" s="841"/>
      <c r="Z10" s="841"/>
      <c r="AA10" s="841"/>
      <c r="AB10" s="841"/>
      <c r="AC10" s="841"/>
      <c r="AD10" s="841"/>
      <c r="AE10" s="841"/>
      <c r="AF10" s="841"/>
      <c r="AG10" s="841"/>
      <c r="AH10" s="841"/>
      <c r="AI10" s="841"/>
      <c r="AJ10" s="841"/>
      <c r="AK10" s="841"/>
      <c r="AL10" s="841"/>
      <c r="AM10" s="841"/>
    </row>
    <row r="11" spans="1:39" ht="15" hidden="1" customHeight="1">
      <c r="A11" s="841"/>
      <c r="B11" s="841"/>
      <c r="C11" s="841"/>
      <c r="D11" s="841"/>
      <c r="E11" s="841"/>
      <c r="F11" s="841"/>
      <c r="G11" s="841"/>
      <c r="H11" s="841"/>
      <c r="I11" s="841"/>
      <c r="J11" s="841"/>
      <c r="K11" s="841"/>
      <c r="L11" s="841"/>
      <c r="M11" s="796"/>
      <c r="N11" s="841"/>
      <c r="O11" s="841"/>
      <c r="P11" s="841"/>
      <c r="Q11" s="841"/>
      <c r="R11" s="841"/>
      <c r="S11" s="841"/>
      <c r="T11" s="841"/>
      <c r="U11" s="841"/>
      <c r="V11" s="841"/>
      <c r="W11" s="841"/>
      <c r="X11" s="841"/>
      <c r="Y11" s="841"/>
      <c r="Z11" s="841"/>
      <c r="AA11" s="841"/>
      <c r="AB11" s="841"/>
      <c r="AC11" s="841"/>
      <c r="AD11" s="841"/>
      <c r="AE11" s="841"/>
      <c r="AF11" s="841"/>
      <c r="AG11" s="841"/>
      <c r="AH11" s="841"/>
      <c r="AI11" s="841"/>
      <c r="AJ11" s="841"/>
      <c r="AK11" s="841"/>
      <c r="AL11" s="841"/>
      <c r="AM11" s="841"/>
    </row>
    <row r="12" spans="1:39" s="89" customFormat="1" ht="20.100000000000001" customHeight="1">
      <c r="A12" s="842"/>
      <c r="B12" s="842"/>
      <c r="C12" s="842"/>
      <c r="D12" s="842"/>
      <c r="E12" s="842"/>
      <c r="F12" s="842"/>
      <c r="G12" s="842"/>
      <c r="H12" s="842"/>
      <c r="I12" s="842"/>
      <c r="J12" s="842"/>
      <c r="K12" s="842"/>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11"/>
      <c r="B14" s="811"/>
      <c r="C14" s="811"/>
      <c r="D14" s="811"/>
      <c r="E14" s="811"/>
      <c r="F14" s="811"/>
      <c r="G14" s="811"/>
      <c r="H14" s="811"/>
      <c r="I14" s="811"/>
      <c r="J14" s="811"/>
      <c r="K14" s="811"/>
      <c r="L14" s="876" t="s">
        <v>16</v>
      </c>
      <c r="M14" s="876" t="s">
        <v>121</v>
      </c>
      <c r="N14" s="876" t="s">
        <v>143</v>
      </c>
      <c r="O14" s="846" t="s">
        <v>2412</v>
      </c>
      <c r="P14" s="846" t="s">
        <v>2412</v>
      </c>
      <c r="Q14" s="846" t="s">
        <v>2412</v>
      </c>
      <c r="R14" s="847" t="s">
        <v>2413</v>
      </c>
      <c r="S14" s="807" t="s">
        <v>2414</v>
      </c>
      <c r="T14" s="807" t="s">
        <v>2443</v>
      </c>
      <c r="U14" s="807" t="s">
        <v>2444</v>
      </c>
      <c r="V14" s="807" t="s">
        <v>2445</v>
      </c>
      <c r="W14" s="807" t="s">
        <v>2446</v>
      </c>
      <c r="X14" s="807" t="s">
        <v>2447</v>
      </c>
      <c r="Y14" s="807" t="s">
        <v>2448</v>
      </c>
      <c r="Z14" s="807" t="s">
        <v>2449</v>
      </c>
      <c r="AA14" s="807" t="s">
        <v>2450</v>
      </c>
      <c r="AB14" s="807" t="s">
        <v>2451</v>
      </c>
      <c r="AC14" s="807" t="s">
        <v>2414</v>
      </c>
      <c r="AD14" s="807" t="s">
        <v>2443</v>
      </c>
      <c r="AE14" s="807" t="s">
        <v>2444</v>
      </c>
      <c r="AF14" s="807" t="s">
        <v>2445</v>
      </c>
      <c r="AG14" s="807" t="s">
        <v>2446</v>
      </c>
      <c r="AH14" s="807" t="s">
        <v>2447</v>
      </c>
      <c r="AI14" s="807" t="s">
        <v>2448</v>
      </c>
      <c r="AJ14" s="807" t="s">
        <v>2449</v>
      </c>
      <c r="AK14" s="807" t="s">
        <v>2450</v>
      </c>
      <c r="AL14" s="807" t="s">
        <v>2451</v>
      </c>
      <c r="AM14" s="848" t="s">
        <v>323</v>
      </c>
    </row>
    <row r="15" spans="1:39" s="90" customFormat="1" ht="50.1" customHeight="1">
      <c r="A15" s="811"/>
      <c r="B15" s="811"/>
      <c r="C15" s="811"/>
      <c r="D15" s="811"/>
      <c r="E15" s="811"/>
      <c r="F15" s="811"/>
      <c r="G15" s="811"/>
      <c r="H15" s="811"/>
      <c r="I15" s="811"/>
      <c r="J15" s="811"/>
      <c r="K15" s="811"/>
      <c r="L15" s="876"/>
      <c r="M15" s="876"/>
      <c r="N15" s="876"/>
      <c r="O15" s="807" t="s">
        <v>286</v>
      </c>
      <c r="P15" s="807" t="s">
        <v>324</v>
      </c>
      <c r="Q15" s="807" t="s">
        <v>304</v>
      </c>
      <c r="R15" s="807" t="s">
        <v>286</v>
      </c>
      <c r="S15" s="850" t="s">
        <v>287</v>
      </c>
      <c r="T15" s="850" t="s">
        <v>287</v>
      </c>
      <c r="U15" s="850" t="s">
        <v>287</v>
      </c>
      <c r="V15" s="850" t="s">
        <v>287</v>
      </c>
      <c r="W15" s="850" t="s">
        <v>287</v>
      </c>
      <c r="X15" s="850" t="s">
        <v>287</v>
      </c>
      <c r="Y15" s="850" t="s">
        <v>287</v>
      </c>
      <c r="Z15" s="850" t="s">
        <v>287</v>
      </c>
      <c r="AA15" s="850" t="s">
        <v>287</v>
      </c>
      <c r="AB15" s="850" t="s">
        <v>287</v>
      </c>
      <c r="AC15" s="850" t="s">
        <v>286</v>
      </c>
      <c r="AD15" s="850" t="s">
        <v>286</v>
      </c>
      <c r="AE15" s="850" t="s">
        <v>286</v>
      </c>
      <c r="AF15" s="850" t="s">
        <v>286</v>
      </c>
      <c r="AG15" s="850" t="s">
        <v>286</v>
      </c>
      <c r="AH15" s="850" t="s">
        <v>286</v>
      </c>
      <c r="AI15" s="850" t="s">
        <v>286</v>
      </c>
      <c r="AJ15" s="850" t="s">
        <v>286</v>
      </c>
      <c r="AK15" s="850" t="s">
        <v>286</v>
      </c>
      <c r="AL15" s="850" t="s">
        <v>286</v>
      </c>
      <c r="AM15" s="848"/>
    </row>
    <row r="16" spans="1:39" s="90" customFormat="1">
      <c r="A16" s="851" t="s">
        <v>18</v>
      </c>
      <c r="B16" s="811"/>
      <c r="C16" s="811"/>
      <c r="D16" s="811"/>
      <c r="E16" s="811"/>
      <c r="F16" s="811"/>
      <c r="G16" s="811"/>
      <c r="H16" s="811"/>
      <c r="I16" s="811"/>
      <c r="J16" s="811"/>
      <c r="K16" s="811"/>
      <c r="L16" s="771" t="s">
        <v>2390</v>
      </c>
      <c r="M16" s="753"/>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812"/>
    </row>
    <row r="17" spans="1:39" s="92" customFormat="1">
      <c r="A17" s="885">
        <v>1</v>
      </c>
      <c r="B17" s="878"/>
      <c r="C17" s="878"/>
      <c r="D17" s="878"/>
      <c r="E17" s="878"/>
      <c r="F17" s="878"/>
      <c r="G17" s="878"/>
      <c r="H17" s="878"/>
      <c r="I17" s="878"/>
      <c r="J17" s="878"/>
      <c r="K17" s="878"/>
      <c r="L17" s="879" t="s">
        <v>18</v>
      </c>
      <c r="M17" s="190" t="s">
        <v>1055</v>
      </c>
      <c r="N17" s="809" t="s">
        <v>370</v>
      </c>
      <c r="O17" s="192">
        <v>242.93</v>
      </c>
      <c r="P17" s="192">
        <v>208.32</v>
      </c>
      <c r="Q17" s="192">
        <v>208.32</v>
      </c>
      <c r="R17" s="192">
        <v>207</v>
      </c>
      <c r="S17" s="192">
        <v>207.84</v>
      </c>
      <c r="T17" s="192">
        <v>0</v>
      </c>
      <c r="U17" s="192">
        <v>0</v>
      </c>
      <c r="V17" s="192">
        <v>0</v>
      </c>
      <c r="W17" s="192">
        <v>0</v>
      </c>
      <c r="X17" s="192">
        <v>0</v>
      </c>
      <c r="Y17" s="192">
        <v>0</v>
      </c>
      <c r="Z17" s="192">
        <v>0</v>
      </c>
      <c r="AA17" s="192">
        <v>0</v>
      </c>
      <c r="AB17" s="192">
        <v>0</v>
      </c>
      <c r="AC17" s="192">
        <v>219.36</v>
      </c>
      <c r="AD17" s="192">
        <v>0</v>
      </c>
      <c r="AE17" s="192">
        <v>0</v>
      </c>
      <c r="AF17" s="192">
        <v>0</v>
      </c>
      <c r="AG17" s="192">
        <v>0</v>
      </c>
      <c r="AH17" s="192">
        <v>0</v>
      </c>
      <c r="AI17" s="192">
        <v>0</v>
      </c>
      <c r="AJ17" s="192">
        <v>0</v>
      </c>
      <c r="AK17" s="192">
        <v>0</v>
      </c>
      <c r="AL17" s="192">
        <v>0</v>
      </c>
      <c r="AM17" s="858"/>
    </row>
    <row r="18" spans="1:39" s="92" customFormat="1" ht="22.5">
      <c r="A18" s="885">
        <v>1</v>
      </c>
      <c r="B18" s="878"/>
      <c r="C18" s="878"/>
      <c r="D18" s="878"/>
      <c r="E18" s="878"/>
      <c r="F18" s="878"/>
      <c r="G18" s="878"/>
      <c r="H18" s="878"/>
      <c r="I18" s="878"/>
      <c r="J18" s="878"/>
      <c r="K18" s="878"/>
      <c r="L18" s="879" t="s">
        <v>102</v>
      </c>
      <c r="M18" s="190" t="s">
        <v>1172</v>
      </c>
      <c r="N18" s="807" t="s">
        <v>1244</v>
      </c>
      <c r="O18" s="192">
        <v>24</v>
      </c>
      <c r="P18" s="192">
        <v>24</v>
      </c>
      <c r="Q18" s="192">
        <v>24</v>
      </c>
      <c r="R18" s="192">
        <v>24</v>
      </c>
      <c r="S18" s="192">
        <v>24</v>
      </c>
      <c r="T18" s="192">
        <v>0</v>
      </c>
      <c r="U18" s="192">
        <v>0</v>
      </c>
      <c r="V18" s="192">
        <v>0</v>
      </c>
      <c r="W18" s="192">
        <v>0</v>
      </c>
      <c r="X18" s="192">
        <v>0</v>
      </c>
      <c r="Y18" s="192">
        <v>0</v>
      </c>
      <c r="Z18" s="192">
        <v>0</v>
      </c>
      <c r="AA18" s="192">
        <v>0</v>
      </c>
      <c r="AB18" s="192">
        <v>0</v>
      </c>
      <c r="AC18" s="192">
        <v>24</v>
      </c>
      <c r="AD18" s="192">
        <v>0</v>
      </c>
      <c r="AE18" s="192">
        <v>0</v>
      </c>
      <c r="AF18" s="192">
        <v>0</v>
      </c>
      <c r="AG18" s="192">
        <v>0</v>
      </c>
      <c r="AH18" s="192">
        <v>0</v>
      </c>
      <c r="AI18" s="192">
        <v>0</v>
      </c>
      <c r="AJ18" s="192">
        <v>0</v>
      </c>
      <c r="AK18" s="192">
        <v>0</v>
      </c>
      <c r="AL18" s="192">
        <v>0</v>
      </c>
      <c r="AM18" s="858"/>
    </row>
    <row r="19" spans="1:39" s="92" customFormat="1">
      <c r="A19" s="885">
        <v>1</v>
      </c>
      <c r="B19" s="878"/>
      <c r="C19" s="878"/>
      <c r="D19" s="878"/>
      <c r="E19" s="878"/>
      <c r="F19" s="878"/>
      <c r="G19" s="878"/>
      <c r="H19" s="878"/>
      <c r="I19" s="878"/>
      <c r="J19" s="878"/>
      <c r="K19" s="878"/>
      <c r="L19" s="879" t="s">
        <v>103</v>
      </c>
      <c r="M19" s="190" t="s">
        <v>1173</v>
      </c>
      <c r="N19" s="807" t="s">
        <v>504</v>
      </c>
      <c r="O19" s="886">
        <v>35</v>
      </c>
      <c r="P19" s="886">
        <v>35</v>
      </c>
      <c r="Q19" s="886">
        <v>35</v>
      </c>
      <c r="R19" s="886">
        <v>35</v>
      </c>
      <c r="S19" s="886">
        <v>35</v>
      </c>
      <c r="T19" s="886"/>
      <c r="U19" s="886"/>
      <c r="V19" s="886"/>
      <c r="W19" s="886"/>
      <c r="X19" s="886"/>
      <c r="Y19" s="886"/>
      <c r="Z19" s="886"/>
      <c r="AA19" s="886"/>
      <c r="AB19" s="886"/>
      <c r="AC19" s="886">
        <v>35</v>
      </c>
      <c r="AD19" s="886"/>
      <c r="AE19" s="886"/>
      <c r="AF19" s="886"/>
      <c r="AG19" s="886"/>
      <c r="AH19" s="886"/>
      <c r="AI19" s="886"/>
      <c r="AJ19" s="886"/>
      <c r="AK19" s="886"/>
      <c r="AL19" s="886"/>
      <c r="AM19" s="858"/>
    </row>
    <row r="20" spans="1:39" s="92" customFormat="1">
      <c r="A20" s="885">
        <v>1</v>
      </c>
      <c r="B20" s="878"/>
      <c r="C20" s="878"/>
      <c r="D20" s="878"/>
      <c r="E20" s="878"/>
      <c r="F20" s="878"/>
      <c r="G20" s="878"/>
      <c r="H20" s="878"/>
      <c r="I20" s="878"/>
      <c r="J20" s="878"/>
      <c r="K20" s="878"/>
      <c r="L20" s="879" t="s">
        <v>104</v>
      </c>
      <c r="M20" s="190" t="s">
        <v>372</v>
      </c>
      <c r="N20" s="807" t="s">
        <v>506</v>
      </c>
      <c r="O20" s="192">
        <v>10.122083333333334</v>
      </c>
      <c r="P20" s="192">
        <v>8.68</v>
      </c>
      <c r="Q20" s="192">
        <v>8.68</v>
      </c>
      <c r="R20" s="192">
        <v>8.625</v>
      </c>
      <c r="S20" s="192">
        <v>8.66</v>
      </c>
      <c r="T20" s="192">
        <v>0</v>
      </c>
      <c r="U20" s="192">
        <v>0</v>
      </c>
      <c r="V20" s="192">
        <v>0</v>
      </c>
      <c r="W20" s="192">
        <v>0</v>
      </c>
      <c r="X20" s="192">
        <v>0</v>
      </c>
      <c r="Y20" s="192">
        <v>0</v>
      </c>
      <c r="Z20" s="192">
        <v>0</v>
      </c>
      <c r="AA20" s="192">
        <v>0</v>
      </c>
      <c r="AB20" s="192">
        <v>0</v>
      </c>
      <c r="AC20" s="192">
        <v>9.14</v>
      </c>
      <c r="AD20" s="192">
        <v>0</v>
      </c>
      <c r="AE20" s="192">
        <v>0</v>
      </c>
      <c r="AF20" s="192">
        <v>0</v>
      </c>
      <c r="AG20" s="192">
        <v>0</v>
      </c>
      <c r="AH20" s="192">
        <v>0</v>
      </c>
      <c r="AI20" s="192">
        <v>0</v>
      </c>
      <c r="AJ20" s="192">
        <v>0</v>
      </c>
      <c r="AK20" s="192">
        <v>0</v>
      </c>
      <c r="AL20" s="192">
        <v>0</v>
      </c>
      <c r="AM20" s="858"/>
    </row>
    <row r="21" spans="1:39" s="92" customFormat="1">
      <c r="A21" s="885">
        <v>1</v>
      </c>
      <c r="B21" s="878"/>
      <c r="C21" s="878"/>
      <c r="D21" s="878"/>
      <c r="E21" s="878"/>
      <c r="F21" s="878"/>
      <c r="G21" s="878"/>
      <c r="H21" s="878"/>
      <c r="I21" s="878"/>
      <c r="J21" s="878"/>
      <c r="K21" s="878"/>
      <c r="L21" s="879" t="s">
        <v>120</v>
      </c>
      <c r="M21" s="190" t="s">
        <v>373</v>
      </c>
      <c r="N21" s="807" t="s">
        <v>502</v>
      </c>
      <c r="O21" s="887">
        <v>0.68571428571428572</v>
      </c>
      <c r="P21" s="887">
        <v>0.68571428571428572</v>
      </c>
      <c r="Q21" s="887">
        <v>0.68571428571428572</v>
      </c>
      <c r="R21" s="887">
        <v>0.68571428571428572</v>
      </c>
      <c r="S21" s="887">
        <v>0.68571428571428572</v>
      </c>
      <c r="T21" s="887">
        <v>0</v>
      </c>
      <c r="U21" s="887">
        <v>0</v>
      </c>
      <c r="V21" s="887">
        <v>0</v>
      </c>
      <c r="W21" s="887">
        <v>0</v>
      </c>
      <c r="X21" s="887">
        <v>0</v>
      </c>
      <c r="Y21" s="887">
        <v>0</v>
      </c>
      <c r="Z21" s="887">
        <v>0</v>
      </c>
      <c r="AA21" s="887">
        <v>0</v>
      </c>
      <c r="AB21" s="887">
        <v>0</v>
      </c>
      <c r="AC21" s="887">
        <v>0.68571428571428572</v>
      </c>
      <c r="AD21" s="887">
        <v>0</v>
      </c>
      <c r="AE21" s="887">
        <v>0</v>
      </c>
      <c r="AF21" s="887">
        <v>0</v>
      </c>
      <c r="AG21" s="887">
        <v>0</v>
      </c>
      <c r="AH21" s="887">
        <v>0</v>
      </c>
      <c r="AI21" s="887">
        <v>0</v>
      </c>
      <c r="AJ21" s="887">
        <v>0</v>
      </c>
      <c r="AK21" s="887">
        <v>0</v>
      </c>
      <c r="AL21" s="887">
        <v>0</v>
      </c>
      <c r="AM21" s="858"/>
    </row>
    <row r="22" spans="1:39" s="92" customFormat="1" ht="22.5">
      <c r="A22" s="885">
        <v>1</v>
      </c>
      <c r="B22" s="878"/>
      <c r="C22" s="878"/>
      <c r="D22" s="878"/>
      <c r="E22" s="878"/>
      <c r="F22" s="878"/>
      <c r="G22" s="878"/>
      <c r="H22" s="878"/>
      <c r="I22" s="878"/>
      <c r="J22" s="888" t="s">
        <v>1059</v>
      </c>
      <c r="K22" s="878"/>
      <c r="L22" s="889"/>
      <c r="M22" s="890" t="s">
        <v>1157</v>
      </c>
      <c r="N22" s="891"/>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3"/>
    </row>
    <row r="23" spans="1:39" s="92" customFormat="1" ht="14.25">
      <c r="A23" s="755">
        <v>1</v>
      </c>
      <c r="B23" s="878"/>
      <c r="C23" s="878"/>
      <c r="D23" s="878"/>
      <c r="E23" s="878"/>
      <c r="F23" s="878"/>
      <c r="G23" s="878"/>
      <c r="H23" s="878"/>
      <c r="I23" s="878"/>
      <c r="J23" s="894" t="s">
        <v>195</v>
      </c>
      <c r="K23" s="723"/>
      <c r="L23" s="879" t="s">
        <v>195</v>
      </c>
      <c r="M23" s="895" t="s">
        <v>1226</v>
      </c>
      <c r="N23" s="809" t="s">
        <v>370</v>
      </c>
      <c r="O23" s="896">
        <v>242.93</v>
      </c>
      <c r="P23" s="896">
        <v>208.32</v>
      </c>
      <c r="Q23" s="896">
        <v>208.32</v>
      </c>
      <c r="R23" s="896">
        <v>207</v>
      </c>
      <c r="S23" s="896">
        <v>207.84</v>
      </c>
      <c r="T23" s="896"/>
      <c r="U23" s="896"/>
      <c r="V23" s="896"/>
      <c r="W23" s="896"/>
      <c r="X23" s="896"/>
      <c r="Y23" s="896"/>
      <c r="Z23" s="896"/>
      <c r="AA23" s="896"/>
      <c r="AB23" s="896"/>
      <c r="AC23" s="896">
        <v>219.36</v>
      </c>
      <c r="AD23" s="896"/>
      <c r="AE23" s="896"/>
      <c r="AF23" s="896"/>
      <c r="AG23" s="896"/>
      <c r="AH23" s="896"/>
      <c r="AI23" s="896"/>
      <c r="AJ23" s="896"/>
      <c r="AK23" s="896"/>
      <c r="AL23" s="896"/>
      <c r="AM23" s="858"/>
    </row>
    <row r="24" spans="1:39" s="92" customFormat="1">
      <c r="A24" s="755">
        <v>1</v>
      </c>
      <c r="B24" s="878"/>
      <c r="C24" s="878"/>
      <c r="D24" s="878"/>
      <c r="E24" s="878"/>
      <c r="F24" s="878"/>
      <c r="G24" s="878"/>
      <c r="H24" s="878"/>
      <c r="I24" s="878"/>
      <c r="J24" s="894"/>
      <c r="K24" s="878"/>
      <c r="L24" s="897" t="s">
        <v>1318</v>
      </c>
      <c r="M24" s="209" t="s">
        <v>1060</v>
      </c>
      <c r="N24" s="807" t="s">
        <v>506</v>
      </c>
      <c r="O24" s="880">
        <v>10.122083333333334</v>
      </c>
      <c r="P24" s="880">
        <v>8.68</v>
      </c>
      <c r="Q24" s="880">
        <v>8.68</v>
      </c>
      <c r="R24" s="880">
        <v>8.625</v>
      </c>
      <c r="S24" s="880">
        <v>8.66</v>
      </c>
      <c r="T24" s="880">
        <v>0</v>
      </c>
      <c r="U24" s="880">
        <v>0</v>
      </c>
      <c r="V24" s="880">
        <v>0</v>
      </c>
      <c r="W24" s="880">
        <v>0</v>
      </c>
      <c r="X24" s="880">
        <v>0</v>
      </c>
      <c r="Y24" s="880">
        <v>0</v>
      </c>
      <c r="Z24" s="880">
        <v>0</v>
      </c>
      <c r="AA24" s="880">
        <v>0</v>
      </c>
      <c r="AB24" s="880">
        <v>0</v>
      </c>
      <c r="AC24" s="880">
        <v>9.14</v>
      </c>
      <c r="AD24" s="880">
        <v>0</v>
      </c>
      <c r="AE24" s="880">
        <v>0</v>
      </c>
      <c r="AF24" s="880">
        <v>0</v>
      </c>
      <c r="AG24" s="880">
        <v>0</v>
      </c>
      <c r="AH24" s="880">
        <v>0</v>
      </c>
      <c r="AI24" s="880">
        <v>0</v>
      </c>
      <c r="AJ24" s="880">
        <v>0</v>
      </c>
      <c r="AK24" s="880">
        <v>0</v>
      </c>
      <c r="AL24" s="880">
        <v>0</v>
      </c>
      <c r="AM24" s="858"/>
    </row>
    <row r="25" spans="1:39" s="92" customFormat="1">
      <c r="A25" s="755">
        <v>1</v>
      </c>
      <c r="B25" s="878"/>
      <c r="C25" s="878"/>
      <c r="D25" s="878"/>
      <c r="E25" s="878"/>
      <c r="F25" s="878"/>
      <c r="G25" s="878"/>
      <c r="H25" s="878"/>
      <c r="I25" s="878"/>
      <c r="J25" s="894"/>
      <c r="K25" s="878"/>
      <c r="L25" s="897" t="s">
        <v>1319</v>
      </c>
      <c r="M25" s="209" t="s">
        <v>1174</v>
      </c>
      <c r="N25" s="807" t="s">
        <v>1244</v>
      </c>
      <c r="O25" s="896">
        <v>24</v>
      </c>
      <c r="P25" s="896">
        <v>24</v>
      </c>
      <c r="Q25" s="896">
        <v>24</v>
      </c>
      <c r="R25" s="896">
        <v>24</v>
      </c>
      <c r="S25" s="896">
        <v>24</v>
      </c>
      <c r="T25" s="896"/>
      <c r="U25" s="896"/>
      <c r="V25" s="896"/>
      <c r="W25" s="896"/>
      <c r="X25" s="896"/>
      <c r="Y25" s="896"/>
      <c r="Z25" s="896"/>
      <c r="AA25" s="896"/>
      <c r="AB25" s="896"/>
      <c r="AC25" s="896">
        <v>24</v>
      </c>
      <c r="AD25" s="896"/>
      <c r="AE25" s="896"/>
      <c r="AF25" s="896"/>
      <c r="AG25" s="896"/>
      <c r="AH25" s="896"/>
      <c r="AI25" s="896"/>
      <c r="AJ25" s="896"/>
      <c r="AK25" s="896"/>
      <c r="AL25" s="896"/>
      <c r="AM25" s="858"/>
    </row>
    <row r="26" spans="1:39" s="92" customFormat="1" ht="22.5">
      <c r="A26" s="885">
        <v>1</v>
      </c>
      <c r="B26" s="878"/>
      <c r="C26" s="878"/>
      <c r="D26" s="878"/>
      <c r="E26" s="878"/>
      <c r="F26" s="878"/>
      <c r="G26" s="878"/>
      <c r="H26" s="878"/>
      <c r="I26" s="878"/>
      <c r="J26" s="888" t="s">
        <v>1141</v>
      </c>
      <c r="K26" s="878"/>
      <c r="L26" s="889"/>
      <c r="M26" s="890" t="s">
        <v>1158</v>
      </c>
      <c r="N26" s="891"/>
      <c r="O26" s="892"/>
      <c r="P26" s="892"/>
      <c r="Q26" s="892"/>
      <c r="R26" s="892"/>
      <c r="S26" s="892"/>
      <c r="T26" s="892"/>
      <c r="U26" s="892"/>
      <c r="V26" s="892"/>
      <c r="W26" s="892"/>
      <c r="X26" s="892"/>
      <c r="Y26" s="892"/>
      <c r="Z26" s="892"/>
      <c r="AA26" s="892"/>
      <c r="AB26" s="892"/>
      <c r="AC26" s="892"/>
      <c r="AD26" s="892"/>
      <c r="AE26" s="892"/>
      <c r="AF26" s="892"/>
      <c r="AG26" s="892"/>
      <c r="AH26" s="892"/>
      <c r="AI26" s="892"/>
      <c r="AJ26" s="892"/>
      <c r="AK26" s="892"/>
      <c r="AL26" s="892"/>
      <c r="AM26" s="893"/>
    </row>
    <row r="27" spans="1:39">
      <c r="A27" s="841"/>
      <c r="B27" s="841"/>
      <c r="C27" s="841"/>
      <c r="D27" s="841"/>
      <c r="E27" s="841"/>
      <c r="F27" s="841"/>
      <c r="G27" s="841"/>
      <c r="H27" s="841"/>
      <c r="I27" s="841"/>
      <c r="J27" s="841"/>
      <c r="K27" s="841"/>
      <c r="L27" s="841"/>
      <c r="M27" s="841"/>
      <c r="N27" s="841"/>
      <c r="O27" s="841"/>
      <c r="P27" s="841"/>
      <c r="Q27" s="841"/>
      <c r="R27" s="841"/>
      <c r="S27" s="841"/>
      <c r="T27" s="841"/>
      <c r="U27" s="841"/>
      <c r="V27" s="841"/>
      <c r="W27" s="841"/>
      <c r="X27" s="841"/>
      <c r="Y27" s="841"/>
      <c r="Z27" s="841"/>
      <c r="AA27" s="841"/>
      <c r="AB27" s="841"/>
      <c r="AC27" s="841"/>
      <c r="AD27" s="841"/>
      <c r="AE27" s="841"/>
      <c r="AF27" s="841"/>
      <c r="AG27" s="841"/>
      <c r="AH27" s="841"/>
      <c r="AI27" s="841"/>
      <c r="AJ27" s="841"/>
      <c r="AK27" s="841"/>
      <c r="AL27" s="841"/>
      <c r="AM27" s="841"/>
    </row>
    <row r="28" spans="1:39">
      <c r="A28" s="841"/>
      <c r="B28" s="841"/>
      <c r="C28" s="841"/>
      <c r="D28" s="841"/>
      <c r="E28" s="841"/>
      <c r="F28" s="841"/>
      <c r="G28" s="841"/>
      <c r="H28" s="841"/>
      <c r="I28" s="841"/>
      <c r="J28" s="841"/>
      <c r="K28" s="841"/>
      <c r="L28" s="841"/>
      <c r="M28" s="841"/>
      <c r="N28" s="841"/>
      <c r="O28" s="841"/>
      <c r="P28" s="841"/>
      <c r="Q28" s="841"/>
      <c r="R28" s="841"/>
      <c r="S28" s="841"/>
      <c r="T28" s="841"/>
      <c r="U28" s="841"/>
      <c r="V28" s="841"/>
      <c r="W28" s="841"/>
      <c r="X28" s="841"/>
      <c r="Y28" s="841"/>
      <c r="Z28" s="841"/>
      <c r="AA28" s="841"/>
      <c r="AB28" s="841"/>
      <c r="AC28" s="841"/>
      <c r="AD28" s="841"/>
      <c r="AE28" s="841"/>
      <c r="AF28" s="841"/>
      <c r="AG28" s="841"/>
      <c r="AH28" s="841"/>
      <c r="AI28" s="841"/>
      <c r="AJ28" s="841"/>
      <c r="AK28" s="841"/>
      <c r="AL28" s="841"/>
      <c r="AM28" s="841"/>
    </row>
    <row r="29" spans="1:39" ht="15" customHeight="1">
      <c r="A29" s="841"/>
      <c r="B29" s="841"/>
      <c r="C29" s="841"/>
      <c r="D29" s="841"/>
      <c r="E29" s="841"/>
      <c r="F29" s="841"/>
      <c r="G29" s="841"/>
      <c r="H29" s="841"/>
      <c r="I29" s="841"/>
      <c r="J29" s="841"/>
      <c r="K29" s="841"/>
      <c r="L29" s="881" t="s">
        <v>1402</v>
      </c>
      <c r="M29" s="881"/>
      <c r="N29" s="881"/>
      <c r="O29" s="881"/>
      <c r="P29" s="881"/>
      <c r="Q29" s="881"/>
      <c r="R29" s="881"/>
      <c r="S29" s="882"/>
      <c r="T29" s="882"/>
      <c r="U29" s="882"/>
      <c r="V29" s="882"/>
      <c r="W29" s="882"/>
      <c r="X29" s="882"/>
      <c r="Y29" s="882"/>
      <c r="Z29" s="882"/>
      <c r="AA29" s="882"/>
      <c r="AB29" s="882"/>
      <c r="AC29" s="882"/>
      <c r="AD29" s="882"/>
      <c r="AE29" s="882"/>
      <c r="AF29" s="882"/>
      <c r="AG29" s="882"/>
      <c r="AH29" s="882"/>
      <c r="AI29" s="882"/>
      <c r="AJ29" s="882"/>
      <c r="AK29" s="882"/>
      <c r="AL29" s="882"/>
      <c r="AM29" s="882"/>
    </row>
    <row r="30" spans="1:39" ht="126" customHeight="1">
      <c r="A30" s="841"/>
      <c r="B30" s="841"/>
      <c r="C30" s="841"/>
      <c r="D30" s="841"/>
      <c r="E30" s="841"/>
      <c r="F30" s="841"/>
      <c r="G30" s="841"/>
      <c r="H30" s="841"/>
      <c r="I30" s="841"/>
      <c r="J30" s="841"/>
      <c r="K30" s="723"/>
      <c r="L30" s="898" t="s">
        <v>2367</v>
      </c>
      <c r="M30" s="883"/>
      <c r="N30" s="883"/>
      <c r="O30" s="883"/>
      <c r="P30" s="883"/>
      <c r="Q30" s="883"/>
      <c r="R30" s="883"/>
      <c r="S30" s="884"/>
      <c r="T30" s="884"/>
      <c r="U30" s="884"/>
      <c r="V30" s="884"/>
      <c r="W30" s="884"/>
      <c r="X30" s="884"/>
      <c r="Y30" s="884"/>
      <c r="Z30" s="884"/>
      <c r="AA30" s="884"/>
      <c r="AB30" s="884"/>
      <c r="AC30" s="884"/>
      <c r="AD30" s="884"/>
      <c r="AE30" s="884"/>
      <c r="AF30" s="884"/>
      <c r="AG30" s="884"/>
      <c r="AH30" s="884"/>
      <c r="AI30" s="884"/>
      <c r="AJ30" s="884"/>
      <c r="AK30" s="884"/>
      <c r="AL30" s="884"/>
      <c r="AM30" s="884"/>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5:AL25 O23:AL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topLeftCell="A11" zoomScale="60" zoomScaleNormal="100" workbookViewId="0">
      <pane xSplit="14" ySplit="5" topLeftCell="O25" activePane="bottomRight" state="frozen"/>
      <selection activeCell="M11" sqref="M11"/>
      <selection pane="topRight" activeCell="M11" sqref="M11"/>
      <selection pane="bottomLeft" activeCell="M11" sqref="M11"/>
      <selection pane="bottomRight" activeCell="AS16" sqref="AS16"/>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19" width="13.28515625" style="94" customWidth="1"/>
    <col min="20" max="28" width="13.28515625" style="94" hidden="1" customWidth="1"/>
    <col min="29" max="29" width="13.28515625" style="94" customWidth="1"/>
    <col min="30" max="38" width="13.28515625" style="94" hidden="1" customWidth="1"/>
    <col min="39" max="39" width="20.7109375" style="93" customWidth="1"/>
    <col min="40" max="16384" width="8.7109375" style="93"/>
  </cols>
  <sheetData>
    <row r="1" spans="1:39" hidden="1">
      <c r="A1" s="899"/>
      <c r="B1" s="899"/>
      <c r="C1" s="899"/>
      <c r="D1" s="899"/>
      <c r="E1" s="899"/>
      <c r="F1" s="899"/>
      <c r="G1" s="899"/>
      <c r="H1" s="899"/>
      <c r="I1" s="899"/>
      <c r="J1" s="899"/>
      <c r="K1" s="899"/>
      <c r="L1" s="899"/>
      <c r="M1" s="899"/>
      <c r="N1" s="900"/>
      <c r="O1" s="900"/>
      <c r="P1" s="900"/>
      <c r="Q1" s="900"/>
      <c r="R1" s="900"/>
      <c r="S1" s="841">
        <v>2024</v>
      </c>
      <c r="T1" s="841">
        <v>2025</v>
      </c>
      <c r="U1" s="841">
        <v>2026</v>
      </c>
      <c r="V1" s="841">
        <v>2027</v>
      </c>
      <c r="W1" s="841">
        <v>2028</v>
      </c>
      <c r="X1" s="841">
        <v>2029</v>
      </c>
      <c r="Y1" s="841">
        <v>2030</v>
      </c>
      <c r="Z1" s="841">
        <v>2031</v>
      </c>
      <c r="AA1" s="841">
        <v>2032</v>
      </c>
      <c r="AB1" s="841">
        <v>2033</v>
      </c>
      <c r="AC1" s="841">
        <v>2024</v>
      </c>
      <c r="AD1" s="841">
        <v>2025</v>
      </c>
      <c r="AE1" s="841">
        <v>2026</v>
      </c>
      <c r="AF1" s="841">
        <v>2027</v>
      </c>
      <c r="AG1" s="841">
        <v>2028</v>
      </c>
      <c r="AH1" s="841">
        <v>2029</v>
      </c>
      <c r="AI1" s="841">
        <v>2030</v>
      </c>
      <c r="AJ1" s="841">
        <v>2031</v>
      </c>
      <c r="AK1" s="841">
        <v>2032</v>
      </c>
      <c r="AL1" s="841">
        <v>2033</v>
      </c>
      <c r="AM1" s="899"/>
    </row>
    <row r="2" spans="1:39" hidden="1">
      <c r="A2" s="899"/>
      <c r="B2" s="899"/>
      <c r="C2" s="899"/>
      <c r="D2" s="899"/>
      <c r="E2" s="899"/>
      <c r="F2" s="899"/>
      <c r="G2" s="899"/>
      <c r="H2" s="899"/>
      <c r="I2" s="899"/>
      <c r="J2" s="899"/>
      <c r="K2" s="899"/>
      <c r="L2" s="899"/>
      <c r="M2" s="899"/>
      <c r="N2" s="900"/>
      <c r="O2" s="900"/>
      <c r="P2" s="900"/>
      <c r="Q2" s="900"/>
      <c r="R2" s="900"/>
      <c r="S2" s="841"/>
      <c r="T2" s="841"/>
      <c r="U2" s="841"/>
      <c r="V2" s="841"/>
      <c r="W2" s="841"/>
      <c r="X2" s="841"/>
      <c r="Y2" s="841"/>
      <c r="Z2" s="841"/>
      <c r="AA2" s="841"/>
      <c r="AB2" s="841"/>
      <c r="AC2" s="841"/>
      <c r="AD2" s="841"/>
      <c r="AE2" s="841"/>
      <c r="AF2" s="841"/>
      <c r="AG2" s="841"/>
      <c r="AH2" s="841"/>
      <c r="AI2" s="841"/>
      <c r="AJ2" s="841"/>
      <c r="AK2" s="841"/>
      <c r="AL2" s="841"/>
      <c r="AM2" s="899"/>
    </row>
    <row r="3" spans="1:39" hidden="1">
      <c r="A3" s="899"/>
      <c r="B3" s="899"/>
      <c r="C3" s="899"/>
      <c r="D3" s="899"/>
      <c r="E3" s="899"/>
      <c r="F3" s="899"/>
      <c r="G3" s="899"/>
      <c r="H3" s="899"/>
      <c r="I3" s="899"/>
      <c r="J3" s="899"/>
      <c r="K3" s="899"/>
      <c r="L3" s="899"/>
      <c r="M3" s="899"/>
      <c r="N3" s="900"/>
      <c r="O3" s="900"/>
      <c r="P3" s="900"/>
      <c r="Q3" s="900"/>
      <c r="R3" s="900"/>
      <c r="S3" s="841"/>
      <c r="T3" s="841"/>
      <c r="U3" s="841"/>
      <c r="V3" s="841"/>
      <c r="W3" s="841"/>
      <c r="X3" s="841"/>
      <c r="Y3" s="841"/>
      <c r="Z3" s="841"/>
      <c r="AA3" s="841"/>
      <c r="AB3" s="841"/>
      <c r="AC3" s="841"/>
      <c r="AD3" s="841"/>
      <c r="AE3" s="841"/>
      <c r="AF3" s="841"/>
      <c r="AG3" s="841"/>
      <c r="AH3" s="841"/>
      <c r="AI3" s="841"/>
      <c r="AJ3" s="841"/>
      <c r="AK3" s="841"/>
      <c r="AL3" s="841"/>
      <c r="AM3" s="899"/>
    </row>
    <row r="4" spans="1:39" hidden="1">
      <c r="A4" s="899"/>
      <c r="B4" s="899"/>
      <c r="C4" s="899"/>
      <c r="D4" s="899"/>
      <c r="E4" s="899"/>
      <c r="F4" s="899"/>
      <c r="G4" s="899"/>
      <c r="H4" s="899"/>
      <c r="I4" s="899"/>
      <c r="J4" s="899"/>
      <c r="K4" s="899"/>
      <c r="L4" s="899"/>
      <c r="M4" s="899"/>
      <c r="N4" s="900"/>
      <c r="O4" s="900"/>
      <c r="P4" s="900"/>
      <c r="Q4" s="900"/>
      <c r="R4" s="900"/>
      <c r="S4" s="841"/>
      <c r="T4" s="841"/>
      <c r="U4" s="841"/>
      <c r="V4" s="841"/>
      <c r="W4" s="841"/>
      <c r="X4" s="841"/>
      <c r="Y4" s="841"/>
      <c r="Z4" s="841"/>
      <c r="AA4" s="841"/>
      <c r="AB4" s="841"/>
      <c r="AC4" s="841"/>
      <c r="AD4" s="841"/>
      <c r="AE4" s="841"/>
      <c r="AF4" s="841"/>
      <c r="AG4" s="841"/>
      <c r="AH4" s="841"/>
      <c r="AI4" s="841"/>
      <c r="AJ4" s="841"/>
      <c r="AK4" s="841"/>
      <c r="AL4" s="841"/>
      <c r="AM4" s="899"/>
    </row>
    <row r="5" spans="1:39" hidden="1">
      <c r="A5" s="899"/>
      <c r="B5" s="899"/>
      <c r="C5" s="899"/>
      <c r="D5" s="899"/>
      <c r="E5" s="899"/>
      <c r="F5" s="899"/>
      <c r="G5" s="899"/>
      <c r="H5" s="899"/>
      <c r="I5" s="899"/>
      <c r="J5" s="899"/>
      <c r="K5" s="899"/>
      <c r="L5" s="899"/>
      <c r="M5" s="899"/>
      <c r="N5" s="900"/>
      <c r="O5" s="900"/>
      <c r="P5" s="900"/>
      <c r="Q5" s="900"/>
      <c r="R5" s="900"/>
      <c r="S5" s="841"/>
      <c r="T5" s="841"/>
      <c r="U5" s="841"/>
      <c r="V5" s="841"/>
      <c r="W5" s="841"/>
      <c r="X5" s="841"/>
      <c r="Y5" s="841"/>
      <c r="Z5" s="841"/>
      <c r="AA5" s="841"/>
      <c r="AB5" s="841"/>
      <c r="AC5" s="841"/>
      <c r="AD5" s="841"/>
      <c r="AE5" s="841"/>
      <c r="AF5" s="841"/>
      <c r="AG5" s="841"/>
      <c r="AH5" s="841"/>
      <c r="AI5" s="841"/>
      <c r="AJ5" s="841"/>
      <c r="AK5" s="841"/>
      <c r="AL5" s="841"/>
      <c r="AM5" s="899"/>
    </row>
    <row r="6" spans="1:39" hidden="1">
      <c r="A6" s="899"/>
      <c r="B6" s="899"/>
      <c r="C6" s="899"/>
      <c r="D6" s="899"/>
      <c r="E6" s="899"/>
      <c r="F6" s="899"/>
      <c r="G6" s="899"/>
      <c r="H6" s="899"/>
      <c r="I6" s="899"/>
      <c r="J6" s="899"/>
      <c r="K6" s="899"/>
      <c r="L6" s="899"/>
      <c r="M6" s="899"/>
      <c r="N6" s="900"/>
      <c r="O6" s="900"/>
      <c r="P6" s="900"/>
      <c r="Q6" s="900"/>
      <c r="R6" s="900"/>
      <c r="S6" s="841"/>
      <c r="T6" s="841"/>
      <c r="U6" s="841"/>
      <c r="V6" s="841"/>
      <c r="W6" s="841"/>
      <c r="X6" s="841"/>
      <c r="Y6" s="841"/>
      <c r="Z6" s="841"/>
      <c r="AA6" s="841"/>
      <c r="AB6" s="841"/>
      <c r="AC6" s="841"/>
      <c r="AD6" s="841"/>
      <c r="AE6" s="841"/>
      <c r="AF6" s="841"/>
      <c r="AG6" s="841"/>
      <c r="AH6" s="841"/>
      <c r="AI6" s="841"/>
      <c r="AJ6" s="841"/>
      <c r="AK6" s="841"/>
      <c r="AL6" s="841"/>
      <c r="AM6" s="899"/>
    </row>
    <row r="7" spans="1:39" hidden="1">
      <c r="A7" s="899"/>
      <c r="B7" s="899"/>
      <c r="C7" s="899"/>
      <c r="D7" s="899"/>
      <c r="E7" s="899"/>
      <c r="F7" s="899"/>
      <c r="G7" s="899"/>
      <c r="H7" s="899"/>
      <c r="I7" s="899"/>
      <c r="J7" s="899"/>
      <c r="K7" s="899"/>
      <c r="L7" s="899"/>
      <c r="M7" s="899"/>
      <c r="N7" s="900"/>
      <c r="O7" s="900"/>
      <c r="P7" s="900"/>
      <c r="Q7" s="900"/>
      <c r="R7" s="900"/>
      <c r="S7" s="790" t="b">
        <v>1</v>
      </c>
      <c r="T7" s="790" t="b">
        <v>0</v>
      </c>
      <c r="U7" s="790" t="b">
        <v>0</v>
      </c>
      <c r="V7" s="790" t="b">
        <v>0</v>
      </c>
      <c r="W7" s="790" t="b">
        <v>0</v>
      </c>
      <c r="X7" s="790" t="b">
        <v>0</v>
      </c>
      <c r="Y7" s="790" t="b">
        <v>0</v>
      </c>
      <c r="Z7" s="790" t="b">
        <v>0</v>
      </c>
      <c r="AA7" s="790" t="b">
        <v>0</v>
      </c>
      <c r="AB7" s="790" t="b">
        <v>0</v>
      </c>
      <c r="AC7" s="790" t="b">
        <v>1</v>
      </c>
      <c r="AD7" s="790" t="b">
        <v>0</v>
      </c>
      <c r="AE7" s="790" t="b">
        <v>0</v>
      </c>
      <c r="AF7" s="790" t="b">
        <v>0</v>
      </c>
      <c r="AG7" s="790" t="b">
        <v>0</v>
      </c>
      <c r="AH7" s="790" t="b">
        <v>0</v>
      </c>
      <c r="AI7" s="790" t="b">
        <v>0</v>
      </c>
      <c r="AJ7" s="790" t="b">
        <v>0</v>
      </c>
      <c r="AK7" s="790" t="b">
        <v>0</v>
      </c>
      <c r="AL7" s="790" t="b">
        <v>0</v>
      </c>
      <c r="AM7" s="899"/>
    </row>
    <row r="8" spans="1:39" hidden="1">
      <c r="A8" s="899"/>
      <c r="B8" s="899"/>
      <c r="C8" s="899"/>
      <c r="D8" s="899"/>
      <c r="E8" s="899"/>
      <c r="F8" s="899"/>
      <c r="G8" s="899"/>
      <c r="H8" s="899"/>
      <c r="I8" s="899"/>
      <c r="J8" s="899"/>
      <c r="K8" s="899"/>
      <c r="L8" s="899"/>
      <c r="M8" s="899"/>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899"/>
    </row>
    <row r="9" spans="1:39" hidden="1">
      <c r="A9" s="899"/>
      <c r="B9" s="899"/>
      <c r="C9" s="899"/>
      <c r="D9" s="899"/>
      <c r="E9" s="899"/>
      <c r="F9" s="899"/>
      <c r="G9" s="899"/>
      <c r="H9" s="899"/>
      <c r="I9" s="899"/>
      <c r="J9" s="899"/>
      <c r="K9" s="899"/>
      <c r="L9" s="899"/>
      <c r="M9" s="899"/>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899"/>
    </row>
    <row r="10" spans="1:39" hidden="1">
      <c r="A10" s="899"/>
      <c r="B10" s="899"/>
      <c r="C10" s="899"/>
      <c r="D10" s="899"/>
      <c r="E10" s="899"/>
      <c r="F10" s="899"/>
      <c r="G10" s="899"/>
      <c r="H10" s="899"/>
      <c r="I10" s="899"/>
      <c r="J10" s="899"/>
      <c r="K10" s="899"/>
      <c r="L10" s="899"/>
      <c r="M10" s="899"/>
      <c r="N10" s="900"/>
      <c r="O10" s="900"/>
      <c r="P10" s="900"/>
      <c r="Q10" s="900"/>
      <c r="R10" s="900"/>
      <c r="S10" s="900"/>
      <c r="T10" s="900"/>
      <c r="U10" s="900"/>
      <c r="V10" s="900"/>
      <c r="W10" s="900"/>
      <c r="X10" s="900"/>
      <c r="Y10" s="900"/>
      <c r="Z10" s="900"/>
      <c r="AA10" s="900"/>
      <c r="AB10" s="900"/>
      <c r="AC10" s="900"/>
      <c r="AD10" s="900"/>
      <c r="AE10" s="900"/>
      <c r="AF10" s="900"/>
      <c r="AG10" s="900"/>
      <c r="AH10" s="900"/>
      <c r="AI10" s="900"/>
      <c r="AJ10" s="900"/>
      <c r="AK10" s="900"/>
      <c r="AL10" s="900"/>
      <c r="AM10" s="899"/>
    </row>
    <row r="11" spans="1:39" ht="15" hidden="1" customHeight="1">
      <c r="A11" s="899"/>
      <c r="B11" s="899"/>
      <c r="C11" s="899"/>
      <c r="D11" s="899"/>
      <c r="E11" s="899"/>
      <c r="F11" s="899"/>
      <c r="G11" s="899"/>
      <c r="H11" s="899"/>
      <c r="I11" s="899"/>
      <c r="J11" s="899"/>
      <c r="K11" s="899"/>
      <c r="L11" s="899"/>
      <c r="M11" s="901"/>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0"/>
      <c r="AL11" s="900"/>
      <c r="AM11" s="899"/>
    </row>
    <row r="12" spans="1:39" s="212" customFormat="1" ht="20.100000000000001" customHeight="1">
      <c r="A12" s="902"/>
      <c r="B12" s="902"/>
      <c r="C12" s="902"/>
      <c r="D12" s="902"/>
      <c r="E12" s="902"/>
      <c r="F12" s="902"/>
      <c r="G12" s="902"/>
      <c r="H12" s="902"/>
      <c r="I12" s="902"/>
      <c r="J12" s="902"/>
      <c r="K12" s="902"/>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902"/>
      <c r="B13" s="902"/>
      <c r="C13" s="902"/>
      <c r="D13" s="902"/>
      <c r="E13" s="902"/>
      <c r="F13" s="902"/>
      <c r="G13" s="902"/>
      <c r="H13" s="902"/>
      <c r="I13" s="902"/>
      <c r="J13" s="902"/>
      <c r="K13" s="902"/>
      <c r="L13" s="903"/>
      <c r="M13" s="903"/>
      <c r="N13" s="903"/>
      <c r="O13" s="903"/>
      <c r="P13" s="903"/>
      <c r="Q13" s="903"/>
      <c r="R13" s="903"/>
      <c r="S13" s="903"/>
      <c r="T13" s="903"/>
      <c r="U13" s="903"/>
      <c r="V13" s="903"/>
      <c r="W13" s="903"/>
      <c r="X13" s="903"/>
      <c r="Y13" s="903"/>
      <c r="Z13" s="903"/>
      <c r="AA13" s="903"/>
      <c r="AB13" s="903"/>
      <c r="AC13" s="903"/>
      <c r="AD13" s="903"/>
      <c r="AE13" s="903"/>
      <c r="AF13" s="903"/>
      <c r="AG13" s="903"/>
      <c r="AH13" s="903"/>
      <c r="AI13" s="903"/>
      <c r="AJ13" s="903"/>
      <c r="AK13" s="903"/>
      <c r="AL13" s="903"/>
      <c r="AM13" s="902"/>
    </row>
    <row r="14" spans="1:39" ht="15" customHeight="1">
      <c r="A14" s="899"/>
      <c r="B14" s="899"/>
      <c r="C14" s="899"/>
      <c r="D14" s="899"/>
      <c r="E14" s="899"/>
      <c r="F14" s="899"/>
      <c r="G14" s="899"/>
      <c r="H14" s="899"/>
      <c r="I14" s="899"/>
      <c r="J14" s="899"/>
      <c r="K14" s="899"/>
      <c r="L14" s="904" t="s">
        <v>374</v>
      </c>
      <c r="M14" s="905" t="s">
        <v>230</v>
      </c>
      <c r="N14" s="904" t="s">
        <v>143</v>
      </c>
      <c r="O14" s="846" t="s">
        <v>2412</v>
      </c>
      <c r="P14" s="846" t="s">
        <v>2412</v>
      </c>
      <c r="Q14" s="846" t="s">
        <v>2412</v>
      </c>
      <c r="R14" s="847" t="s">
        <v>2413</v>
      </c>
      <c r="S14" s="807" t="s">
        <v>2414</v>
      </c>
      <c r="T14" s="807" t="s">
        <v>2443</v>
      </c>
      <c r="U14" s="807" t="s">
        <v>2444</v>
      </c>
      <c r="V14" s="807" t="s">
        <v>2445</v>
      </c>
      <c r="W14" s="807" t="s">
        <v>2446</v>
      </c>
      <c r="X14" s="807" t="s">
        <v>2447</v>
      </c>
      <c r="Y14" s="807" t="s">
        <v>2448</v>
      </c>
      <c r="Z14" s="807" t="s">
        <v>2449</v>
      </c>
      <c r="AA14" s="807" t="s">
        <v>2450</v>
      </c>
      <c r="AB14" s="807" t="s">
        <v>2451</v>
      </c>
      <c r="AC14" s="807" t="s">
        <v>2414</v>
      </c>
      <c r="AD14" s="807" t="s">
        <v>2443</v>
      </c>
      <c r="AE14" s="807" t="s">
        <v>2444</v>
      </c>
      <c r="AF14" s="807" t="s">
        <v>2445</v>
      </c>
      <c r="AG14" s="807" t="s">
        <v>2446</v>
      </c>
      <c r="AH14" s="807" t="s">
        <v>2447</v>
      </c>
      <c r="AI14" s="807" t="s">
        <v>2448</v>
      </c>
      <c r="AJ14" s="807" t="s">
        <v>2449</v>
      </c>
      <c r="AK14" s="807" t="s">
        <v>2450</v>
      </c>
      <c r="AL14" s="807" t="s">
        <v>2451</v>
      </c>
      <c r="AM14" s="906" t="s">
        <v>323</v>
      </c>
    </row>
    <row r="15" spans="1:39" ht="50.1" customHeight="1">
      <c r="A15" s="899"/>
      <c r="B15" s="899"/>
      <c r="C15" s="899"/>
      <c r="D15" s="899"/>
      <c r="E15" s="899"/>
      <c r="F15" s="899"/>
      <c r="G15" s="899"/>
      <c r="H15" s="899"/>
      <c r="I15" s="899"/>
      <c r="J15" s="899"/>
      <c r="K15" s="899"/>
      <c r="L15" s="904"/>
      <c r="M15" s="905"/>
      <c r="N15" s="904"/>
      <c r="O15" s="807" t="s">
        <v>286</v>
      </c>
      <c r="P15" s="807" t="s">
        <v>324</v>
      </c>
      <c r="Q15" s="807" t="s">
        <v>304</v>
      </c>
      <c r="R15" s="807" t="s">
        <v>286</v>
      </c>
      <c r="S15" s="850" t="s">
        <v>287</v>
      </c>
      <c r="T15" s="850" t="s">
        <v>287</v>
      </c>
      <c r="U15" s="850" t="s">
        <v>287</v>
      </c>
      <c r="V15" s="850" t="s">
        <v>287</v>
      </c>
      <c r="W15" s="850" t="s">
        <v>287</v>
      </c>
      <c r="X15" s="850" t="s">
        <v>287</v>
      </c>
      <c r="Y15" s="850" t="s">
        <v>287</v>
      </c>
      <c r="Z15" s="850" t="s">
        <v>287</v>
      </c>
      <c r="AA15" s="850" t="s">
        <v>287</v>
      </c>
      <c r="AB15" s="850" t="s">
        <v>287</v>
      </c>
      <c r="AC15" s="850" t="s">
        <v>286</v>
      </c>
      <c r="AD15" s="850" t="s">
        <v>286</v>
      </c>
      <c r="AE15" s="850" t="s">
        <v>286</v>
      </c>
      <c r="AF15" s="850" t="s">
        <v>286</v>
      </c>
      <c r="AG15" s="850" t="s">
        <v>286</v>
      </c>
      <c r="AH15" s="850" t="s">
        <v>286</v>
      </c>
      <c r="AI15" s="850" t="s">
        <v>286</v>
      </c>
      <c r="AJ15" s="850" t="s">
        <v>286</v>
      </c>
      <c r="AK15" s="850" t="s">
        <v>286</v>
      </c>
      <c r="AL15" s="850" t="s">
        <v>286</v>
      </c>
      <c r="AM15" s="907"/>
    </row>
    <row r="16" spans="1:39">
      <c r="A16" s="851" t="s">
        <v>18</v>
      </c>
      <c r="B16" s="899"/>
      <c r="C16" s="899"/>
      <c r="D16" s="899"/>
      <c r="E16" s="899"/>
      <c r="F16" s="899"/>
      <c r="G16" s="899"/>
      <c r="H16" s="899"/>
      <c r="I16" s="899"/>
      <c r="J16" s="899"/>
      <c r="K16" s="899"/>
      <c r="L16" s="908" t="s">
        <v>2390</v>
      </c>
      <c r="M16" s="753"/>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909"/>
    </row>
    <row r="17" spans="1:39" s="95" customFormat="1" ht="22.5">
      <c r="A17" s="885">
        <v>1</v>
      </c>
      <c r="B17" s="910"/>
      <c r="C17" s="910"/>
      <c r="D17" s="910"/>
      <c r="E17" s="910"/>
      <c r="F17" s="910"/>
      <c r="G17" s="910"/>
      <c r="H17" s="910"/>
      <c r="I17" s="910"/>
      <c r="J17" s="910"/>
      <c r="K17" s="910"/>
      <c r="L17" s="911">
        <v>1</v>
      </c>
      <c r="M17" s="218" t="s">
        <v>375</v>
      </c>
      <c r="N17" s="809" t="s">
        <v>370</v>
      </c>
      <c r="O17" s="912">
        <v>244</v>
      </c>
      <c r="P17" s="912">
        <v>244</v>
      </c>
      <c r="Q17" s="912">
        <v>244</v>
      </c>
      <c r="R17" s="912">
        <v>244</v>
      </c>
      <c r="S17" s="912">
        <v>244</v>
      </c>
      <c r="T17" s="912">
        <v>0</v>
      </c>
      <c r="U17" s="912">
        <v>0</v>
      </c>
      <c r="V17" s="912">
        <v>0</v>
      </c>
      <c r="W17" s="912">
        <v>0</v>
      </c>
      <c r="X17" s="912">
        <v>0</v>
      </c>
      <c r="Y17" s="912">
        <v>0</v>
      </c>
      <c r="Z17" s="912">
        <v>0</v>
      </c>
      <c r="AA17" s="912">
        <v>0</v>
      </c>
      <c r="AB17" s="912">
        <v>0</v>
      </c>
      <c r="AC17" s="912">
        <v>0</v>
      </c>
      <c r="AD17" s="912">
        <v>0</v>
      </c>
      <c r="AE17" s="912">
        <v>0</v>
      </c>
      <c r="AF17" s="912">
        <v>0</v>
      </c>
      <c r="AG17" s="912">
        <v>0</v>
      </c>
      <c r="AH17" s="912">
        <v>0</v>
      </c>
      <c r="AI17" s="912">
        <v>0</v>
      </c>
      <c r="AJ17" s="912">
        <v>0</v>
      </c>
      <c r="AK17" s="912">
        <v>0</v>
      </c>
      <c r="AL17" s="912">
        <v>0</v>
      </c>
      <c r="AM17" s="858"/>
    </row>
    <row r="18" spans="1:39">
      <c r="A18" s="885">
        <v>1</v>
      </c>
      <c r="B18" s="899"/>
      <c r="C18" s="899"/>
      <c r="D18" s="899"/>
      <c r="E18" s="899"/>
      <c r="F18" s="899"/>
      <c r="G18" s="899"/>
      <c r="H18" s="899"/>
      <c r="I18" s="899"/>
      <c r="J18" s="899"/>
      <c r="K18" s="899"/>
      <c r="L18" s="913">
        <v>1.1000000000000001</v>
      </c>
      <c r="M18" s="222" t="s">
        <v>376</v>
      </c>
      <c r="N18" s="809" t="s">
        <v>370</v>
      </c>
      <c r="O18" s="914"/>
      <c r="P18" s="914"/>
      <c r="Q18" s="914"/>
      <c r="R18" s="914"/>
      <c r="S18" s="914"/>
      <c r="T18" s="914"/>
      <c r="U18" s="914"/>
      <c r="V18" s="914"/>
      <c r="W18" s="914"/>
      <c r="X18" s="914"/>
      <c r="Y18" s="914"/>
      <c r="Z18" s="914"/>
      <c r="AA18" s="914"/>
      <c r="AB18" s="914"/>
      <c r="AC18" s="914"/>
      <c r="AD18" s="914"/>
      <c r="AE18" s="914"/>
      <c r="AF18" s="914"/>
      <c r="AG18" s="914"/>
      <c r="AH18" s="914"/>
      <c r="AI18" s="914"/>
      <c r="AJ18" s="914"/>
      <c r="AK18" s="914"/>
      <c r="AL18" s="914"/>
      <c r="AM18" s="858"/>
    </row>
    <row r="19" spans="1:39">
      <c r="A19" s="885">
        <v>1</v>
      </c>
      <c r="B19" s="899"/>
      <c r="C19" s="899"/>
      <c r="D19" s="899"/>
      <c r="E19" s="899"/>
      <c r="F19" s="899"/>
      <c r="G19" s="899"/>
      <c r="H19" s="899"/>
      <c r="I19" s="899"/>
      <c r="J19" s="899"/>
      <c r="K19" s="899"/>
      <c r="L19" s="913">
        <v>1.2</v>
      </c>
      <c r="M19" s="222" t="s">
        <v>377</v>
      </c>
      <c r="N19" s="809" t="s">
        <v>370</v>
      </c>
      <c r="O19" s="914"/>
      <c r="P19" s="914"/>
      <c r="Q19" s="914"/>
      <c r="R19" s="914"/>
      <c r="S19" s="914"/>
      <c r="T19" s="914"/>
      <c r="U19" s="914"/>
      <c r="V19" s="914"/>
      <c r="W19" s="914"/>
      <c r="X19" s="914"/>
      <c r="Y19" s="914"/>
      <c r="Z19" s="914"/>
      <c r="AA19" s="914"/>
      <c r="AB19" s="914"/>
      <c r="AC19" s="914"/>
      <c r="AD19" s="914"/>
      <c r="AE19" s="914"/>
      <c r="AF19" s="914"/>
      <c r="AG19" s="914"/>
      <c r="AH19" s="914"/>
      <c r="AI19" s="914"/>
      <c r="AJ19" s="914"/>
      <c r="AK19" s="914"/>
      <c r="AL19" s="914"/>
      <c r="AM19" s="858"/>
    </row>
    <row r="20" spans="1:39">
      <c r="A20" s="885">
        <v>1</v>
      </c>
      <c r="B20" s="899"/>
      <c r="C20" s="899"/>
      <c r="D20" s="899"/>
      <c r="E20" s="899"/>
      <c r="F20" s="899"/>
      <c r="G20" s="899"/>
      <c r="H20" s="899"/>
      <c r="I20" s="899"/>
      <c r="J20" s="899"/>
      <c r="K20" s="899"/>
      <c r="L20" s="913">
        <v>1.3</v>
      </c>
      <c r="M20" s="222" t="s">
        <v>379</v>
      </c>
      <c r="N20" s="809" t="s">
        <v>370</v>
      </c>
      <c r="O20" s="914"/>
      <c r="P20" s="914"/>
      <c r="Q20" s="914"/>
      <c r="R20" s="914"/>
      <c r="S20" s="914"/>
      <c r="T20" s="914"/>
      <c r="U20" s="914"/>
      <c r="V20" s="914"/>
      <c r="W20" s="914"/>
      <c r="X20" s="914"/>
      <c r="Y20" s="914"/>
      <c r="Z20" s="914"/>
      <c r="AA20" s="914"/>
      <c r="AB20" s="914"/>
      <c r="AC20" s="914"/>
      <c r="AD20" s="914"/>
      <c r="AE20" s="914"/>
      <c r="AF20" s="914"/>
      <c r="AG20" s="914"/>
      <c r="AH20" s="914"/>
      <c r="AI20" s="914"/>
      <c r="AJ20" s="914"/>
      <c r="AK20" s="914"/>
      <c r="AL20" s="914"/>
      <c r="AM20" s="858"/>
    </row>
    <row r="21" spans="1:39">
      <c r="A21" s="885">
        <v>1</v>
      </c>
      <c r="B21" s="899"/>
      <c r="C21" s="899"/>
      <c r="D21" s="899"/>
      <c r="E21" s="899"/>
      <c r="F21" s="899"/>
      <c r="G21" s="899"/>
      <c r="H21" s="899"/>
      <c r="I21" s="899"/>
      <c r="J21" s="899"/>
      <c r="K21" s="899"/>
      <c r="L21" s="913">
        <v>1.4</v>
      </c>
      <c r="M21" s="222" t="s">
        <v>381</v>
      </c>
      <c r="N21" s="809" t="s">
        <v>370</v>
      </c>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858"/>
    </row>
    <row r="22" spans="1:39">
      <c r="A22" s="885">
        <v>1</v>
      </c>
      <c r="B22" s="899"/>
      <c r="C22" s="899"/>
      <c r="D22" s="899"/>
      <c r="E22" s="899"/>
      <c r="F22" s="899"/>
      <c r="G22" s="899"/>
      <c r="H22" s="899"/>
      <c r="I22" s="899"/>
      <c r="J22" s="899"/>
      <c r="K22" s="899"/>
      <c r="L22" s="913">
        <v>1.5</v>
      </c>
      <c r="M22" s="222" t="s">
        <v>383</v>
      </c>
      <c r="N22" s="809" t="s">
        <v>370</v>
      </c>
      <c r="O22" s="914">
        <v>244</v>
      </c>
      <c r="P22" s="914">
        <v>244</v>
      </c>
      <c r="Q22" s="914">
        <v>244</v>
      </c>
      <c r="R22" s="914">
        <v>244</v>
      </c>
      <c r="S22" s="914">
        <v>244</v>
      </c>
      <c r="T22" s="914"/>
      <c r="U22" s="914"/>
      <c r="V22" s="914"/>
      <c r="W22" s="914"/>
      <c r="X22" s="914"/>
      <c r="Y22" s="914"/>
      <c r="Z22" s="914"/>
      <c r="AA22" s="914"/>
      <c r="AB22" s="914"/>
      <c r="AC22" s="914"/>
      <c r="AD22" s="914"/>
      <c r="AE22" s="914"/>
      <c r="AF22" s="914"/>
      <c r="AG22" s="914"/>
      <c r="AH22" s="914"/>
      <c r="AI22" s="914"/>
      <c r="AJ22" s="914"/>
      <c r="AK22" s="914"/>
      <c r="AL22" s="914"/>
      <c r="AM22" s="858"/>
    </row>
    <row r="23" spans="1:39" s="95" customFormat="1">
      <c r="A23" s="885">
        <v>1</v>
      </c>
      <c r="B23" s="910"/>
      <c r="C23" s="910"/>
      <c r="D23" s="910"/>
      <c r="E23" s="910"/>
      <c r="F23" s="910"/>
      <c r="G23" s="910"/>
      <c r="H23" s="910"/>
      <c r="I23" s="910"/>
      <c r="J23" s="910"/>
      <c r="K23" s="910"/>
      <c r="L23" s="911">
        <v>2</v>
      </c>
      <c r="M23" s="218" t="s">
        <v>384</v>
      </c>
      <c r="N23" s="809" t="s">
        <v>370</v>
      </c>
      <c r="O23" s="912">
        <v>0</v>
      </c>
      <c r="P23" s="912">
        <v>0</v>
      </c>
      <c r="Q23" s="912">
        <v>0</v>
      </c>
      <c r="R23" s="912">
        <v>0</v>
      </c>
      <c r="S23" s="912">
        <v>0</v>
      </c>
      <c r="T23" s="912">
        <v>0</v>
      </c>
      <c r="U23" s="912">
        <v>0</v>
      </c>
      <c r="V23" s="912">
        <v>0</v>
      </c>
      <c r="W23" s="912">
        <v>0</v>
      </c>
      <c r="X23" s="912">
        <v>0</v>
      </c>
      <c r="Y23" s="912">
        <v>0</v>
      </c>
      <c r="Z23" s="912">
        <v>0</v>
      </c>
      <c r="AA23" s="912">
        <v>0</v>
      </c>
      <c r="AB23" s="912">
        <v>0</v>
      </c>
      <c r="AC23" s="912">
        <v>0</v>
      </c>
      <c r="AD23" s="912">
        <v>0</v>
      </c>
      <c r="AE23" s="912">
        <v>0</v>
      </c>
      <c r="AF23" s="912">
        <v>0</v>
      </c>
      <c r="AG23" s="912">
        <v>0</v>
      </c>
      <c r="AH23" s="912">
        <v>0</v>
      </c>
      <c r="AI23" s="912">
        <v>0</v>
      </c>
      <c r="AJ23" s="912">
        <v>0</v>
      </c>
      <c r="AK23" s="912">
        <v>0</v>
      </c>
      <c r="AL23" s="912">
        <v>0</v>
      </c>
      <c r="AM23" s="858"/>
    </row>
    <row r="24" spans="1:39">
      <c r="A24" s="885">
        <v>1</v>
      </c>
      <c r="B24" s="899"/>
      <c r="C24" s="899"/>
      <c r="D24" s="899"/>
      <c r="E24" s="899"/>
      <c r="F24" s="899"/>
      <c r="G24" s="899"/>
      <c r="H24" s="899"/>
      <c r="I24" s="899"/>
      <c r="J24" s="899"/>
      <c r="K24" s="899"/>
      <c r="L24" s="913">
        <v>2.1</v>
      </c>
      <c r="M24" s="222" t="s">
        <v>376</v>
      </c>
      <c r="N24" s="809" t="s">
        <v>370</v>
      </c>
      <c r="O24" s="914"/>
      <c r="P24" s="914"/>
      <c r="Q24" s="914"/>
      <c r="R24" s="914"/>
      <c r="S24" s="914"/>
      <c r="T24" s="914"/>
      <c r="U24" s="914"/>
      <c r="V24" s="914"/>
      <c r="W24" s="914"/>
      <c r="X24" s="914"/>
      <c r="Y24" s="914"/>
      <c r="Z24" s="914"/>
      <c r="AA24" s="914"/>
      <c r="AB24" s="914"/>
      <c r="AC24" s="914"/>
      <c r="AD24" s="914"/>
      <c r="AE24" s="914"/>
      <c r="AF24" s="914"/>
      <c r="AG24" s="914"/>
      <c r="AH24" s="914"/>
      <c r="AI24" s="914"/>
      <c r="AJ24" s="914"/>
      <c r="AK24" s="914"/>
      <c r="AL24" s="914"/>
      <c r="AM24" s="858"/>
    </row>
    <row r="25" spans="1:39">
      <c r="A25" s="885">
        <v>1</v>
      </c>
      <c r="B25" s="899"/>
      <c r="C25" s="899"/>
      <c r="D25" s="899"/>
      <c r="E25" s="899"/>
      <c r="F25" s="899"/>
      <c r="G25" s="899"/>
      <c r="H25" s="899"/>
      <c r="I25" s="899"/>
      <c r="J25" s="899"/>
      <c r="K25" s="899"/>
      <c r="L25" s="913">
        <v>2.2000000000000002</v>
      </c>
      <c r="M25" s="222" t="s">
        <v>377</v>
      </c>
      <c r="N25" s="809" t="s">
        <v>370</v>
      </c>
      <c r="O25" s="914"/>
      <c r="P25" s="914"/>
      <c r="Q25" s="914"/>
      <c r="R25" s="914"/>
      <c r="S25" s="914"/>
      <c r="T25" s="914"/>
      <c r="U25" s="914"/>
      <c r="V25" s="914"/>
      <c r="W25" s="914"/>
      <c r="X25" s="914"/>
      <c r="Y25" s="914"/>
      <c r="Z25" s="914"/>
      <c r="AA25" s="914"/>
      <c r="AB25" s="914"/>
      <c r="AC25" s="914"/>
      <c r="AD25" s="914"/>
      <c r="AE25" s="914"/>
      <c r="AF25" s="914"/>
      <c r="AG25" s="914"/>
      <c r="AH25" s="914"/>
      <c r="AI25" s="914"/>
      <c r="AJ25" s="914"/>
      <c r="AK25" s="914"/>
      <c r="AL25" s="914"/>
      <c r="AM25" s="858"/>
    </row>
    <row r="26" spans="1:39">
      <c r="A26" s="885">
        <v>1</v>
      </c>
      <c r="B26" s="899"/>
      <c r="C26" s="899"/>
      <c r="D26" s="899"/>
      <c r="E26" s="899"/>
      <c r="F26" s="899"/>
      <c r="G26" s="899"/>
      <c r="H26" s="899"/>
      <c r="I26" s="899"/>
      <c r="J26" s="899"/>
      <c r="K26" s="899"/>
      <c r="L26" s="913">
        <v>2.2999999999999998</v>
      </c>
      <c r="M26" s="222" t="s">
        <v>379</v>
      </c>
      <c r="N26" s="809" t="s">
        <v>370</v>
      </c>
      <c r="O26" s="914"/>
      <c r="P26" s="914"/>
      <c r="Q26" s="914"/>
      <c r="R26" s="914"/>
      <c r="S26" s="914"/>
      <c r="T26" s="914"/>
      <c r="U26" s="914"/>
      <c r="V26" s="914"/>
      <c r="W26" s="914"/>
      <c r="X26" s="914"/>
      <c r="Y26" s="914"/>
      <c r="Z26" s="914"/>
      <c r="AA26" s="914"/>
      <c r="AB26" s="914"/>
      <c r="AC26" s="914"/>
      <c r="AD26" s="914"/>
      <c r="AE26" s="914"/>
      <c r="AF26" s="914"/>
      <c r="AG26" s="914"/>
      <c r="AH26" s="914"/>
      <c r="AI26" s="914"/>
      <c r="AJ26" s="914"/>
      <c r="AK26" s="914"/>
      <c r="AL26" s="914"/>
      <c r="AM26" s="858"/>
    </row>
    <row r="27" spans="1:39">
      <c r="A27" s="885">
        <v>1</v>
      </c>
      <c r="B27" s="899"/>
      <c r="C27" s="899"/>
      <c r="D27" s="899"/>
      <c r="E27" s="899"/>
      <c r="F27" s="899"/>
      <c r="G27" s="899"/>
      <c r="H27" s="899"/>
      <c r="I27" s="899"/>
      <c r="J27" s="899"/>
      <c r="K27" s="899"/>
      <c r="L27" s="913">
        <v>2.4</v>
      </c>
      <c r="M27" s="222" t="s">
        <v>381</v>
      </c>
      <c r="N27" s="809" t="s">
        <v>370</v>
      </c>
      <c r="O27" s="914"/>
      <c r="P27" s="914"/>
      <c r="Q27" s="914"/>
      <c r="R27" s="914"/>
      <c r="S27" s="914"/>
      <c r="T27" s="914"/>
      <c r="U27" s="914"/>
      <c r="V27" s="914"/>
      <c r="W27" s="914"/>
      <c r="X27" s="914"/>
      <c r="Y27" s="914"/>
      <c r="Z27" s="914"/>
      <c r="AA27" s="914"/>
      <c r="AB27" s="914"/>
      <c r="AC27" s="914"/>
      <c r="AD27" s="914"/>
      <c r="AE27" s="914"/>
      <c r="AF27" s="914"/>
      <c r="AG27" s="914"/>
      <c r="AH27" s="914"/>
      <c r="AI27" s="914"/>
      <c r="AJ27" s="914"/>
      <c r="AK27" s="914"/>
      <c r="AL27" s="914"/>
      <c r="AM27" s="858"/>
    </row>
    <row r="28" spans="1:39">
      <c r="A28" s="885">
        <v>1</v>
      </c>
      <c r="B28" s="899"/>
      <c r="C28" s="899"/>
      <c r="D28" s="899"/>
      <c r="E28" s="899"/>
      <c r="F28" s="899"/>
      <c r="G28" s="899"/>
      <c r="H28" s="899"/>
      <c r="I28" s="899"/>
      <c r="J28" s="899"/>
      <c r="K28" s="899"/>
      <c r="L28" s="913">
        <v>2.5</v>
      </c>
      <c r="M28" s="222" t="s">
        <v>383</v>
      </c>
      <c r="N28" s="809" t="s">
        <v>370</v>
      </c>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858"/>
    </row>
    <row r="29" spans="1:39" s="95" customFormat="1">
      <c r="A29" s="885">
        <v>1</v>
      </c>
      <c r="B29" s="910"/>
      <c r="C29" s="910"/>
      <c r="D29" s="910"/>
      <c r="E29" s="910"/>
      <c r="F29" s="910"/>
      <c r="G29" s="910"/>
      <c r="H29" s="910"/>
      <c r="I29" s="910"/>
      <c r="J29" s="910"/>
      <c r="K29" s="910"/>
      <c r="L29" s="911">
        <v>3</v>
      </c>
      <c r="M29" s="218" t="s">
        <v>386</v>
      </c>
      <c r="N29" s="809" t="s">
        <v>370</v>
      </c>
      <c r="O29" s="912">
        <v>0</v>
      </c>
      <c r="P29" s="912">
        <v>0</v>
      </c>
      <c r="Q29" s="912">
        <v>0</v>
      </c>
      <c r="R29" s="912">
        <v>0</v>
      </c>
      <c r="S29" s="912">
        <v>0</v>
      </c>
      <c r="T29" s="912">
        <v>0</v>
      </c>
      <c r="U29" s="912">
        <v>0</v>
      </c>
      <c r="V29" s="912">
        <v>0</v>
      </c>
      <c r="W29" s="912">
        <v>0</v>
      </c>
      <c r="X29" s="912">
        <v>0</v>
      </c>
      <c r="Y29" s="912">
        <v>0</v>
      </c>
      <c r="Z29" s="912">
        <v>0</v>
      </c>
      <c r="AA29" s="912">
        <v>0</v>
      </c>
      <c r="AB29" s="912">
        <v>0</v>
      </c>
      <c r="AC29" s="912">
        <v>0</v>
      </c>
      <c r="AD29" s="912">
        <v>0</v>
      </c>
      <c r="AE29" s="912">
        <v>0</v>
      </c>
      <c r="AF29" s="912">
        <v>0</v>
      </c>
      <c r="AG29" s="912">
        <v>0</v>
      </c>
      <c r="AH29" s="912">
        <v>0</v>
      </c>
      <c r="AI29" s="912">
        <v>0</v>
      </c>
      <c r="AJ29" s="912">
        <v>0</v>
      </c>
      <c r="AK29" s="912">
        <v>0</v>
      </c>
      <c r="AL29" s="912">
        <v>0</v>
      </c>
      <c r="AM29" s="858"/>
    </row>
    <row r="30" spans="1:39">
      <c r="A30" s="885">
        <v>1</v>
      </c>
      <c r="B30" s="899"/>
      <c r="C30" s="899"/>
      <c r="D30" s="899"/>
      <c r="E30" s="899"/>
      <c r="F30" s="899"/>
      <c r="G30" s="899"/>
      <c r="H30" s="899"/>
      <c r="I30" s="899"/>
      <c r="J30" s="899"/>
      <c r="K30" s="899"/>
      <c r="L30" s="913">
        <v>3.1</v>
      </c>
      <c r="M30" s="222" t="s">
        <v>376</v>
      </c>
      <c r="N30" s="809" t="s">
        <v>370</v>
      </c>
      <c r="O30" s="914"/>
      <c r="P30" s="914"/>
      <c r="Q30" s="914"/>
      <c r="R30" s="914"/>
      <c r="S30" s="914"/>
      <c r="T30" s="914"/>
      <c r="U30" s="914"/>
      <c r="V30" s="914"/>
      <c r="W30" s="914"/>
      <c r="X30" s="914"/>
      <c r="Y30" s="914"/>
      <c r="Z30" s="914"/>
      <c r="AA30" s="914"/>
      <c r="AB30" s="914"/>
      <c r="AC30" s="914"/>
      <c r="AD30" s="914"/>
      <c r="AE30" s="914"/>
      <c r="AF30" s="914"/>
      <c r="AG30" s="914"/>
      <c r="AH30" s="914"/>
      <c r="AI30" s="914"/>
      <c r="AJ30" s="914"/>
      <c r="AK30" s="914"/>
      <c r="AL30" s="914"/>
      <c r="AM30" s="858"/>
    </row>
    <row r="31" spans="1:39">
      <c r="A31" s="885">
        <v>1</v>
      </c>
      <c r="B31" s="899"/>
      <c r="C31" s="899"/>
      <c r="D31" s="899"/>
      <c r="E31" s="899"/>
      <c r="F31" s="899"/>
      <c r="G31" s="899"/>
      <c r="H31" s="899"/>
      <c r="I31" s="899"/>
      <c r="J31" s="899"/>
      <c r="K31" s="899"/>
      <c r="L31" s="913">
        <v>3.2</v>
      </c>
      <c r="M31" s="222" t="s">
        <v>377</v>
      </c>
      <c r="N31" s="809" t="s">
        <v>370</v>
      </c>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858"/>
    </row>
    <row r="32" spans="1:39">
      <c r="A32" s="885">
        <v>1</v>
      </c>
      <c r="B32" s="899"/>
      <c r="C32" s="899"/>
      <c r="D32" s="899"/>
      <c r="E32" s="899"/>
      <c r="F32" s="899"/>
      <c r="G32" s="899"/>
      <c r="H32" s="899"/>
      <c r="I32" s="899"/>
      <c r="J32" s="899"/>
      <c r="K32" s="899"/>
      <c r="L32" s="913">
        <v>3.3</v>
      </c>
      <c r="M32" s="222" t="s">
        <v>379</v>
      </c>
      <c r="N32" s="809" t="s">
        <v>370</v>
      </c>
      <c r="O32" s="914"/>
      <c r="P32" s="914"/>
      <c r="Q32" s="914"/>
      <c r="R32" s="914"/>
      <c r="S32" s="914"/>
      <c r="T32" s="914"/>
      <c r="U32" s="914"/>
      <c r="V32" s="914"/>
      <c r="W32" s="914"/>
      <c r="X32" s="914"/>
      <c r="Y32" s="914"/>
      <c r="Z32" s="914"/>
      <c r="AA32" s="914"/>
      <c r="AB32" s="914"/>
      <c r="AC32" s="914"/>
      <c r="AD32" s="914"/>
      <c r="AE32" s="914"/>
      <c r="AF32" s="914"/>
      <c r="AG32" s="914"/>
      <c r="AH32" s="914"/>
      <c r="AI32" s="914"/>
      <c r="AJ32" s="914"/>
      <c r="AK32" s="914"/>
      <c r="AL32" s="914"/>
      <c r="AM32" s="858"/>
    </row>
    <row r="33" spans="1:39">
      <c r="A33" s="885">
        <v>1</v>
      </c>
      <c r="B33" s="899"/>
      <c r="C33" s="899"/>
      <c r="D33" s="899"/>
      <c r="E33" s="899"/>
      <c r="F33" s="899"/>
      <c r="G33" s="899"/>
      <c r="H33" s="899"/>
      <c r="I33" s="899"/>
      <c r="J33" s="899"/>
      <c r="K33" s="899"/>
      <c r="L33" s="913">
        <v>3.4</v>
      </c>
      <c r="M33" s="222" t="s">
        <v>381</v>
      </c>
      <c r="N33" s="809" t="s">
        <v>370</v>
      </c>
      <c r="O33" s="914"/>
      <c r="P33" s="914"/>
      <c r="Q33" s="914"/>
      <c r="R33" s="914"/>
      <c r="S33" s="914"/>
      <c r="T33" s="914"/>
      <c r="U33" s="914"/>
      <c r="V33" s="914"/>
      <c r="W33" s="914"/>
      <c r="X33" s="914"/>
      <c r="Y33" s="914"/>
      <c r="Z33" s="914"/>
      <c r="AA33" s="914"/>
      <c r="AB33" s="914"/>
      <c r="AC33" s="914"/>
      <c r="AD33" s="914"/>
      <c r="AE33" s="914"/>
      <c r="AF33" s="914"/>
      <c r="AG33" s="914"/>
      <c r="AH33" s="914"/>
      <c r="AI33" s="914"/>
      <c r="AJ33" s="914"/>
      <c r="AK33" s="914"/>
      <c r="AL33" s="914"/>
      <c r="AM33" s="858"/>
    </row>
    <row r="34" spans="1:39">
      <c r="A34" s="885">
        <v>1</v>
      </c>
      <c r="B34" s="899"/>
      <c r="C34" s="899"/>
      <c r="D34" s="899"/>
      <c r="E34" s="899"/>
      <c r="F34" s="899"/>
      <c r="G34" s="899"/>
      <c r="H34" s="899"/>
      <c r="I34" s="899"/>
      <c r="J34" s="899"/>
      <c r="K34" s="899"/>
      <c r="L34" s="913">
        <v>3.5</v>
      </c>
      <c r="M34" s="222" t="s">
        <v>383</v>
      </c>
      <c r="N34" s="809" t="s">
        <v>370</v>
      </c>
      <c r="O34" s="914"/>
      <c r="P34" s="914"/>
      <c r="Q34" s="914"/>
      <c r="R34" s="914"/>
      <c r="S34" s="914"/>
      <c r="T34" s="914"/>
      <c r="U34" s="914"/>
      <c r="V34" s="914"/>
      <c r="W34" s="914"/>
      <c r="X34" s="914"/>
      <c r="Y34" s="914"/>
      <c r="Z34" s="914"/>
      <c r="AA34" s="914"/>
      <c r="AB34" s="914"/>
      <c r="AC34" s="914"/>
      <c r="AD34" s="914"/>
      <c r="AE34" s="914"/>
      <c r="AF34" s="914"/>
      <c r="AG34" s="914"/>
      <c r="AH34" s="914"/>
      <c r="AI34" s="914"/>
      <c r="AJ34" s="914"/>
      <c r="AK34" s="914"/>
      <c r="AL34" s="914"/>
      <c r="AM34" s="858"/>
    </row>
    <row r="35" spans="1:39" s="95" customFormat="1" ht="22.5">
      <c r="A35" s="885">
        <v>1</v>
      </c>
      <c r="B35" s="910"/>
      <c r="C35" s="910"/>
      <c r="D35" s="910"/>
      <c r="E35" s="910"/>
      <c r="F35" s="910"/>
      <c r="G35" s="910"/>
      <c r="H35" s="910"/>
      <c r="I35" s="910"/>
      <c r="J35" s="910"/>
      <c r="K35" s="910"/>
      <c r="L35" s="911">
        <v>4</v>
      </c>
      <c r="M35" s="218" t="s">
        <v>390</v>
      </c>
      <c r="N35" s="809" t="s">
        <v>370</v>
      </c>
      <c r="O35" s="912">
        <v>244</v>
      </c>
      <c r="P35" s="912">
        <v>244</v>
      </c>
      <c r="Q35" s="912">
        <v>244</v>
      </c>
      <c r="R35" s="912">
        <v>244</v>
      </c>
      <c r="S35" s="912">
        <v>244</v>
      </c>
      <c r="T35" s="912">
        <v>0</v>
      </c>
      <c r="U35" s="912">
        <v>0</v>
      </c>
      <c r="V35" s="912">
        <v>0</v>
      </c>
      <c r="W35" s="912">
        <v>0</v>
      </c>
      <c r="X35" s="912">
        <v>0</v>
      </c>
      <c r="Y35" s="912">
        <v>0</v>
      </c>
      <c r="Z35" s="912">
        <v>0</v>
      </c>
      <c r="AA35" s="912">
        <v>0</v>
      </c>
      <c r="AB35" s="912">
        <v>0</v>
      </c>
      <c r="AC35" s="912">
        <v>0</v>
      </c>
      <c r="AD35" s="912">
        <v>0</v>
      </c>
      <c r="AE35" s="912">
        <v>0</v>
      </c>
      <c r="AF35" s="912">
        <v>0</v>
      </c>
      <c r="AG35" s="912">
        <v>0</v>
      </c>
      <c r="AH35" s="912">
        <v>0</v>
      </c>
      <c r="AI35" s="912">
        <v>0</v>
      </c>
      <c r="AJ35" s="912">
        <v>0</v>
      </c>
      <c r="AK35" s="912">
        <v>0</v>
      </c>
      <c r="AL35" s="912">
        <v>0</v>
      </c>
      <c r="AM35" s="858"/>
    </row>
    <row r="36" spans="1:39">
      <c r="A36" s="885">
        <v>1</v>
      </c>
      <c r="B36" s="899"/>
      <c r="C36" s="899"/>
      <c r="D36" s="899"/>
      <c r="E36" s="899"/>
      <c r="F36" s="899"/>
      <c r="G36" s="899"/>
      <c r="H36" s="899"/>
      <c r="I36" s="899"/>
      <c r="J36" s="899"/>
      <c r="K36" s="899"/>
      <c r="L36" s="913">
        <v>4.0999999999999996</v>
      </c>
      <c r="M36" s="222" t="s">
        <v>376</v>
      </c>
      <c r="N36" s="809" t="s">
        <v>370</v>
      </c>
      <c r="O36" s="914">
        <v>0</v>
      </c>
      <c r="P36" s="914">
        <v>0</v>
      </c>
      <c r="Q36" s="914">
        <v>0</v>
      </c>
      <c r="R36" s="914">
        <v>0</v>
      </c>
      <c r="S36" s="914">
        <v>0</v>
      </c>
      <c r="T36" s="914">
        <v>0</v>
      </c>
      <c r="U36" s="914">
        <v>0</v>
      </c>
      <c r="V36" s="914">
        <v>0</v>
      </c>
      <c r="W36" s="914">
        <v>0</v>
      </c>
      <c r="X36" s="914">
        <v>0</v>
      </c>
      <c r="Y36" s="914">
        <v>0</v>
      </c>
      <c r="Z36" s="914">
        <v>0</v>
      </c>
      <c r="AA36" s="914">
        <v>0</v>
      </c>
      <c r="AB36" s="914">
        <v>0</v>
      </c>
      <c r="AC36" s="914">
        <v>0</v>
      </c>
      <c r="AD36" s="914">
        <v>0</v>
      </c>
      <c r="AE36" s="914">
        <v>0</v>
      </c>
      <c r="AF36" s="914">
        <v>0</v>
      </c>
      <c r="AG36" s="914">
        <v>0</v>
      </c>
      <c r="AH36" s="914">
        <v>0</v>
      </c>
      <c r="AI36" s="914">
        <v>0</v>
      </c>
      <c r="AJ36" s="914">
        <v>0</v>
      </c>
      <c r="AK36" s="914">
        <v>0</v>
      </c>
      <c r="AL36" s="914">
        <v>0</v>
      </c>
      <c r="AM36" s="858"/>
    </row>
    <row r="37" spans="1:39">
      <c r="A37" s="885">
        <v>1</v>
      </c>
      <c r="B37" s="899"/>
      <c r="C37" s="899"/>
      <c r="D37" s="899"/>
      <c r="E37" s="899"/>
      <c r="F37" s="899"/>
      <c r="G37" s="899"/>
      <c r="H37" s="899"/>
      <c r="I37" s="899"/>
      <c r="J37" s="899"/>
      <c r="K37" s="899"/>
      <c r="L37" s="913">
        <v>4.2</v>
      </c>
      <c r="M37" s="222" t="s">
        <v>377</v>
      </c>
      <c r="N37" s="809" t="s">
        <v>370</v>
      </c>
      <c r="O37" s="914">
        <v>0</v>
      </c>
      <c r="P37" s="914">
        <v>0</v>
      </c>
      <c r="Q37" s="914">
        <v>0</v>
      </c>
      <c r="R37" s="914">
        <v>0</v>
      </c>
      <c r="S37" s="914">
        <v>0</v>
      </c>
      <c r="T37" s="914">
        <v>0</v>
      </c>
      <c r="U37" s="914">
        <v>0</v>
      </c>
      <c r="V37" s="914">
        <v>0</v>
      </c>
      <c r="W37" s="914">
        <v>0</v>
      </c>
      <c r="X37" s="914">
        <v>0</v>
      </c>
      <c r="Y37" s="914">
        <v>0</v>
      </c>
      <c r="Z37" s="914">
        <v>0</v>
      </c>
      <c r="AA37" s="914">
        <v>0</v>
      </c>
      <c r="AB37" s="914">
        <v>0</v>
      </c>
      <c r="AC37" s="914">
        <v>0</v>
      </c>
      <c r="AD37" s="914">
        <v>0</v>
      </c>
      <c r="AE37" s="914">
        <v>0</v>
      </c>
      <c r="AF37" s="914">
        <v>0</v>
      </c>
      <c r="AG37" s="914">
        <v>0</v>
      </c>
      <c r="AH37" s="914">
        <v>0</v>
      </c>
      <c r="AI37" s="914">
        <v>0</v>
      </c>
      <c r="AJ37" s="914">
        <v>0</v>
      </c>
      <c r="AK37" s="914">
        <v>0</v>
      </c>
      <c r="AL37" s="914">
        <v>0</v>
      </c>
      <c r="AM37" s="858"/>
    </row>
    <row r="38" spans="1:39">
      <c r="A38" s="885">
        <v>1</v>
      </c>
      <c r="B38" s="899"/>
      <c r="C38" s="899"/>
      <c r="D38" s="899"/>
      <c r="E38" s="899"/>
      <c r="F38" s="899"/>
      <c r="G38" s="899"/>
      <c r="H38" s="899"/>
      <c r="I38" s="899"/>
      <c r="J38" s="899"/>
      <c r="K38" s="899"/>
      <c r="L38" s="913">
        <v>4.3</v>
      </c>
      <c r="M38" s="222" t="s">
        <v>379</v>
      </c>
      <c r="N38" s="809" t="s">
        <v>370</v>
      </c>
      <c r="O38" s="914">
        <v>0</v>
      </c>
      <c r="P38" s="914">
        <v>0</v>
      </c>
      <c r="Q38" s="914">
        <v>0</v>
      </c>
      <c r="R38" s="914">
        <v>0</v>
      </c>
      <c r="S38" s="914">
        <v>0</v>
      </c>
      <c r="T38" s="914">
        <v>0</v>
      </c>
      <c r="U38" s="914">
        <v>0</v>
      </c>
      <c r="V38" s="914">
        <v>0</v>
      </c>
      <c r="W38" s="914">
        <v>0</v>
      </c>
      <c r="X38" s="914">
        <v>0</v>
      </c>
      <c r="Y38" s="914">
        <v>0</v>
      </c>
      <c r="Z38" s="914">
        <v>0</v>
      </c>
      <c r="AA38" s="914">
        <v>0</v>
      </c>
      <c r="AB38" s="914">
        <v>0</v>
      </c>
      <c r="AC38" s="914">
        <v>0</v>
      </c>
      <c r="AD38" s="914">
        <v>0</v>
      </c>
      <c r="AE38" s="914">
        <v>0</v>
      </c>
      <c r="AF38" s="914">
        <v>0</v>
      </c>
      <c r="AG38" s="914">
        <v>0</v>
      </c>
      <c r="AH38" s="914">
        <v>0</v>
      </c>
      <c r="AI38" s="914">
        <v>0</v>
      </c>
      <c r="AJ38" s="914">
        <v>0</v>
      </c>
      <c r="AK38" s="914">
        <v>0</v>
      </c>
      <c r="AL38" s="914">
        <v>0</v>
      </c>
      <c r="AM38" s="858"/>
    </row>
    <row r="39" spans="1:39">
      <c r="A39" s="885">
        <v>1</v>
      </c>
      <c r="B39" s="899"/>
      <c r="C39" s="899"/>
      <c r="D39" s="899"/>
      <c r="E39" s="899"/>
      <c r="F39" s="899"/>
      <c r="G39" s="899"/>
      <c r="H39" s="899"/>
      <c r="I39" s="899"/>
      <c r="J39" s="899"/>
      <c r="K39" s="899"/>
      <c r="L39" s="913">
        <v>4.4000000000000004</v>
      </c>
      <c r="M39" s="222" t="s">
        <v>381</v>
      </c>
      <c r="N39" s="809" t="s">
        <v>370</v>
      </c>
      <c r="O39" s="914">
        <v>0</v>
      </c>
      <c r="P39" s="914">
        <v>0</v>
      </c>
      <c r="Q39" s="914">
        <v>0</v>
      </c>
      <c r="R39" s="914">
        <v>0</v>
      </c>
      <c r="S39" s="914">
        <v>0</v>
      </c>
      <c r="T39" s="914">
        <v>0</v>
      </c>
      <c r="U39" s="914">
        <v>0</v>
      </c>
      <c r="V39" s="914">
        <v>0</v>
      </c>
      <c r="W39" s="914">
        <v>0</v>
      </c>
      <c r="X39" s="914">
        <v>0</v>
      </c>
      <c r="Y39" s="914">
        <v>0</v>
      </c>
      <c r="Z39" s="914">
        <v>0</v>
      </c>
      <c r="AA39" s="914">
        <v>0</v>
      </c>
      <c r="AB39" s="914">
        <v>0</v>
      </c>
      <c r="AC39" s="914">
        <v>0</v>
      </c>
      <c r="AD39" s="914">
        <v>0</v>
      </c>
      <c r="AE39" s="914">
        <v>0</v>
      </c>
      <c r="AF39" s="914">
        <v>0</v>
      </c>
      <c r="AG39" s="914">
        <v>0</v>
      </c>
      <c r="AH39" s="914">
        <v>0</v>
      </c>
      <c r="AI39" s="914">
        <v>0</v>
      </c>
      <c r="AJ39" s="914">
        <v>0</v>
      </c>
      <c r="AK39" s="914">
        <v>0</v>
      </c>
      <c r="AL39" s="914">
        <v>0</v>
      </c>
      <c r="AM39" s="858"/>
    </row>
    <row r="40" spans="1:39">
      <c r="A40" s="885">
        <v>1</v>
      </c>
      <c r="B40" s="899"/>
      <c r="C40" s="899"/>
      <c r="D40" s="899"/>
      <c r="E40" s="899"/>
      <c r="F40" s="899"/>
      <c r="G40" s="899"/>
      <c r="H40" s="899"/>
      <c r="I40" s="899"/>
      <c r="J40" s="899"/>
      <c r="K40" s="899"/>
      <c r="L40" s="913">
        <v>4.5</v>
      </c>
      <c r="M40" s="222" t="s">
        <v>383</v>
      </c>
      <c r="N40" s="809" t="s">
        <v>370</v>
      </c>
      <c r="O40" s="914">
        <v>244</v>
      </c>
      <c r="P40" s="914">
        <v>244</v>
      </c>
      <c r="Q40" s="914">
        <v>244</v>
      </c>
      <c r="R40" s="914">
        <v>244</v>
      </c>
      <c r="S40" s="914">
        <v>244</v>
      </c>
      <c r="T40" s="914">
        <v>0</v>
      </c>
      <c r="U40" s="914">
        <v>0</v>
      </c>
      <c r="V40" s="914">
        <v>0</v>
      </c>
      <c r="W40" s="914">
        <v>0</v>
      </c>
      <c r="X40" s="914">
        <v>0</v>
      </c>
      <c r="Y40" s="914">
        <v>0</v>
      </c>
      <c r="Z40" s="914">
        <v>0</v>
      </c>
      <c r="AA40" s="914">
        <v>0</v>
      </c>
      <c r="AB40" s="914">
        <v>0</v>
      </c>
      <c r="AC40" s="914">
        <v>0</v>
      </c>
      <c r="AD40" s="914">
        <v>0</v>
      </c>
      <c r="AE40" s="914">
        <v>0</v>
      </c>
      <c r="AF40" s="914">
        <v>0</v>
      </c>
      <c r="AG40" s="914">
        <v>0</v>
      </c>
      <c r="AH40" s="914">
        <v>0</v>
      </c>
      <c r="AI40" s="914">
        <v>0</v>
      </c>
      <c r="AJ40" s="914">
        <v>0</v>
      </c>
      <c r="AK40" s="914">
        <v>0</v>
      </c>
      <c r="AL40" s="914">
        <v>0</v>
      </c>
      <c r="AM40" s="858"/>
    </row>
    <row r="41" spans="1:39" s="95" customFormat="1">
      <c r="A41" s="885">
        <v>1</v>
      </c>
      <c r="B41" s="910"/>
      <c r="C41" s="910"/>
      <c r="D41" s="910"/>
      <c r="E41" s="910"/>
      <c r="F41" s="910"/>
      <c r="G41" s="910"/>
      <c r="H41" s="910"/>
      <c r="I41" s="910"/>
      <c r="J41" s="910"/>
      <c r="K41" s="910"/>
      <c r="L41" s="911">
        <v>5</v>
      </c>
      <c r="M41" s="218" t="s">
        <v>395</v>
      </c>
      <c r="N41" s="809" t="s">
        <v>370</v>
      </c>
      <c r="O41" s="912">
        <v>244</v>
      </c>
      <c r="P41" s="912">
        <v>244</v>
      </c>
      <c r="Q41" s="912">
        <v>244</v>
      </c>
      <c r="R41" s="912">
        <v>244</v>
      </c>
      <c r="S41" s="912">
        <v>244</v>
      </c>
      <c r="T41" s="912">
        <v>0</v>
      </c>
      <c r="U41" s="912">
        <v>0</v>
      </c>
      <c r="V41" s="912">
        <v>0</v>
      </c>
      <c r="W41" s="912">
        <v>0</v>
      </c>
      <c r="X41" s="912">
        <v>0</v>
      </c>
      <c r="Y41" s="912">
        <v>0</v>
      </c>
      <c r="Z41" s="912">
        <v>0</v>
      </c>
      <c r="AA41" s="912">
        <v>0</v>
      </c>
      <c r="AB41" s="912">
        <v>0</v>
      </c>
      <c r="AC41" s="912">
        <v>0</v>
      </c>
      <c r="AD41" s="912">
        <v>0</v>
      </c>
      <c r="AE41" s="912">
        <v>0</v>
      </c>
      <c r="AF41" s="912">
        <v>0</v>
      </c>
      <c r="AG41" s="912">
        <v>0</v>
      </c>
      <c r="AH41" s="912">
        <v>0</v>
      </c>
      <c r="AI41" s="912">
        <v>0</v>
      </c>
      <c r="AJ41" s="912">
        <v>0</v>
      </c>
      <c r="AK41" s="912">
        <v>0</v>
      </c>
      <c r="AL41" s="912">
        <v>0</v>
      </c>
      <c r="AM41" s="858"/>
    </row>
    <row r="42" spans="1:39">
      <c r="A42" s="885">
        <v>1</v>
      </c>
      <c r="B42" s="899"/>
      <c r="C42" s="899"/>
      <c r="D42" s="899"/>
      <c r="E42" s="899"/>
      <c r="F42" s="899"/>
      <c r="G42" s="899"/>
      <c r="H42" s="899"/>
      <c r="I42" s="899"/>
      <c r="J42" s="899"/>
      <c r="K42" s="899"/>
      <c r="L42" s="913">
        <v>5.0999999999999996</v>
      </c>
      <c r="M42" s="222" t="s">
        <v>376</v>
      </c>
      <c r="N42" s="809" t="s">
        <v>370</v>
      </c>
      <c r="O42" s="914">
        <v>0</v>
      </c>
      <c r="P42" s="914">
        <v>0</v>
      </c>
      <c r="Q42" s="914">
        <v>0</v>
      </c>
      <c r="R42" s="914">
        <v>0</v>
      </c>
      <c r="S42" s="914">
        <v>0</v>
      </c>
      <c r="T42" s="914">
        <v>0</v>
      </c>
      <c r="U42" s="914">
        <v>0</v>
      </c>
      <c r="V42" s="914">
        <v>0</v>
      </c>
      <c r="W42" s="914">
        <v>0</v>
      </c>
      <c r="X42" s="914">
        <v>0</v>
      </c>
      <c r="Y42" s="914">
        <v>0</v>
      </c>
      <c r="Z42" s="914">
        <v>0</v>
      </c>
      <c r="AA42" s="914">
        <v>0</v>
      </c>
      <c r="AB42" s="914">
        <v>0</v>
      </c>
      <c r="AC42" s="914">
        <v>0</v>
      </c>
      <c r="AD42" s="914">
        <v>0</v>
      </c>
      <c r="AE42" s="914">
        <v>0</v>
      </c>
      <c r="AF42" s="914">
        <v>0</v>
      </c>
      <c r="AG42" s="914">
        <v>0</v>
      </c>
      <c r="AH42" s="914">
        <v>0</v>
      </c>
      <c r="AI42" s="914">
        <v>0</v>
      </c>
      <c r="AJ42" s="914">
        <v>0</v>
      </c>
      <c r="AK42" s="914">
        <v>0</v>
      </c>
      <c r="AL42" s="914">
        <v>0</v>
      </c>
      <c r="AM42" s="858"/>
    </row>
    <row r="43" spans="1:39">
      <c r="A43" s="885">
        <v>1</v>
      </c>
      <c r="B43" s="899"/>
      <c r="C43" s="899"/>
      <c r="D43" s="899"/>
      <c r="E43" s="899"/>
      <c r="F43" s="899"/>
      <c r="G43" s="899"/>
      <c r="H43" s="899"/>
      <c r="I43" s="899"/>
      <c r="J43" s="899"/>
      <c r="K43" s="899"/>
      <c r="L43" s="913">
        <v>5.2</v>
      </c>
      <c r="M43" s="222" t="s">
        <v>377</v>
      </c>
      <c r="N43" s="809" t="s">
        <v>370</v>
      </c>
      <c r="O43" s="914">
        <v>0</v>
      </c>
      <c r="P43" s="914">
        <v>0</v>
      </c>
      <c r="Q43" s="914">
        <v>0</v>
      </c>
      <c r="R43" s="914">
        <v>0</v>
      </c>
      <c r="S43" s="914">
        <v>0</v>
      </c>
      <c r="T43" s="914">
        <v>0</v>
      </c>
      <c r="U43" s="914">
        <v>0</v>
      </c>
      <c r="V43" s="914">
        <v>0</v>
      </c>
      <c r="W43" s="914">
        <v>0</v>
      </c>
      <c r="X43" s="914">
        <v>0</v>
      </c>
      <c r="Y43" s="914">
        <v>0</v>
      </c>
      <c r="Z43" s="914">
        <v>0</v>
      </c>
      <c r="AA43" s="914">
        <v>0</v>
      </c>
      <c r="AB43" s="914">
        <v>0</v>
      </c>
      <c r="AC43" s="914">
        <v>0</v>
      </c>
      <c r="AD43" s="914">
        <v>0</v>
      </c>
      <c r="AE43" s="914">
        <v>0</v>
      </c>
      <c r="AF43" s="914">
        <v>0</v>
      </c>
      <c r="AG43" s="914">
        <v>0</v>
      </c>
      <c r="AH43" s="914">
        <v>0</v>
      </c>
      <c r="AI43" s="914">
        <v>0</v>
      </c>
      <c r="AJ43" s="914">
        <v>0</v>
      </c>
      <c r="AK43" s="914">
        <v>0</v>
      </c>
      <c r="AL43" s="914">
        <v>0</v>
      </c>
      <c r="AM43" s="858"/>
    </row>
    <row r="44" spans="1:39">
      <c r="A44" s="885">
        <v>1</v>
      </c>
      <c r="B44" s="899"/>
      <c r="C44" s="899"/>
      <c r="D44" s="899"/>
      <c r="E44" s="899"/>
      <c r="F44" s="899"/>
      <c r="G44" s="899"/>
      <c r="H44" s="899"/>
      <c r="I44" s="899"/>
      <c r="J44" s="899"/>
      <c r="K44" s="899"/>
      <c r="L44" s="913">
        <v>5.3</v>
      </c>
      <c r="M44" s="222" t="s">
        <v>379</v>
      </c>
      <c r="N44" s="809" t="s">
        <v>370</v>
      </c>
      <c r="O44" s="914">
        <v>0</v>
      </c>
      <c r="P44" s="914">
        <v>0</v>
      </c>
      <c r="Q44" s="914">
        <v>0</v>
      </c>
      <c r="R44" s="914">
        <v>0</v>
      </c>
      <c r="S44" s="914">
        <v>0</v>
      </c>
      <c r="T44" s="914">
        <v>0</v>
      </c>
      <c r="U44" s="914">
        <v>0</v>
      </c>
      <c r="V44" s="914">
        <v>0</v>
      </c>
      <c r="W44" s="914">
        <v>0</v>
      </c>
      <c r="X44" s="914">
        <v>0</v>
      </c>
      <c r="Y44" s="914">
        <v>0</v>
      </c>
      <c r="Z44" s="914">
        <v>0</v>
      </c>
      <c r="AA44" s="914">
        <v>0</v>
      </c>
      <c r="AB44" s="914">
        <v>0</v>
      </c>
      <c r="AC44" s="914">
        <v>0</v>
      </c>
      <c r="AD44" s="914">
        <v>0</v>
      </c>
      <c r="AE44" s="914">
        <v>0</v>
      </c>
      <c r="AF44" s="914">
        <v>0</v>
      </c>
      <c r="AG44" s="914">
        <v>0</v>
      </c>
      <c r="AH44" s="914">
        <v>0</v>
      </c>
      <c r="AI44" s="914">
        <v>0</v>
      </c>
      <c r="AJ44" s="914">
        <v>0</v>
      </c>
      <c r="AK44" s="914">
        <v>0</v>
      </c>
      <c r="AL44" s="914">
        <v>0</v>
      </c>
      <c r="AM44" s="858"/>
    </row>
    <row r="45" spans="1:39">
      <c r="A45" s="885">
        <v>1</v>
      </c>
      <c r="B45" s="899"/>
      <c r="C45" s="899"/>
      <c r="D45" s="899"/>
      <c r="E45" s="899"/>
      <c r="F45" s="899"/>
      <c r="G45" s="899"/>
      <c r="H45" s="899"/>
      <c r="I45" s="899"/>
      <c r="J45" s="899"/>
      <c r="K45" s="899"/>
      <c r="L45" s="913">
        <v>5.4</v>
      </c>
      <c r="M45" s="222" t="s">
        <v>381</v>
      </c>
      <c r="N45" s="809" t="s">
        <v>370</v>
      </c>
      <c r="O45" s="914">
        <v>0</v>
      </c>
      <c r="P45" s="914">
        <v>0</v>
      </c>
      <c r="Q45" s="914">
        <v>0</v>
      </c>
      <c r="R45" s="914">
        <v>0</v>
      </c>
      <c r="S45" s="914">
        <v>0</v>
      </c>
      <c r="T45" s="914">
        <v>0</v>
      </c>
      <c r="U45" s="914">
        <v>0</v>
      </c>
      <c r="V45" s="914">
        <v>0</v>
      </c>
      <c r="W45" s="914">
        <v>0</v>
      </c>
      <c r="X45" s="914">
        <v>0</v>
      </c>
      <c r="Y45" s="914">
        <v>0</v>
      </c>
      <c r="Z45" s="914">
        <v>0</v>
      </c>
      <c r="AA45" s="914">
        <v>0</v>
      </c>
      <c r="AB45" s="914">
        <v>0</v>
      </c>
      <c r="AC45" s="914">
        <v>0</v>
      </c>
      <c r="AD45" s="914">
        <v>0</v>
      </c>
      <c r="AE45" s="914">
        <v>0</v>
      </c>
      <c r="AF45" s="914">
        <v>0</v>
      </c>
      <c r="AG45" s="914">
        <v>0</v>
      </c>
      <c r="AH45" s="914">
        <v>0</v>
      </c>
      <c r="AI45" s="914">
        <v>0</v>
      </c>
      <c r="AJ45" s="914">
        <v>0</v>
      </c>
      <c r="AK45" s="914">
        <v>0</v>
      </c>
      <c r="AL45" s="914">
        <v>0</v>
      </c>
      <c r="AM45" s="858"/>
    </row>
    <row r="46" spans="1:39">
      <c r="A46" s="885">
        <v>1</v>
      </c>
      <c r="B46" s="899"/>
      <c r="C46" s="899"/>
      <c r="D46" s="899"/>
      <c r="E46" s="899"/>
      <c r="F46" s="899"/>
      <c r="G46" s="899"/>
      <c r="H46" s="899"/>
      <c r="I46" s="899"/>
      <c r="J46" s="899"/>
      <c r="K46" s="899"/>
      <c r="L46" s="913">
        <v>5.5</v>
      </c>
      <c r="M46" s="222" t="s">
        <v>383</v>
      </c>
      <c r="N46" s="809" t="s">
        <v>370</v>
      </c>
      <c r="O46" s="914">
        <v>244</v>
      </c>
      <c r="P46" s="914">
        <v>244</v>
      </c>
      <c r="Q46" s="914">
        <v>244</v>
      </c>
      <c r="R46" s="914">
        <v>244</v>
      </c>
      <c r="S46" s="914">
        <v>244</v>
      </c>
      <c r="T46" s="914">
        <v>0</v>
      </c>
      <c r="U46" s="914">
        <v>0</v>
      </c>
      <c r="V46" s="914">
        <v>0</v>
      </c>
      <c r="W46" s="914">
        <v>0</v>
      </c>
      <c r="X46" s="914">
        <v>0</v>
      </c>
      <c r="Y46" s="914">
        <v>0</v>
      </c>
      <c r="Z46" s="914">
        <v>0</v>
      </c>
      <c r="AA46" s="914">
        <v>0</v>
      </c>
      <c r="AB46" s="914">
        <v>0</v>
      </c>
      <c r="AC46" s="914">
        <v>0</v>
      </c>
      <c r="AD46" s="914">
        <v>0</v>
      </c>
      <c r="AE46" s="914">
        <v>0</v>
      </c>
      <c r="AF46" s="914">
        <v>0</v>
      </c>
      <c r="AG46" s="914">
        <v>0</v>
      </c>
      <c r="AH46" s="914">
        <v>0</v>
      </c>
      <c r="AI46" s="914">
        <v>0</v>
      </c>
      <c r="AJ46" s="914">
        <v>0</v>
      </c>
      <c r="AK46" s="914">
        <v>0</v>
      </c>
      <c r="AL46" s="914">
        <v>0</v>
      </c>
      <c r="AM46" s="858"/>
    </row>
    <row r="47" spans="1:39" s="95" customFormat="1" ht="22.5">
      <c r="A47" s="885">
        <v>1</v>
      </c>
      <c r="B47" s="910"/>
      <c r="C47" s="910"/>
      <c r="D47" s="910"/>
      <c r="E47" s="910"/>
      <c r="F47" s="910"/>
      <c r="G47" s="910"/>
      <c r="H47" s="910"/>
      <c r="I47" s="910"/>
      <c r="J47" s="910"/>
      <c r="K47" s="910"/>
      <c r="L47" s="911">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858"/>
    </row>
    <row r="48" spans="1:39">
      <c r="A48" s="885">
        <v>1</v>
      </c>
      <c r="B48" s="899"/>
      <c r="C48" s="899"/>
      <c r="D48" s="899"/>
      <c r="E48" s="899"/>
      <c r="F48" s="899"/>
      <c r="G48" s="899"/>
      <c r="H48" s="899"/>
      <c r="I48" s="899"/>
      <c r="J48" s="899"/>
      <c r="K48" s="899"/>
      <c r="L48" s="913">
        <v>6.1</v>
      </c>
      <c r="M48" s="222" t="s">
        <v>376</v>
      </c>
      <c r="N48" s="219" t="s">
        <v>145</v>
      </c>
      <c r="O48" s="914">
        <v>0</v>
      </c>
      <c r="P48" s="914">
        <v>0</v>
      </c>
      <c r="Q48" s="914">
        <v>0</v>
      </c>
      <c r="R48" s="914">
        <v>0</v>
      </c>
      <c r="S48" s="914">
        <v>0</v>
      </c>
      <c r="T48" s="914">
        <v>0</v>
      </c>
      <c r="U48" s="914">
        <v>0</v>
      </c>
      <c r="V48" s="914">
        <v>0</v>
      </c>
      <c r="W48" s="914">
        <v>0</v>
      </c>
      <c r="X48" s="914">
        <v>0</v>
      </c>
      <c r="Y48" s="914">
        <v>0</v>
      </c>
      <c r="Z48" s="914">
        <v>0</v>
      </c>
      <c r="AA48" s="914">
        <v>0</v>
      </c>
      <c r="AB48" s="914">
        <v>0</v>
      </c>
      <c r="AC48" s="914">
        <v>0</v>
      </c>
      <c r="AD48" s="914">
        <v>0</v>
      </c>
      <c r="AE48" s="914">
        <v>0</v>
      </c>
      <c r="AF48" s="914">
        <v>0</v>
      </c>
      <c r="AG48" s="914">
        <v>0</v>
      </c>
      <c r="AH48" s="914">
        <v>0</v>
      </c>
      <c r="AI48" s="914">
        <v>0</v>
      </c>
      <c r="AJ48" s="914">
        <v>0</v>
      </c>
      <c r="AK48" s="914">
        <v>0</v>
      </c>
      <c r="AL48" s="914">
        <v>0</v>
      </c>
      <c r="AM48" s="858"/>
    </row>
    <row r="49" spans="1:39">
      <c r="A49" s="885">
        <v>1</v>
      </c>
      <c r="B49" s="899"/>
      <c r="C49" s="899"/>
      <c r="D49" s="899"/>
      <c r="E49" s="899"/>
      <c r="F49" s="899"/>
      <c r="G49" s="899"/>
      <c r="H49" s="899"/>
      <c r="I49" s="899"/>
      <c r="J49" s="899"/>
      <c r="K49" s="899"/>
      <c r="L49" s="913">
        <v>6.2</v>
      </c>
      <c r="M49" s="222" t="s">
        <v>377</v>
      </c>
      <c r="N49" s="219" t="s">
        <v>145</v>
      </c>
      <c r="O49" s="914">
        <v>0</v>
      </c>
      <c r="P49" s="914">
        <v>0</v>
      </c>
      <c r="Q49" s="914">
        <v>0</v>
      </c>
      <c r="R49" s="914">
        <v>0</v>
      </c>
      <c r="S49" s="914">
        <v>0</v>
      </c>
      <c r="T49" s="914">
        <v>0</v>
      </c>
      <c r="U49" s="914">
        <v>0</v>
      </c>
      <c r="V49" s="914">
        <v>0</v>
      </c>
      <c r="W49" s="914">
        <v>0</v>
      </c>
      <c r="X49" s="914">
        <v>0</v>
      </c>
      <c r="Y49" s="914">
        <v>0</v>
      </c>
      <c r="Z49" s="914">
        <v>0</v>
      </c>
      <c r="AA49" s="914">
        <v>0</v>
      </c>
      <c r="AB49" s="914">
        <v>0</v>
      </c>
      <c r="AC49" s="914">
        <v>0</v>
      </c>
      <c r="AD49" s="914">
        <v>0</v>
      </c>
      <c r="AE49" s="914">
        <v>0</v>
      </c>
      <c r="AF49" s="914">
        <v>0</v>
      </c>
      <c r="AG49" s="914">
        <v>0</v>
      </c>
      <c r="AH49" s="914">
        <v>0</v>
      </c>
      <c r="AI49" s="914">
        <v>0</v>
      </c>
      <c r="AJ49" s="914">
        <v>0</v>
      </c>
      <c r="AK49" s="914">
        <v>0</v>
      </c>
      <c r="AL49" s="914">
        <v>0</v>
      </c>
      <c r="AM49" s="858"/>
    </row>
    <row r="50" spans="1:39">
      <c r="A50" s="885">
        <v>1</v>
      </c>
      <c r="B50" s="899"/>
      <c r="C50" s="899"/>
      <c r="D50" s="899"/>
      <c r="E50" s="899"/>
      <c r="F50" s="899"/>
      <c r="G50" s="899"/>
      <c r="H50" s="899"/>
      <c r="I50" s="899"/>
      <c r="J50" s="899"/>
      <c r="K50" s="899"/>
      <c r="L50" s="913">
        <v>6.3</v>
      </c>
      <c r="M50" s="222" t="s">
        <v>379</v>
      </c>
      <c r="N50" s="219" t="s">
        <v>145</v>
      </c>
      <c r="O50" s="914">
        <v>0</v>
      </c>
      <c r="P50" s="914">
        <v>0</v>
      </c>
      <c r="Q50" s="914">
        <v>0</v>
      </c>
      <c r="R50" s="914">
        <v>0</v>
      </c>
      <c r="S50" s="914">
        <v>0</v>
      </c>
      <c r="T50" s="914">
        <v>0</v>
      </c>
      <c r="U50" s="914">
        <v>0</v>
      </c>
      <c r="V50" s="914">
        <v>0</v>
      </c>
      <c r="W50" s="914">
        <v>0</v>
      </c>
      <c r="X50" s="914">
        <v>0</v>
      </c>
      <c r="Y50" s="914">
        <v>0</v>
      </c>
      <c r="Z50" s="914">
        <v>0</v>
      </c>
      <c r="AA50" s="914">
        <v>0</v>
      </c>
      <c r="AB50" s="914">
        <v>0</v>
      </c>
      <c r="AC50" s="914">
        <v>0</v>
      </c>
      <c r="AD50" s="914">
        <v>0</v>
      </c>
      <c r="AE50" s="914">
        <v>0</v>
      </c>
      <c r="AF50" s="914">
        <v>0</v>
      </c>
      <c r="AG50" s="914">
        <v>0</v>
      </c>
      <c r="AH50" s="914">
        <v>0</v>
      </c>
      <c r="AI50" s="914">
        <v>0</v>
      </c>
      <c r="AJ50" s="914">
        <v>0</v>
      </c>
      <c r="AK50" s="914">
        <v>0</v>
      </c>
      <c r="AL50" s="914">
        <v>0</v>
      </c>
      <c r="AM50" s="858"/>
    </row>
    <row r="51" spans="1:39">
      <c r="A51" s="885">
        <v>1</v>
      </c>
      <c r="B51" s="899"/>
      <c r="C51" s="899"/>
      <c r="D51" s="899"/>
      <c r="E51" s="899"/>
      <c r="F51" s="899"/>
      <c r="G51" s="899"/>
      <c r="H51" s="899"/>
      <c r="I51" s="899"/>
      <c r="J51" s="899"/>
      <c r="K51" s="899"/>
      <c r="L51" s="913">
        <v>6.4</v>
      </c>
      <c r="M51" s="222" t="s">
        <v>381</v>
      </c>
      <c r="N51" s="219" t="s">
        <v>145</v>
      </c>
      <c r="O51" s="914">
        <v>0</v>
      </c>
      <c r="P51" s="914">
        <v>0</v>
      </c>
      <c r="Q51" s="914">
        <v>0</v>
      </c>
      <c r="R51" s="914">
        <v>0</v>
      </c>
      <c r="S51" s="914">
        <v>0</v>
      </c>
      <c r="T51" s="914">
        <v>0</v>
      </c>
      <c r="U51" s="914">
        <v>0</v>
      </c>
      <c r="V51" s="914">
        <v>0</v>
      </c>
      <c r="W51" s="914">
        <v>0</v>
      </c>
      <c r="X51" s="914">
        <v>0</v>
      </c>
      <c r="Y51" s="914">
        <v>0</v>
      </c>
      <c r="Z51" s="914">
        <v>0</v>
      </c>
      <c r="AA51" s="914">
        <v>0</v>
      </c>
      <c r="AB51" s="914">
        <v>0</v>
      </c>
      <c r="AC51" s="914">
        <v>0</v>
      </c>
      <c r="AD51" s="914">
        <v>0</v>
      </c>
      <c r="AE51" s="914">
        <v>0</v>
      </c>
      <c r="AF51" s="914">
        <v>0</v>
      </c>
      <c r="AG51" s="914">
        <v>0</v>
      </c>
      <c r="AH51" s="914">
        <v>0</v>
      </c>
      <c r="AI51" s="914">
        <v>0</v>
      </c>
      <c r="AJ51" s="914">
        <v>0</v>
      </c>
      <c r="AK51" s="914">
        <v>0</v>
      </c>
      <c r="AL51" s="914">
        <v>0</v>
      </c>
      <c r="AM51" s="858"/>
    </row>
    <row r="52" spans="1:39">
      <c r="A52" s="885">
        <v>1</v>
      </c>
      <c r="B52" s="899"/>
      <c r="C52" s="899"/>
      <c r="D52" s="899"/>
      <c r="E52" s="899"/>
      <c r="F52" s="899"/>
      <c r="G52" s="899"/>
      <c r="H52" s="899"/>
      <c r="I52" s="899"/>
      <c r="J52" s="899"/>
      <c r="K52" s="899"/>
      <c r="L52" s="913">
        <v>6.5</v>
      </c>
      <c r="M52" s="222" t="s">
        <v>383</v>
      </c>
      <c r="N52" s="219" t="s">
        <v>145</v>
      </c>
      <c r="O52" s="914">
        <v>0</v>
      </c>
      <c r="P52" s="914">
        <v>0</v>
      </c>
      <c r="Q52" s="914">
        <v>0</v>
      </c>
      <c r="R52" s="914">
        <v>0</v>
      </c>
      <c r="S52" s="914">
        <v>0</v>
      </c>
      <c r="T52" s="914">
        <v>0</v>
      </c>
      <c r="U52" s="914">
        <v>0</v>
      </c>
      <c r="V52" s="914">
        <v>0</v>
      </c>
      <c r="W52" s="914">
        <v>0</v>
      </c>
      <c r="X52" s="914">
        <v>0</v>
      </c>
      <c r="Y52" s="914">
        <v>0</v>
      </c>
      <c r="Z52" s="914">
        <v>0</v>
      </c>
      <c r="AA52" s="914">
        <v>0</v>
      </c>
      <c r="AB52" s="914">
        <v>0</v>
      </c>
      <c r="AC52" s="914">
        <v>0</v>
      </c>
      <c r="AD52" s="914">
        <v>0</v>
      </c>
      <c r="AE52" s="914">
        <v>0</v>
      </c>
      <c r="AF52" s="914">
        <v>0</v>
      </c>
      <c r="AG52" s="914">
        <v>0</v>
      </c>
      <c r="AH52" s="914">
        <v>0</v>
      </c>
      <c r="AI52" s="914">
        <v>0</v>
      </c>
      <c r="AJ52" s="914">
        <v>0</v>
      </c>
      <c r="AK52" s="914">
        <v>0</v>
      </c>
      <c r="AL52" s="914">
        <v>0</v>
      </c>
      <c r="AM52" s="858"/>
    </row>
    <row r="53" spans="1:39" s="95" customFormat="1">
      <c r="A53" s="885">
        <v>1</v>
      </c>
      <c r="B53" s="910"/>
      <c r="C53" s="910"/>
      <c r="D53" s="910"/>
      <c r="E53" s="910"/>
      <c r="F53" s="910"/>
      <c r="G53" s="910"/>
      <c r="H53" s="910"/>
      <c r="I53" s="910"/>
      <c r="J53" s="910"/>
      <c r="K53" s="910"/>
      <c r="L53" s="911">
        <v>7</v>
      </c>
      <c r="M53" s="218" t="s">
        <v>403</v>
      </c>
      <c r="N53" s="809" t="s">
        <v>370</v>
      </c>
      <c r="O53" s="912">
        <v>0</v>
      </c>
      <c r="P53" s="912">
        <v>0</v>
      </c>
      <c r="Q53" s="912">
        <v>0</v>
      </c>
      <c r="R53" s="912">
        <v>0</v>
      </c>
      <c r="S53" s="912">
        <v>0</v>
      </c>
      <c r="T53" s="912">
        <v>0</v>
      </c>
      <c r="U53" s="912">
        <v>0</v>
      </c>
      <c r="V53" s="912">
        <v>0</v>
      </c>
      <c r="W53" s="912">
        <v>0</v>
      </c>
      <c r="X53" s="912">
        <v>0</v>
      </c>
      <c r="Y53" s="912">
        <v>0</v>
      </c>
      <c r="Z53" s="912">
        <v>0</v>
      </c>
      <c r="AA53" s="912">
        <v>0</v>
      </c>
      <c r="AB53" s="912">
        <v>0</v>
      </c>
      <c r="AC53" s="912">
        <v>0</v>
      </c>
      <c r="AD53" s="912">
        <v>0</v>
      </c>
      <c r="AE53" s="912">
        <v>0</v>
      </c>
      <c r="AF53" s="912">
        <v>0</v>
      </c>
      <c r="AG53" s="912">
        <v>0</v>
      </c>
      <c r="AH53" s="912">
        <v>0</v>
      </c>
      <c r="AI53" s="912">
        <v>0</v>
      </c>
      <c r="AJ53" s="912">
        <v>0</v>
      </c>
      <c r="AK53" s="912">
        <v>0</v>
      </c>
      <c r="AL53" s="912">
        <v>0</v>
      </c>
      <c r="AM53" s="858"/>
    </row>
    <row r="54" spans="1:39">
      <c r="A54" s="885">
        <v>1</v>
      </c>
      <c r="B54" s="899"/>
      <c r="C54" s="899"/>
      <c r="D54" s="899"/>
      <c r="E54" s="899"/>
      <c r="F54" s="899"/>
      <c r="G54" s="899"/>
      <c r="H54" s="899"/>
      <c r="I54" s="899"/>
      <c r="J54" s="899"/>
      <c r="K54" s="899"/>
      <c r="L54" s="913">
        <v>7.1</v>
      </c>
      <c r="M54" s="222" t="s">
        <v>376</v>
      </c>
      <c r="N54" s="809" t="s">
        <v>370</v>
      </c>
      <c r="O54" s="914"/>
      <c r="P54" s="914"/>
      <c r="Q54" s="914"/>
      <c r="R54" s="914"/>
      <c r="S54" s="914"/>
      <c r="T54" s="914"/>
      <c r="U54" s="914"/>
      <c r="V54" s="914"/>
      <c r="W54" s="914"/>
      <c r="X54" s="914"/>
      <c r="Y54" s="914"/>
      <c r="Z54" s="914"/>
      <c r="AA54" s="914"/>
      <c r="AB54" s="914"/>
      <c r="AC54" s="914"/>
      <c r="AD54" s="914"/>
      <c r="AE54" s="914"/>
      <c r="AF54" s="914"/>
      <c r="AG54" s="914"/>
      <c r="AH54" s="914"/>
      <c r="AI54" s="914"/>
      <c r="AJ54" s="914"/>
      <c r="AK54" s="914"/>
      <c r="AL54" s="914"/>
      <c r="AM54" s="858"/>
    </row>
    <row r="55" spans="1:39">
      <c r="A55" s="885">
        <v>1</v>
      </c>
      <c r="B55" s="899"/>
      <c r="C55" s="899"/>
      <c r="D55" s="899"/>
      <c r="E55" s="899"/>
      <c r="F55" s="899"/>
      <c r="G55" s="899"/>
      <c r="H55" s="899"/>
      <c r="I55" s="899"/>
      <c r="J55" s="899"/>
      <c r="K55" s="899"/>
      <c r="L55" s="913">
        <v>7.2</v>
      </c>
      <c r="M55" s="222" t="s">
        <v>377</v>
      </c>
      <c r="N55" s="809" t="s">
        <v>370</v>
      </c>
      <c r="O55" s="914"/>
      <c r="P55" s="914"/>
      <c r="Q55" s="914"/>
      <c r="R55" s="914"/>
      <c r="S55" s="914"/>
      <c r="T55" s="914"/>
      <c r="U55" s="914"/>
      <c r="V55" s="914"/>
      <c r="W55" s="914"/>
      <c r="X55" s="914"/>
      <c r="Y55" s="914"/>
      <c r="Z55" s="914"/>
      <c r="AA55" s="914"/>
      <c r="AB55" s="914"/>
      <c r="AC55" s="914"/>
      <c r="AD55" s="914"/>
      <c r="AE55" s="914"/>
      <c r="AF55" s="914"/>
      <c r="AG55" s="914"/>
      <c r="AH55" s="914"/>
      <c r="AI55" s="914"/>
      <c r="AJ55" s="914"/>
      <c r="AK55" s="914"/>
      <c r="AL55" s="914"/>
      <c r="AM55" s="858"/>
    </row>
    <row r="56" spans="1:39">
      <c r="A56" s="885">
        <v>1</v>
      </c>
      <c r="B56" s="899"/>
      <c r="C56" s="899"/>
      <c r="D56" s="899"/>
      <c r="E56" s="899"/>
      <c r="F56" s="899"/>
      <c r="G56" s="899"/>
      <c r="H56" s="899"/>
      <c r="I56" s="899"/>
      <c r="J56" s="899"/>
      <c r="K56" s="899"/>
      <c r="L56" s="913">
        <v>7.3</v>
      </c>
      <c r="M56" s="222" t="s">
        <v>379</v>
      </c>
      <c r="N56" s="809" t="s">
        <v>370</v>
      </c>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858"/>
    </row>
    <row r="57" spans="1:39">
      <c r="A57" s="885">
        <v>1</v>
      </c>
      <c r="B57" s="899"/>
      <c r="C57" s="899"/>
      <c r="D57" s="899"/>
      <c r="E57" s="899"/>
      <c r="F57" s="899"/>
      <c r="G57" s="899"/>
      <c r="H57" s="899"/>
      <c r="I57" s="899"/>
      <c r="J57" s="899"/>
      <c r="K57" s="899"/>
      <c r="L57" s="913">
        <v>7.4</v>
      </c>
      <c r="M57" s="222" t="s">
        <v>381</v>
      </c>
      <c r="N57" s="809" t="s">
        <v>370</v>
      </c>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858"/>
    </row>
    <row r="58" spans="1:39">
      <c r="A58" s="885">
        <v>1</v>
      </c>
      <c r="B58" s="899"/>
      <c r="C58" s="899"/>
      <c r="D58" s="899"/>
      <c r="E58" s="899"/>
      <c r="F58" s="899"/>
      <c r="G58" s="899"/>
      <c r="H58" s="899"/>
      <c r="I58" s="899"/>
      <c r="J58" s="899"/>
      <c r="K58" s="899"/>
      <c r="L58" s="913">
        <v>7.5</v>
      </c>
      <c r="M58" s="222" t="s">
        <v>383</v>
      </c>
      <c r="N58" s="809" t="s">
        <v>370</v>
      </c>
      <c r="O58" s="914"/>
      <c r="P58" s="914"/>
      <c r="Q58" s="914"/>
      <c r="R58" s="914"/>
      <c r="S58" s="914"/>
      <c r="T58" s="914"/>
      <c r="U58" s="914"/>
      <c r="V58" s="914"/>
      <c r="W58" s="914"/>
      <c r="X58" s="914"/>
      <c r="Y58" s="914"/>
      <c r="Z58" s="914"/>
      <c r="AA58" s="914"/>
      <c r="AB58" s="914"/>
      <c r="AC58" s="914"/>
      <c r="AD58" s="914"/>
      <c r="AE58" s="914"/>
      <c r="AF58" s="914"/>
      <c r="AG58" s="914"/>
      <c r="AH58" s="914"/>
      <c r="AI58" s="914"/>
      <c r="AJ58" s="914"/>
      <c r="AK58" s="914"/>
      <c r="AL58" s="914"/>
      <c r="AM58" s="858"/>
    </row>
    <row r="59" spans="1:39" s="95" customFormat="1">
      <c r="A59" s="885">
        <v>1</v>
      </c>
      <c r="B59" s="910"/>
      <c r="C59" s="910"/>
      <c r="D59" s="910"/>
      <c r="E59" s="910"/>
      <c r="F59" s="910"/>
      <c r="G59" s="910"/>
      <c r="H59" s="910"/>
      <c r="I59" s="910"/>
      <c r="J59" s="910"/>
      <c r="K59" s="910"/>
      <c r="L59" s="911">
        <v>8</v>
      </c>
      <c r="M59" s="218" t="s">
        <v>407</v>
      </c>
      <c r="N59" s="809" t="s">
        <v>370</v>
      </c>
      <c r="O59" s="912">
        <v>0</v>
      </c>
      <c r="P59" s="912">
        <v>0</v>
      </c>
      <c r="Q59" s="912">
        <v>0</v>
      </c>
      <c r="R59" s="912">
        <v>0</v>
      </c>
      <c r="S59" s="912">
        <v>0</v>
      </c>
      <c r="T59" s="912">
        <v>0</v>
      </c>
      <c r="U59" s="912">
        <v>0</v>
      </c>
      <c r="V59" s="912">
        <v>0</v>
      </c>
      <c r="W59" s="912">
        <v>0</v>
      </c>
      <c r="X59" s="912">
        <v>0</v>
      </c>
      <c r="Y59" s="912">
        <v>0</v>
      </c>
      <c r="Z59" s="912">
        <v>0</v>
      </c>
      <c r="AA59" s="912">
        <v>0</v>
      </c>
      <c r="AB59" s="912">
        <v>0</v>
      </c>
      <c r="AC59" s="912">
        <v>0</v>
      </c>
      <c r="AD59" s="912">
        <v>0</v>
      </c>
      <c r="AE59" s="912">
        <v>0</v>
      </c>
      <c r="AF59" s="912">
        <v>0</v>
      </c>
      <c r="AG59" s="912">
        <v>0</v>
      </c>
      <c r="AH59" s="912">
        <v>0</v>
      </c>
      <c r="AI59" s="912">
        <v>0</v>
      </c>
      <c r="AJ59" s="912">
        <v>0</v>
      </c>
      <c r="AK59" s="912">
        <v>0</v>
      </c>
      <c r="AL59" s="912">
        <v>0</v>
      </c>
      <c r="AM59" s="858"/>
    </row>
    <row r="60" spans="1:39">
      <c r="A60" s="885">
        <v>1</v>
      </c>
      <c r="B60" s="899"/>
      <c r="C60" s="899"/>
      <c r="D60" s="899"/>
      <c r="E60" s="899"/>
      <c r="F60" s="899"/>
      <c r="G60" s="899"/>
      <c r="H60" s="899"/>
      <c r="I60" s="899"/>
      <c r="J60" s="899"/>
      <c r="K60" s="899"/>
      <c r="L60" s="913">
        <v>8.1</v>
      </c>
      <c r="M60" s="222" t="s">
        <v>376</v>
      </c>
      <c r="N60" s="809" t="s">
        <v>370</v>
      </c>
      <c r="O60" s="914"/>
      <c r="P60" s="914"/>
      <c r="Q60" s="914"/>
      <c r="R60" s="914"/>
      <c r="S60" s="914"/>
      <c r="T60" s="914"/>
      <c r="U60" s="914"/>
      <c r="V60" s="914"/>
      <c r="W60" s="914"/>
      <c r="X60" s="914"/>
      <c r="Y60" s="914"/>
      <c r="Z60" s="914"/>
      <c r="AA60" s="914"/>
      <c r="AB60" s="914"/>
      <c r="AC60" s="914"/>
      <c r="AD60" s="914"/>
      <c r="AE60" s="914"/>
      <c r="AF60" s="914"/>
      <c r="AG60" s="914"/>
      <c r="AH60" s="914"/>
      <c r="AI60" s="914"/>
      <c r="AJ60" s="914"/>
      <c r="AK60" s="914"/>
      <c r="AL60" s="914"/>
      <c r="AM60" s="858"/>
    </row>
    <row r="61" spans="1:39">
      <c r="A61" s="885">
        <v>1</v>
      </c>
      <c r="B61" s="899"/>
      <c r="C61" s="899"/>
      <c r="D61" s="899"/>
      <c r="E61" s="899"/>
      <c r="F61" s="899"/>
      <c r="G61" s="899"/>
      <c r="H61" s="899"/>
      <c r="I61" s="899"/>
      <c r="J61" s="899"/>
      <c r="K61" s="899"/>
      <c r="L61" s="913">
        <v>8.1999999999999993</v>
      </c>
      <c r="M61" s="222" t="s">
        <v>377</v>
      </c>
      <c r="N61" s="809" t="s">
        <v>370</v>
      </c>
      <c r="O61" s="914"/>
      <c r="P61" s="914"/>
      <c r="Q61" s="914"/>
      <c r="R61" s="914"/>
      <c r="S61" s="914"/>
      <c r="T61" s="914"/>
      <c r="U61" s="914"/>
      <c r="V61" s="914"/>
      <c r="W61" s="914"/>
      <c r="X61" s="914"/>
      <c r="Y61" s="914"/>
      <c r="Z61" s="914"/>
      <c r="AA61" s="914"/>
      <c r="AB61" s="914"/>
      <c r="AC61" s="914"/>
      <c r="AD61" s="914"/>
      <c r="AE61" s="914"/>
      <c r="AF61" s="914"/>
      <c r="AG61" s="914"/>
      <c r="AH61" s="914"/>
      <c r="AI61" s="914"/>
      <c r="AJ61" s="914"/>
      <c r="AK61" s="914"/>
      <c r="AL61" s="914"/>
      <c r="AM61" s="858"/>
    </row>
    <row r="62" spans="1:39">
      <c r="A62" s="885">
        <v>1</v>
      </c>
      <c r="B62" s="899"/>
      <c r="C62" s="899"/>
      <c r="D62" s="899"/>
      <c r="E62" s="899"/>
      <c r="F62" s="899"/>
      <c r="G62" s="899"/>
      <c r="H62" s="899"/>
      <c r="I62" s="899"/>
      <c r="J62" s="899"/>
      <c r="K62" s="899"/>
      <c r="L62" s="913">
        <v>8.3000000000000007</v>
      </c>
      <c r="M62" s="222" t="s">
        <v>379</v>
      </c>
      <c r="N62" s="809" t="s">
        <v>370</v>
      </c>
      <c r="O62" s="914"/>
      <c r="P62" s="914"/>
      <c r="Q62" s="914"/>
      <c r="R62" s="914"/>
      <c r="S62" s="914"/>
      <c r="T62" s="914"/>
      <c r="U62" s="914"/>
      <c r="V62" s="914"/>
      <c r="W62" s="914"/>
      <c r="X62" s="914"/>
      <c r="Y62" s="914"/>
      <c r="Z62" s="914"/>
      <c r="AA62" s="914"/>
      <c r="AB62" s="914"/>
      <c r="AC62" s="914"/>
      <c r="AD62" s="914"/>
      <c r="AE62" s="914"/>
      <c r="AF62" s="914"/>
      <c r="AG62" s="914"/>
      <c r="AH62" s="914"/>
      <c r="AI62" s="914"/>
      <c r="AJ62" s="914"/>
      <c r="AK62" s="914"/>
      <c r="AL62" s="914"/>
      <c r="AM62" s="858"/>
    </row>
    <row r="63" spans="1:39">
      <c r="A63" s="885">
        <v>1</v>
      </c>
      <c r="B63" s="899"/>
      <c r="C63" s="899"/>
      <c r="D63" s="899"/>
      <c r="E63" s="899"/>
      <c r="F63" s="899"/>
      <c r="G63" s="899"/>
      <c r="H63" s="899"/>
      <c r="I63" s="899"/>
      <c r="J63" s="899"/>
      <c r="K63" s="899"/>
      <c r="L63" s="913">
        <v>8.4</v>
      </c>
      <c r="M63" s="222" t="s">
        <v>381</v>
      </c>
      <c r="N63" s="809" t="s">
        <v>370</v>
      </c>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858"/>
    </row>
    <row r="64" spans="1:39">
      <c r="A64" s="885">
        <v>1</v>
      </c>
      <c r="B64" s="899"/>
      <c r="C64" s="899"/>
      <c r="D64" s="899"/>
      <c r="E64" s="899"/>
      <c r="F64" s="899"/>
      <c r="G64" s="899"/>
      <c r="H64" s="899"/>
      <c r="I64" s="899"/>
      <c r="J64" s="899"/>
      <c r="K64" s="899"/>
      <c r="L64" s="913">
        <v>8.5</v>
      </c>
      <c r="M64" s="222" t="s">
        <v>383</v>
      </c>
      <c r="N64" s="809" t="s">
        <v>370</v>
      </c>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858"/>
    </row>
    <row r="65" spans="1:39">
      <c r="A65" s="899"/>
      <c r="B65" s="899"/>
      <c r="C65" s="899"/>
      <c r="D65" s="899"/>
      <c r="E65" s="899"/>
      <c r="F65" s="899"/>
      <c r="G65" s="899"/>
      <c r="H65" s="899"/>
      <c r="I65" s="899"/>
      <c r="J65" s="899"/>
      <c r="K65" s="899"/>
      <c r="L65" s="915"/>
      <c r="M65" s="916"/>
      <c r="N65" s="915"/>
      <c r="O65" s="917"/>
      <c r="P65" s="917"/>
      <c r="Q65" s="917"/>
      <c r="R65" s="917"/>
      <c r="S65" s="917"/>
      <c r="T65" s="917"/>
      <c r="U65" s="917"/>
      <c r="V65" s="917"/>
      <c r="W65" s="917"/>
      <c r="X65" s="917"/>
      <c r="Y65" s="917"/>
      <c r="Z65" s="917"/>
      <c r="AA65" s="917"/>
      <c r="AB65" s="917"/>
      <c r="AC65" s="900"/>
      <c r="AD65" s="900"/>
      <c r="AE65" s="900"/>
      <c r="AF65" s="900"/>
      <c r="AG65" s="900"/>
      <c r="AH65" s="900"/>
      <c r="AI65" s="900"/>
      <c r="AJ65" s="900"/>
      <c r="AK65" s="900"/>
      <c r="AL65" s="900"/>
      <c r="AM65" s="899"/>
    </row>
    <row r="66" spans="1:39" s="88" customFormat="1" ht="15" customHeight="1">
      <c r="A66" s="841"/>
      <c r="B66" s="841"/>
      <c r="C66" s="841"/>
      <c r="D66" s="841"/>
      <c r="E66" s="841"/>
      <c r="F66" s="841"/>
      <c r="G66" s="841"/>
      <c r="H66" s="841"/>
      <c r="I66" s="841"/>
      <c r="J66" s="841"/>
      <c r="K66" s="841"/>
      <c r="L66" s="881" t="s">
        <v>1402</v>
      </c>
      <c r="M66" s="881"/>
      <c r="N66" s="881"/>
      <c r="O66" s="881"/>
      <c r="P66" s="881"/>
      <c r="Q66" s="881"/>
      <c r="R66" s="881"/>
      <c r="S66" s="882"/>
      <c r="T66" s="882"/>
      <c r="U66" s="882"/>
      <c r="V66" s="882"/>
      <c r="W66" s="882"/>
      <c r="X66" s="882"/>
      <c r="Y66" s="882"/>
      <c r="Z66" s="882"/>
      <c r="AA66" s="882"/>
      <c r="AB66" s="882"/>
      <c r="AC66" s="882"/>
      <c r="AD66" s="882"/>
      <c r="AE66" s="882"/>
      <c r="AF66" s="882"/>
      <c r="AG66" s="882"/>
      <c r="AH66" s="882"/>
      <c r="AI66" s="882"/>
      <c r="AJ66" s="882"/>
      <c r="AK66" s="882"/>
      <c r="AL66" s="882"/>
      <c r="AM66" s="882"/>
    </row>
    <row r="67" spans="1:39" s="88" customFormat="1" ht="15" customHeight="1">
      <c r="A67" s="841"/>
      <c r="B67" s="841"/>
      <c r="C67" s="841"/>
      <c r="D67" s="841"/>
      <c r="E67" s="841"/>
      <c r="F67" s="841"/>
      <c r="G67" s="841"/>
      <c r="H67" s="841"/>
      <c r="I67" s="841"/>
      <c r="J67" s="841"/>
      <c r="K67" s="723"/>
      <c r="L67" s="898" t="s">
        <v>2368</v>
      </c>
      <c r="M67" s="883"/>
      <c r="N67" s="883"/>
      <c r="O67" s="883"/>
      <c r="P67" s="883"/>
      <c r="Q67" s="883"/>
      <c r="R67" s="883"/>
      <c r="S67" s="884"/>
      <c r="T67" s="884"/>
      <c r="U67" s="884"/>
      <c r="V67" s="884"/>
      <c r="W67" s="884"/>
      <c r="X67" s="884"/>
      <c r="Y67" s="884"/>
      <c r="Z67" s="884"/>
      <c r="AA67" s="884"/>
      <c r="AB67" s="884"/>
      <c r="AC67" s="884"/>
      <c r="AD67" s="884"/>
      <c r="AE67" s="884"/>
      <c r="AF67" s="884"/>
      <c r="AG67" s="884"/>
      <c r="AH67" s="884"/>
      <c r="AI67" s="884"/>
      <c r="AJ67" s="884"/>
      <c r="AK67" s="884"/>
      <c r="AL67" s="884"/>
      <c r="AM67" s="884"/>
    </row>
    <row r="68" spans="1:39">
      <c r="A68" s="899"/>
      <c r="B68" s="899"/>
      <c r="C68" s="899"/>
      <c r="D68" s="899"/>
      <c r="E68" s="899"/>
      <c r="F68" s="899"/>
      <c r="G68" s="899"/>
      <c r="H68" s="899"/>
      <c r="I68" s="899"/>
      <c r="J68" s="899"/>
      <c r="K68" s="899"/>
      <c r="L68" s="899"/>
      <c r="M68" s="918"/>
      <c r="N68" s="900"/>
      <c r="O68" s="900"/>
      <c r="P68" s="900"/>
      <c r="Q68" s="900"/>
      <c r="R68" s="900"/>
      <c r="S68" s="900"/>
      <c r="T68" s="900"/>
      <c r="U68" s="900"/>
      <c r="V68" s="900"/>
      <c r="W68" s="900"/>
      <c r="X68" s="900"/>
      <c r="Y68" s="900"/>
      <c r="Z68" s="900"/>
      <c r="AA68" s="900"/>
      <c r="AB68" s="900"/>
      <c r="AC68" s="900"/>
      <c r="AD68" s="900"/>
      <c r="AE68" s="900"/>
      <c r="AF68" s="900"/>
      <c r="AG68" s="900"/>
      <c r="AH68" s="900"/>
      <c r="AI68" s="900"/>
      <c r="AJ68" s="900"/>
      <c r="AK68" s="900"/>
      <c r="AL68" s="900"/>
      <c r="AM68" s="899"/>
    </row>
    <row r="69" spans="1:39">
      <c r="A69" s="899"/>
      <c r="B69" s="899"/>
      <c r="C69" s="899"/>
      <c r="D69" s="899"/>
      <c r="E69" s="899"/>
      <c r="F69" s="899"/>
      <c r="G69" s="899"/>
      <c r="H69" s="899"/>
      <c r="I69" s="899"/>
      <c r="J69" s="899"/>
      <c r="K69" s="899"/>
      <c r="L69" s="899"/>
      <c r="M69" s="918"/>
      <c r="N69" s="900"/>
      <c r="O69" s="900"/>
      <c r="P69" s="900"/>
      <c r="Q69" s="900"/>
      <c r="R69" s="900"/>
      <c r="S69" s="900"/>
      <c r="T69" s="900"/>
      <c r="U69" s="900"/>
      <c r="V69" s="900"/>
      <c r="W69" s="900"/>
      <c r="X69" s="900"/>
      <c r="Y69" s="900"/>
      <c r="Z69" s="900"/>
      <c r="AA69" s="900"/>
      <c r="AB69" s="900"/>
      <c r="AC69" s="900"/>
      <c r="AD69" s="900"/>
      <c r="AE69" s="900"/>
      <c r="AF69" s="900"/>
      <c r="AG69" s="900"/>
      <c r="AH69" s="900"/>
      <c r="AI69" s="900"/>
      <c r="AJ69" s="900"/>
      <c r="AK69" s="900"/>
      <c r="AL69" s="900"/>
      <c r="AM69" s="899"/>
    </row>
    <row r="70" spans="1:39">
      <c r="A70" s="899"/>
      <c r="B70" s="899"/>
      <c r="C70" s="899"/>
      <c r="D70" s="899"/>
      <c r="E70" s="899"/>
      <c r="F70" s="899"/>
      <c r="G70" s="899"/>
      <c r="H70" s="899"/>
      <c r="I70" s="899"/>
      <c r="J70" s="899"/>
      <c r="K70" s="899"/>
      <c r="L70" s="899"/>
      <c r="M70" s="918"/>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899"/>
    </row>
    <row r="71" spans="1:39">
      <c r="A71" s="899"/>
      <c r="B71" s="899"/>
      <c r="C71" s="899"/>
      <c r="D71" s="899"/>
      <c r="E71" s="899"/>
      <c r="F71" s="899"/>
      <c r="G71" s="899"/>
      <c r="H71" s="899"/>
      <c r="I71" s="899"/>
      <c r="J71" s="899"/>
      <c r="K71" s="899"/>
      <c r="L71" s="899"/>
      <c r="M71" s="919"/>
      <c r="N71" s="900"/>
      <c r="O71" s="900"/>
      <c r="P71" s="900"/>
      <c r="Q71" s="900"/>
      <c r="R71" s="900"/>
      <c r="S71" s="900"/>
      <c r="T71" s="900"/>
      <c r="U71" s="900"/>
      <c r="V71" s="900"/>
      <c r="W71" s="900"/>
      <c r="X71" s="900"/>
      <c r="Y71" s="900"/>
      <c r="Z71" s="900"/>
      <c r="AA71" s="900"/>
      <c r="AB71" s="900"/>
      <c r="AC71" s="900"/>
      <c r="AD71" s="900"/>
      <c r="AE71" s="900"/>
      <c r="AF71" s="900"/>
      <c r="AG71" s="900"/>
      <c r="AH71" s="900"/>
      <c r="AI71" s="900"/>
      <c r="AJ71" s="900"/>
      <c r="AK71" s="900"/>
      <c r="AL71" s="900"/>
      <c r="AM71" s="899"/>
    </row>
    <row r="72" spans="1:39">
      <c r="A72" s="899"/>
      <c r="B72" s="899"/>
      <c r="C72" s="899"/>
      <c r="D72" s="899"/>
      <c r="E72" s="899"/>
      <c r="F72" s="899"/>
      <c r="G72" s="899"/>
      <c r="H72" s="899"/>
      <c r="I72" s="899"/>
      <c r="J72" s="899"/>
      <c r="K72" s="899"/>
      <c r="L72" s="899"/>
      <c r="M72" s="918"/>
      <c r="N72" s="900"/>
      <c r="O72" s="900"/>
      <c r="P72" s="900"/>
      <c r="Q72" s="900"/>
      <c r="R72" s="900"/>
      <c r="S72" s="900"/>
      <c r="T72" s="900"/>
      <c r="U72" s="900"/>
      <c r="V72" s="900"/>
      <c r="W72" s="900"/>
      <c r="X72" s="900"/>
      <c r="Y72" s="900"/>
      <c r="Z72" s="900"/>
      <c r="AA72" s="900"/>
      <c r="AB72" s="900"/>
      <c r="AC72" s="900"/>
      <c r="AD72" s="900"/>
      <c r="AE72" s="900"/>
      <c r="AF72" s="900"/>
      <c r="AG72" s="900"/>
      <c r="AH72" s="900"/>
      <c r="AI72" s="900"/>
      <c r="AJ72" s="900"/>
      <c r="AK72" s="900"/>
      <c r="AL72" s="900"/>
      <c r="AM72" s="899"/>
    </row>
    <row r="73" spans="1:39">
      <c r="A73" s="899"/>
      <c r="B73" s="899"/>
      <c r="C73" s="899"/>
      <c r="D73" s="899"/>
      <c r="E73" s="899"/>
      <c r="F73" s="899"/>
      <c r="G73" s="899"/>
      <c r="H73" s="899"/>
      <c r="I73" s="899"/>
      <c r="J73" s="899"/>
      <c r="K73" s="899"/>
      <c r="L73" s="899"/>
      <c r="M73" s="899"/>
      <c r="N73" s="900"/>
      <c r="O73" s="900"/>
      <c r="P73" s="900"/>
      <c r="Q73" s="900"/>
      <c r="R73" s="900"/>
      <c r="S73" s="900"/>
      <c r="T73" s="900"/>
      <c r="U73" s="900"/>
      <c r="V73" s="900"/>
      <c r="W73" s="900"/>
      <c r="X73" s="900"/>
      <c r="Y73" s="900"/>
      <c r="Z73" s="900"/>
      <c r="AA73" s="900"/>
      <c r="AB73" s="900"/>
      <c r="AC73" s="900"/>
      <c r="AD73" s="900"/>
      <c r="AE73" s="900"/>
      <c r="AF73" s="900"/>
      <c r="AG73" s="900"/>
      <c r="AH73" s="900"/>
      <c r="AI73" s="900"/>
      <c r="AJ73" s="900"/>
      <c r="AK73" s="900"/>
      <c r="AL73" s="900"/>
      <c r="AM73" s="899"/>
    </row>
    <row r="74" spans="1:39">
      <c r="A74" s="899"/>
      <c r="B74" s="899"/>
      <c r="C74" s="899"/>
      <c r="D74" s="899"/>
      <c r="E74" s="899"/>
      <c r="F74" s="899"/>
      <c r="G74" s="899"/>
      <c r="H74" s="899"/>
      <c r="I74" s="899"/>
      <c r="J74" s="899"/>
      <c r="K74" s="899"/>
      <c r="L74" s="899"/>
      <c r="M74" s="918"/>
      <c r="N74" s="900"/>
      <c r="O74" s="900"/>
      <c r="P74" s="900"/>
      <c r="Q74" s="900"/>
      <c r="R74" s="900"/>
      <c r="S74" s="900"/>
      <c r="T74" s="900"/>
      <c r="U74" s="900"/>
      <c r="V74" s="900"/>
      <c r="W74" s="900"/>
      <c r="X74" s="900"/>
      <c r="Y74" s="900"/>
      <c r="Z74" s="900"/>
      <c r="AA74" s="900"/>
      <c r="AB74" s="900"/>
      <c r="AC74" s="900"/>
      <c r="AD74" s="900"/>
      <c r="AE74" s="900"/>
      <c r="AF74" s="900"/>
      <c r="AG74" s="900"/>
      <c r="AH74" s="900"/>
      <c r="AI74" s="900"/>
      <c r="AJ74" s="900"/>
      <c r="AK74" s="900"/>
      <c r="AL74" s="900"/>
      <c r="AM74" s="899"/>
    </row>
    <row r="75" spans="1:39">
      <c r="A75" s="899"/>
      <c r="B75" s="899"/>
      <c r="C75" s="899"/>
      <c r="D75" s="899"/>
      <c r="E75" s="899"/>
      <c r="F75" s="899"/>
      <c r="G75" s="899"/>
      <c r="H75" s="899"/>
      <c r="I75" s="899"/>
      <c r="J75" s="899"/>
      <c r="K75" s="899"/>
      <c r="L75" s="899"/>
      <c r="M75" s="918"/>
      <c r="N75" s="900"/>
      <c r="O75" s="900"/>
      <c r="P75" s="900"/>
      <c r="Q75" s="900"/>
      <c r="R75" s="900"/>
      <c r="S75" s="900"/>
      <c r="T75" s="900"/>
      <c r="U75" s="900"/>
      <c r="V75" s="900"/>
      <c r="W75" s="900"/>
      <c r="X75" s="900"/>
      <c r="Y75" s="900"/>
      <c r="Z75" s="900"/>
      <c r="AA75" s="900"/>
      <c r="AB75" s="900"/>
      <c r="AC75" s="900"/>
      <c r="AD75" s="900"/>
      <c r="AE75" s="900"/>
      <c r="AF75" s="900"/>
      <c r="AG75" s="900"/>
      <c r="AH75" s="900"/>
      <c r="AI75" s="900"/>
      <c r="AJ75" s="900"/>
      <c r="AK75" s="900"/>
      <c r="AL75" s="900"/>
      <c r="AM75" s="899"/>
    </row>
    <row r="76" spans="1:39">
      <c r="A76" s="899"/>
      <c r="B76" s="899"/>
      <c r="C76" s="899"/>
      <c r="D76" s="899"/>
      <c r="E76" s="899"/>
      <c r="F76" s="899"/>
      <c r="G76" s="899"/>
      <c r="H76" s="899"/>
      <c r="I76" s="899"/>
      <c r="J76" s="899"/>
      <c r="K76" s="899"/>
      <c r="L76" s="899"/>
      <c r="M76" s="899"/>
      <c r="N76" s="900"/>
      <c r="O76" s="900"/>
      <c r="P76" s="900"/>
      <c r="Q76" s="900"/>
      <c r="R76" s="900"/>
      <c r="S76" s="900"/>
      <c r="T76" s="900"/>
      <c r="U76" s="900"/>
      <c r="V76" s="900"/>
      <c r="W76" s="900"/>
      <c r="X76" s="900"/>
      <c r="Y76" s="900"/>
      <c r="Z76" s="900"/>
      <c r="AA76" s="900"/>
      <c r="AB76" s="900"/>
      <c r="AC76" s="900"/>
      <c r="AD76" s="900"/>
      <c r="AE76" s="900"/>
      <c r="AF76" s="900"/>
      <c r="AG76" s="900"/>
      <c r="AH76" s="900"/>
      <c r="AI76" s="900"/>
      <c r="AJ76" s="900"/>
      <c r="AK76" s="900"/>
      <c r="AL76" s="900"/>
      <c r="AM76" s="899"/>
    </row>
    <row r="77" spans="1:39">
      <c r="A77" s="899"/>
      <c r="B77" s="899"/>
      <c r="C77" s="899"/>
      <c r="D77" s="899"/>
      <c r="E77" s="899"/>
      <c r="F77" s="899"/>
      <c r="G77" s="899"/>
      <c r="H77" s="899"/>
      <c r="I77" s="899"/>
      <c r="J77" s="899"/>
      <c r="K77" s="899"/>
      <c r="L77" s="899"/>
      <c r="M77" s="899"/>
      <c r="N77" s="900"/>
      <c r="O77" s="900"/>
      <c r="P77" s="900"/>
      <c r="Q77" s="900"/>
      <c r="R77" s="900"/>
      <c r="S77" s="900"/>
      <c r="T77" s="900"/>
      <c r="U77" s="900"/>
      <c r="V77" s="900"/>
      <c r="W77" s="900"/>
      <c r="X77" s="900"/>
      <c r="Y77" s="900"/>
      <c r="Z77" s="900"/>
      <c r="AA77" s="900"/>
      <c r="AB77" s="900"/>
      <c r="AC77" s="900"/>
      <c r="AD77" s="900"/>
      <c r="AE77" s="900"/>
      <c r="AF77" s="900"/>
      <c r="AG77" s="900"/>
      <c r="AH77" s="900"/>
      <c r="AI77" s="900"/>
      <c r="AJ77" s="900"/>
      <c r="AK77" s="900"/>
      <c r="AL77" s="900"/>
      <c r="AM77" s="899"/>
    </row>
    <row r="78" spans="1:39">
      <c r="A78" s="899"/>
      <c r="B78" s="899"/>
      <c r="C78" s="899"/>
      <c r="D78" s="899"/>
      <c r="E78" s="899"/>
      <c r="F78" s="899"/>
      <c r="G78" s="899"/>
      <c r="H78" s="899"/>
      <c r="I78" s="899"/>
      <c r="J78" s="899"/>
      <c r="K78" s="899"/>
      <c r="L78" s="899"/>
      <c r="M78" s="899"/>
      <c r="N78" s="900"/>
      <c r="O78" s="900"/>
      <c r="P78" s="900"/>
      <c r="Q78" s="900"/>
      <c r="R78" s="900"/>
      <c r="S78" s="900"/>
      <c r="T78" s="900"/>
      <c r="U78" s="900"/>
      <c r="V78" s="900"/>
      <c r="W78" s="900"/>
      <c r="X78" s="900"/>
      <c r="Y78" s="900"/>
      <c r="Z78" s="900"/>
      <c r="AA78" s="900"/>
      <c r="AB78" s="900"/>
      <c r="AC78" s="900"/>
      <c r="AD78" s="900"/>
      <c r="AE78" s="900"/>
      <c r="AF78" s="900"/>
      <c r="AG78" s="900"/>
      <c r="AH78" s="900"/>
      <c r="AI78" s="900"/>
      <c r="AJ78" s="900"/>
      <c r="AK78" s="900"/>
      <c r="AL78" s="900"/>
      <c r="AM78" s="899"/>
    </row>
    <row r="79" spans="1:39">
      <c r="A79" s="899"/>
      <c r="B79" s="899"/>
      <c r="C79" s="899"/>
      <c r="D79" s="899"/>
      <c r="E79" s="899"/>
      <c r="F79" s="899"/>
      <c r="G79" s="899"/>
      <c r="H79" s="899"/>
      <c r="I79" s="899"/>
      <c r="J79" s="899"/>
      <c r="K79" s="899"/>
      <c r="L79" s="899"/>
      <c r="M79" s="899"/>
      <c r="N79" s="900"/>
      <c r="O79" s="900"/>
      <c r="P79" s="900"/>
      <c r="Q79" s="900"/>
      <c r="R79" s="900"/>
      <c r="S79" s="900"/>
      <c r="T79" s="900"/>
      <c r="U79" s="900"/>
      <c r="V79" s="900"/>
      <c r="W79" s="900"/>
      <c r="X79" s="900"/>
      <c r="Y79" s="900"/>
      <c r="Z79" s="900"/>
      <c r="AA79" s="900"/>
      <c r="AB79" s="900"/>
      <c r="AC79" s="900"/>
      <c r="AD79" s="900"/>
      <c r="AE79" s="900"/>
      <c r="AF79" s="900"/>
      <c r="AG79" s="900"/>
      <c r="AH79" s="900"/>
      <c r="AI79" s="900"/>
      <c r="AJ79" s="900"/>
      <c r="AK79" s="900"/>
      <c r="AL79" s="900"/>
      <c r="AM79" s="899"/>
    </row>
    <row r="80" spans="1:39">
      <c r="A80" s="899"/>
      <c r="B80" s="899"/>
      <c r="C80" s="899"/>
      <c r="D80" s="899"/>
      <c r="E80" s="899"/>
      <c r="F80" s="899"/>
      <c r="G80" s="899"/>
      <c r="H80" s="899"/>
      <c r="I80" s="899"/>
      <c r="J80" s="899"/>
      <c r="K80" s="899"/>
      <c r="L80" s="899"/>
      <c r="M80" s="918"/>
      <c r="N80" s="900"/>
      <c r="O80" s="900"/>
      <c r="P80" s="900"/>
      <c r="Q80" s="900"/>
      <c r="R80" s="900"/>
      <c r="S80" s="900"/>
      <c r="T80" s="900"/>
      <c r="U80" s="900"/>
      <c r="V80" s="900"/>
      <c r="W80" s="900"/>
      <c r="X80" s="900"/>
      <c r="Y80" s="900"/>
      <c r="Z80" s="900"/>
      <c r="AA80" s="900"/>
      <c r="AB80" s="900"/>
      <c r="AC80" s="900"/>
      <c r="AD80" s="900"/>
      <c r="AE80" s="900"/>
      <c r="AF80" s="900"/>
      <c r="AG80" s="900"/>
      <c r="AH80" s="900"/>
      <c r="AI80" s="900"/>
      <c r="AJ80" s="900"/>
      <c r="AK80" s="900"/>
      <c r="AL80" s="900"/>
      <c r="AM80" s="899"/>
    </row>
    <row r="81" spans="1:39">
      <c r="A81" s="899"/>
      <c r="B81" s="899"/>
      <c r="C81" s="899"/>
      <c r="D81" s="899"/>
      <c r="E81" s="899"/>
      <c r="F81" s="899"/>
      <c r="G81" s="899"/>
      <c r="H81" s="899"/>
      <c r="I81" s="899"/>
      <c r="J81" s="899"/>
      <c r="K81" s="899"/>
      <c r="L81" s="899"/>
      <c r="M81" s="918"/>
      <c r="N81" s="900"/>
      <c r="O81" s="900"/>
      <c r="P81" s="900"/>
      <c r="Q81" s="900"/>
      <c r="R81" s="900"/>
      <c r="S81" s="900"/>
      <c r="T81" s="900"/>
      <c r="U81" s="900"/>
      <c r="V81" s="900"/>
      <c r="W81" s="900"/>
      <c r="X81" s="900"/>
      <c r="Y81" s="900"/>
      <c r="Z81" s="900"/>
      <c r="AA81" s="900"/>
      <c r="AB81" s="900"/>
      <c r="AC81" s="900"/>
      <c r="AD81" s="900"/>
      <c r="AE81" s="900"/>
      <c r="AF81" s="900"/>
      <c r="AG81" s="900"/>
      <c r="AH81" s="900"/>
      <c r="AI81" s="900"/>
      <c r="AJ81" s="900"/>
      <c r="AK81" s="900"/>
      <c r="AL81" s="900"/>
      <c r="AM81" s="899"/>
    </row>
    <row r="82" spans="1:39">
      <c r="A82" s="899"/>
      <c r="B82" s="899"/>
      <c r="C82" s="899"/>
      <c r="D82" s="899"/>
      <c r="E82" s="899"/>
      <c r="F82" s="899"/>
      <c r="G82" s="899"/>
      <c r="H82" s="899"/>
      <c r="I82" s="899"/>
      <c r="J82" s="899"/>
      <c r="K82" s="899"/>
      <c r="L82" s="899"/>
      <c r="M82" s="919"/>
      <c r="N82" s="900"/>
      <c r="O82" s="900"/>
      <c r="P82" s="900"/>
      <c r="Q82" s="900"/>
      <c r="R82" s="900"/>
      <c r="S82" s="900"/>
      <c r="T82" s="900"/>
      <c r="U82" s="900"/>
      <c r="V82" s="900"/>
      <c r="W82" s="900"/>
      <c r="X82" s="900"/>
      <c r="Y82" s="900"/>
      <c r="Z82" s="900"/>
      <c r="AA82" s="900"/>
      <c r="AB82" s="900"/>
      <c r="AC82" s="900"/>
      <c r="AD82" s="900"/>
      <c r="AE82" s="900"/>
      <c r="AF82" s="900"/>
      <c r="AG82" s="900"/>
      <c r="AH82" s="900"/>
      <c r="AI82" s="900"/>
      <c r="AJ82" s="900"/>
      <c r="AK82" s="900"/>
      <c r="AL82" s="900"/>
      <c r="AM82" s="899"/>
    </row>
    <row r="83" spans="1:39">
      <c r="A83" s="899"/>
      <c r="B83" s="899"/>
      <c r="C83" s="899"/>
      <c r="D83" s="899"/>
      <c r="E83" s="899"/>
      <c r="F83" s="899"/>
      <c r="G83" s="899"/>
      <c r="H83" s="899"/>
      <c r="I83" s="899"/>
      <c r="J83" s="899"/>
      <c r="K83" s="899"/>
      <c r="L83" s="899"/>
      <c r="M83" s="918"/>
      <c r="N83" s="900"/>
      <c r="O83" s="900"/>
      <c r="P83" s="900"/>
      <c r="Q83" s="900"/>
      <c r="R83" s="900"/>
      <c r="S83" s="900"/>
      <c r="T83" s="900"/>
      <c r="U83" s="900"/>
      <c r="V83" s="900"/>
      <c r="W83" s="900"/>
      <c r="X83" s="900"/>
      <c r="Y83" s="900"/>
      <c r="Z83" s="900"/>
      <c r="AA83" s="900"/>
      <c r="AB83" s="900"/>
      <c r="AC83" s="900"/>
      <c r="AD83" s="900"/>
      <c r="AE83" s="900"/>
      <c r="AF83" s="900"/>
      <c r="AG83" s="900"/>
      <c r="AH83" s="900"/>
      <c r="AI83" s="900"/>
      <c r="AJ83" s="900"/>
      <c r="AK83" s="900"/>
      <c r="AL83" s="900"/>
      <c r="AM83" s="899"/>
    </row>
    <row r="84" spans="1:39">
      <c r="A84" s="899"/>
      <c r="B84" s="899"/>
      <c r="C84" s="899"/>
      <c r="D84" s="899"/>
      <c r="E84" s="899"/>
      <c r="F84" s="899"/>
      <c r="G84" s="899"/>
      <c r="H84" s="899"/>
      <c r="I84" s="899"/>
      <c r="J84" s="899"/>
      <c r="K84" s="899"/>
      <c r="L84" s="899"/>
      <c r="M84" s="918"/>
      <c r="N84" s="900"/>
      <c r="O84" s="900"/>
      <c r="P84" s="900"/>
      <c r="Q84" s="900"/>
      <c r="R84" s="900"/>
      <c r="S84" s="900"/>
      <c r="T84" s="900"/>
      <c r="U84" s="900"/>
      <c r="V84" s="900"/>
      <c r="W84" s="900"/>
      <c r="X84" s="900"/>
      <c r="Y84" s="900"/>
      <c r="Z84" s="900"/>
      <c r="AA84" s="900"/>
      <c r="AB84" s="900"/>
      <c r="AC84" s="900"/>
      <c r="AD84" s="900"/>
      <c r="AE84" s="900"/>
      <c r="AF84" s="900"/>
      <c r="AG84" s="900"/>
      <c r="AH84" s="900"/>
      <c r="AI84" s="900"/>
      <c r="AJ84" s="900"/>
      <c r="AK84" s="900"/>
      <c r="AL84" s="900"/>
      <c r="AM84" s="899"/>
    </row>
    <row r="85" spans="1:39">
      <c r="A85" s="899"/>
      <c r="B85" s="899"/>
      <c r="C85" s="899"/>
      <c r="D85" s="899"/>
      <c r="E85" s="899"/>
      <c r="F85" s="899"/>
      <c r="G85" s="899"/>
      <c r="H85" s="899"/>
      <c r="I85" s="899"/>
      <c r="J85" s="899"/>
      <c r="K85" s="899"/>
      <c r="L85" s="899"/>
      <c r="M85" s="918"/>
      <c r="N85" s="900"/>
      <c r="O85" s="900"/>
      <c r="P85" s="900"/>
      <c r="Q85" s="900"/>
      <c r="R85" s="900"/>
      <c r="S85" s="900"/>
      <c r="T85" s="900"/>
      <c r="U85" s="900"/>
      <c r="V85" s="900"/>
      <c r="W85" s="900"/>
      <c r="X85" s="900"/>
      <c r="Y85" s="900"/>
      <c r="Z85" s="900"/>
      <c r="AA85" s="900"/>
      <c r="AB85" s="900"/>
      <c r="AC85" s="900"/>
      <c r="AD85" s="900"/>
      <c r="AE85" s="900"/>
      <c r="AF85" s="900"/>
      <c r="AG85" s="900"/>
      <c r="AH85" s="900"/>
      <c r="AI85" s="900"/>
      <c r="AJ85" s="900"/>
      <c r="AK85" s="900"/>
      <c r="AL85" s="900"/>
      <c r="AM85" s="899"/>
    </row>
    <row r="86" spans="1:39">
      <c r="A86" s="899"/>
      <c r="B86" s="899"/>
      <c r="C86" s="899"/>
      <c r="D86" s="899"/>
      <c r="E86" s="899"/>
      <c r="F86" s="899"/>
      <c r="G86" s="899"/>
      <c r="H86" s="899"/>
      <c r="I86" s="899"/>
      <c r="J86" s="899"/>
      <c r="K86" s="899"/>
      <c r="L86" s="899"/>
      <c r="M86" s="918"/>
      <c r="N86" s="900"/>
      <c r="O86" s="900"/>
      <c r="P86" s="900"/>
      <c r="Q86" s="900"/>
      <c r="R86" s="900"/>
      <c r="S86" s="900"/>
      <c r="T86" s="900"/>
      <c r="U86" s="900"/>
      <c r="V86" s="900"/>
      <c r="W86" s="900"/>
      <c r="X86" s="900"/>
      <c r="Y86" s="900"/>
      <c r="Z86" s="900"/>
      <c r="AA86" s="900"/>
      <c r="AB86" s="900"/>
      <c r="AC86" s="900"/>
      <c r="AD86" s="900"/>
      <c r="AE86" s="900"/>
      <c r="AF86" s="900"/>
      <c r="AG86" s="900"/>
      <c r="AH86" s="900"/>
      <c r="AI86" s="900"/>
      <c r="AJ86" s="900"/>
      <c r="AK86" s="900"/>
      <c r="AL86" s="900"/>
      <c r="AM86" s="899"/>
    </row>
    <row r="87" spans="1:39">
      <c r="A87" s="899"/>
      <c r="B87" s="899"/>
      <c r="C87" s="899"/>
      <c r="D87" s="899"/>
      <c r="E87" s="899"/>
      <c r="F87" s="899"/>
      <c r="G87" s="899"/>
      <c r="H87" s="899"/>
      <c r="I87" s="899"/>
      <c r="J87" s="899"/>
      <c r="K87" s="899"/>
      <c r="L87" s="899"/>
      <c r="M87" s="918"/>
      <c r="N87" s="900"/>
      <c r="O87" s="900"/>
      <c r="P87" s="900"/>
      <c r="Q87" s="900"/>
      <c r="R87" s="900"/>
      <c r="S87" s="900"/>
      <c r="T87" s="900"/>
      <c r="U87" s="900"/>
      <c r="V87" s="900"/>
      <c r="W87" s="900"/>
      <c r="X87" s="900"/>
      <c r="Y87" s="900"/>
      <c r="Z87" s="900"/>
      <c r="AA87" s="900"/>
      <c r="AB87" s="900"/>
      <c r="AC87" s="900"/>
      <c r="AD87" s="900"/>
      <c r="AE87" s="900"/>
      <c r="AF87" s="900"/>
      <c r="AG87" s="900"/>
      <c r="AH87" s="900"/>
      <c r="AI87" s="900"/>
      <c r="AJ87" s="900"/>
      <c r="AK87" s="900"/>
      <c r="AL87" s="900"/>
      <c r="AM87" s="899"/>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8" width="12.7109375" style="96" hidden="1" customWidth="1"/>
    <col min="29" max="29" width="14.5703125" style="96" customWidth="1"/>
    <col min="30" max="38" width="14.5703125" style="96" hidden="1" customWidth="1"/>
    <col min="39" max="39" width="20.7109375" style="96" customWidth="1"/>
    <col min="40" max="16384" width="9.140625" style="96"/>
  </cols>
  <sheetData>
    <row r="1" spans="1:39" hidden="1">
      <c r="A1" s="920"/>
      <c r="B1" s="920"/>
      <c r="C1" s="920"/>
      <c r="D1" s="920"/>
      <c r="E1" s="920"/>
      <c r="F1" s="920"/>
      <c r="G1" s="920"/>
      <c r="H1" s="920"/>
      <c r="I1" s="920"/>
      <c r="J1" s="920"/>
      <c r="K1" s="920"/>
      <c r="L1" s="920"/>
      <c r="M1" s="920"/>
      <c r="N1" s="920"/>
      <c r="O1" s="921"/>
      <c r="P1" s="920"/>
      <c r="Q1" s="920"/>
      <c r="R1" s="920"/>
      <c r="S1" s="841">
        <v>2024</v>
      </c>
      <c r="T1" s="841">
        <v>2025</v>
      </c>
      <c r="U1" s="841">
        <v>2026</v>
      </c>
      <c r="V1" s="841">
        <v>2027</v>
      </c>
      <c r="W1" s="841">
        <v>2028</v>
      </c>
      <c r="X1" s="841">
        <v>2029</v>
      </c>
      <c r="Y1" s="841">
        <v>2030</v>
      </c>
      <c r="Z1" s="841">
        <v>2031</v>
      </c>
      <c r="AA1" s="841">
        <v>2032</v>
      </c>
      <c r="AB1" s="841">
        <v>2033</v>
      </c>
      <c r="AC1" s="841">
        <v>2024</v>
      </c>
      <c r="AD1" s="841">
        <v>2025</v>
      </c>
      <c r="AE1" s="841">
        <v>2026</v>
      </c>
      <c r="AF1" s="841">
        <v>2027</v>
      </c>
      <c r="AG1" s="841">
        <v>2028</v>
      </c>
      <c r="AH1" s="841">
        <v>2029</v>
      </c>
      <c r="AI1" s="841">
        <v>2030</v>
      </c>
      <c r="AJ1" s="841">
        <v>2031</v>
      </c>
      <c r="AK1" s="841">
        <v>2032</v>
      </c>
      <c r="AL1" s="841">
        <v>2033</v>
      </c>
      <c r="AM1" s="920"/>
    </row>
    <row r="2" spans="1:39" hidden="1">
      <c r="A2" s="920"/>
      <c r="B2" s="920"/>
      <c r="C2" s="920"/>
      <c r="D2" s="920"/>
      <c r="E2" s="920"/>
      <c r="F2" s="920"/>
      <c r="G2" s="920"/>
      <c r="H2" s="920"/>
      <c r="I2" s="920"/>
      <c r="J2" s="920"/>
      <c r="K2" s="920"/>
      <c r="L2" s="920"/>
      <c r="M2" s="920"/>
      <c r="N2" s="920"/>
      <c r="O2" s="921"/>
      <c r="P2" s="920"/>
      <c r="Q2" s="920"/>
      <c r="R2" s="920"/>
      <c r="S2" s="841"/>
      <c r="T2" s="841"/>
      <c r="U2" s="841"/>
      <c r="V2" s="841"/>
      <c r="W2" s="841"/>
      <c r="X2" s="841"/>
      <c r="Y2" s="841"/>
      <c r="Z2" s="841"/>
      <c r="AA2" s="841"/>
      <c r="AB2" s="841"/>
      <c r="AC2" s="841"/>
      <c r="AD2" s="841"/>
      <c r="AE2" s="841"/>
      <c r="AF2" s="841"/>
      <c r="AG2" s="841"/>
      <c r="AH2" s="841"/>
      <c r="AI2" s="841"/>
      <c r="AJ2" s="841"/>
      <c r="AK2" s="841"/>
      <c r="AL2" s="841"/>
      <c r="AM2" s="920"/>
    </row>
    <row r="3" spans="1:39" hidden="1">
      <c r="A3" s="920"/>
      <c r="B3" s="920"/>
      <c r="C3" s="920"/>
      <c r="D3" s="920"/>
      <c r="E3" s="920"/>
      <c r="F3" s="920"/>
      <c r="G3" s="920"/>
      <c r="H3" s="920"/>
      <c r="I3" s="920"/>
      <c r="J3" s="920"/>
      <c r="K3" s="920"/>
      <c r="L3" s="920"/>
      <c r="M3" s="920"/>
      <c r="N3" s="920"/>
      <c r="O3" s="921"/>
      <c r="P3" s="920"/>
      <c r="Q3" s="920"/>
      <c r="R3" s="920"/>
      <c r="S3" s="841"/>
      <c r="T3" s="841"/>
      <c r="U3" s="841"/>
      <c r="V3" s="841"/>
      <c r="W3" s="841"/>
      <c r="X3" s="841"/>
      <c r="Y3" s="841"/>
      <c r="Z3" s="841"/>
      <c r="AA3" s="841"/>
      <c r="AB3" s="841"/>
      <c r="AC3" s="841"/>
      <c r="AD3" s="841"/>
      <c r="AE3" s="841"/>
      <c r="AF3" s="841"/>
      <c r="AG3" s="841"/>
      <c r="AH3" s="841"/>
      <c r="AI3" s="841"/>
      <c r="AJ3" s="841"/>
      <c r="AK3" s="841"/>
      <c r="AL3" s="841"/>
      <c r="AM3" s="920"/>
    </row>
    <row r="4" spans="1:39" hidden="1">
      <c r="A4" s="920"/>
      <c r="B4" s="920"/>
      <c r="C4" s="920"/>
      <c r="D4" s="920"/>
      <c r="E4" s="920"/>
      <c r="F4" s="920"/>
      <c r="G4" s="920"/>
      <c r="H4" s="920"/>
      <c r="I4" s="920"/>
      <c r="J4" s="920"/>
      <c r="K4" s="920"/>
      <c r="L4" s="920"/>
      <c r="M4" s="920"/>
      <c r="N4" s="920"/>
      <c r="O4" s="921"/>
      <c r="P4" s="920"/>
      <c r="Q4" s="920"/>
      <c r="R4" s="920"/>
      <c r="S4" s="841"/>
      <c r="T4" s="841"/>
      <c r="U4" s="841"/>
      <c r="V4" s="841"/>
      <c r="W4" s="841"/>
      <c r="X4" s="841"/>
      <c r="Y4" s="841"/>
      <c r="Z4" s="841"/>
      <c r="AA4" s="841"/>
      <c r="AB4" s="841"/>
      <c r="AC4" s="841"/>
      <c r="AD4" s="841"/>
      <c r="AE4" s="841"/>
      <c r="AF4" s="841"/>
      <c r="AG4" s="841"/>
      <c r="AH4" s="841"/>
      <c r="AI4" s="841"/>
      <c r="AJ4" s="841"/>
      <c r="AK4" s="841"/>
      <c r="AL4" s="841"/>
      <c r="AM4" s="920"/>
    </row>
    <row r="5" spans="1:39" hidden="1">
      <c r="A5" s="920"/>
      <c r="B5" s="920"/>
      <c r="C5" s="920"/>
      <c r="D5" s="920"/>
      <c r="E5" s="920"/>
      <c r="F5" s="920"/>
      <c r="G5" s="920"/>
      <c r="H5" s="920"/>
      <c r="I5" s="920"/>
      <c r="J5" s="920"/>
      <c r="K5" s="920"/>
      <c r="L5" s="920"/>
      <c r="M5" s="920"/>
      <c r="N5" s="920"/>
      <c r="O5" s="921"/>
      <c r="P5" s="920"/>
      <c r="Q5" s="920"/>
      <c r="R5" s="920"/>
      <c r="S5" s="841"/>
      <c r="T5" s="841"/>
      <c r="U5" s="841"/>
      <c r="V5" s="841"/>
      <c r="W5" s="841"/>
      <c r="X5" s="841"/>
      <c r="Y5" s="841"/>
      <c r="Z5" s="841"/>
      <c r="AA5" s="841"/>
      <c r="AB5" s="841"/>
      <c r="AC5" s="841"/>
      <c r="AD5" s="841"/>
      <c r="AE5" s="841"/>
      <c r="AF5" s="841"/>
      <c r="AG5" s="841"/>
      <c r="AH5" s="841"/>
      <c r="AI5" s="841"/>
      <c r="AJ5" s="841"/>
      <c r="AK5" s="841"/>
      <c r="AL5" s="841"/>
      <c r="AM5" s="920"/>
    </row>
    <row r="6" spans="1:39" hidden="1">
      <c r="A6" s="920"/>
      <c r="B6" s="920"/>
      <c r="C6" s="920"/>
      <c r="D6" s="920"/>
      <c r="E6" s="920"/>
      <c r="F6" s="920"/>
      <c r="G6" s="920"/>
      <c r="H6" s="920"/>
      <c r="I6" s="920"/>
      <c r="J6" s="920"/>
      <c r="K6" s="920"/>
      <c r="L6" s="920"/>
      <c r="M6" s="920"/>
      <c r="N6" s="920"/>
      <c r="O6" s="921"/>
      <c r="P6" s="920"/>
      <c r="Q6" s="920"/>
      <c r="R6" s="920"/>
      <c r="S6" s="841"/>
      <c r="T6" s="841"/>
      <c r="U6" s="841"/>
      <c r="V6" s="841"/>
      <c r="W6" s="841"/>
      <c r="X6" s="841"/>
      <c r="Y6" s="841"/>
      <c r="Z6" s="841"/>
      <c r="AA6" s="841"/>
      <c r="AB6" s="841"/>
      <c r="AC6" s="841"/>
      <c r="AD6" s="841"/>
      <c r="AE6" s="841"/>
      <c r="AF6" s="841"/>
      <c r="AG6" s="841"/>
      <c r="AH6" s="841"/>
      <c r="AI6" s="841"/>
      <c r="AJ6" s="841"/>
      <c r="AK6" s="841"/>
      <c r="AL6" s="841"/>
      <c r="AM6" s="920"/>
    </row>
    <row r="7" spans="1:39" hidden="1">
      <c r="A7" s="920"/>
      <c r="B7" s="920"/>
      <c r="C7" s="920"/>
      <c r="D7" s="920"/>
      <c r="E7" s="920"/>
      <c r="F7" s="920"/>
      <c r="G7" s="920"/>
      <c r="H7" s="920"/>
      <c r="I7" s="920"/>
      <c r="J7" s="920"/>
      <c r="K7" s="920"/>
      <c r="L7" s="920"/>
      <c r="M7" s="920"/>
      <c r="N7" s="920"/>
      <c r="O7" s="921"/>
      <c r="P7" s="920"/>
      <c r="Q7" s="920"/>
      <c r="R7" s="920"/>
      <c r="S7" s="790" t="b">
        <v>1</v>
      </c>
      <c r="T7" s="790" t="b">
        <v>0</v>
      </c>
      <c r="U7" s="790" t="b">
        <v>0</v>
      </c>
      <c r="V7" s="790" t="b">
        <v>0</v>
      </c>
      <c r="W7" s="790" t="b">
        <v>0</v>
      </c>
      <c r="X7" s="790" t="b">
        <v>0</v>
      </c>
      <c r="Y7" s="790" t="b">
        <v>0</v>
      </c>
      <c r="Z7" s="790" t="b">
        <v>0</v>
      </c>
      <c r="AA7" s="790" t="b">
        <v>0</v>
      </c>
      <c r="AB7" s="790" t="b">
        <v>0</v>
      </c>
      <c r="AC7" s="790" t="b">
        <v>1</v>
      </c>
      <c r="AD7" s="790" t="b">
        <v>0</v>
      </c>
      <c r="AE7" s="790" t="b">
        <v>0</v>
      </c>
      <c r="AF7" s="790" t="b">
        <v>0</v>
      </c>
      <c r="AG7" s="790" t="b">
        <v>0</v>
      </c>
      <c r="AH7" s="790" t="b">
        <v>0</v>
      </c>
      <c r="AI7" s="790" t="b">
        <v>0</v>
      </c>
      <c r="AJ7" s="790" t="b">
        <v>0</v>
      </c>
      <c r="AK7" s="790" t="b">
        <v>0</v>
      </c>
      <c r="AL7" s="790" t="b">
        <v>0</v>
      </c>
      <c r="AM7" s="920"/>
    </row>
    <row r="8" spans="1:39" hidden="1">
      <c r="A8" s="920"/>
      <c r="B8" s="920"/>
      <c r="C8" s="920"/>
      <c r="D8" s="920"/>
      <c r="E8" s="920"/>
      <c r="F8" s="920"/>
      <c r="G8" s="920"/>
      <c r="H8" s="920"/>
      <c r="I8" s="920"/>
      <c r="J8" s="920"/>
      <c r="K8" s="920"/>
      <c r="L8" s="920"/>
      <c r="M8" s="920"/>
      <c r="N8" s="920"/>
      <c r="O8" s="921"/>
      <c r="P8" s="920"/>
      <c r="Q8" s="920"/>
      <c r="R8" s="920"/>
      <c r="S8" s="920"/>
      <c r="T8" s="920"/>
      <c r="U8" s="920"/>
      <c r="V8" s="920"/>
      <c r="W8" s="920"/>
      <c r="X8" s="920"/>
      <c r="Y8" s="920"/>
      <c r="Z8" s="920"/>
      <c r="AA8" s="920"/>
      <c r="AB8" s="920"/>
      <c r="AC8" s="920"/>
      <c r="AD8" s="920"/>
      <c r="AE8" s="920"/>
      <c r="AF8" s="920"/>
      <c r="AG8" s="920"/>
      <c r="AH8" s="920"/>
      <c r="AI8" s="920"/>
      <c r="AJ8" s="920"/>
      <c r="AK8" s="920"/>
      <c r="AL8" s="920"/>
      <c r="AM8" s="920"/>
    </row>
    <row r="9" spans="1:39" hidden="1">
      <c r="A9" s="920"/>
      <c r="B9" s="920"/>
      <c r="C9" s="920"/>
      <c r="D9" s="920"/>
      <c r="E9" s="920"/>
      <c r="F9" s="920"/>
      <c r="G9" s="920"/>
      <c r="H9" s="920"/>
      <c r="I9" s="920"/>
      <c r="J9" s="920"/>
      <c r="K9" s="920"/>
      <c r="L9" s="920"/>
      <c r="M9" s="920"/>
      <c r="N9" s="920"/>
      <c r="O9" s="921"/>
      <c r="P9" s="920"/>
      <c r="Q9" s="920"/>
      <c r="R9" s="920"/>
      <c r="S9" s="920"/>
      <c r="T9" s="920"/>
      <c r="U9" s="920"/>
      <c r="V9" s="920"/>
      <c r="W9" s="920"/>
      <c r="X9" s="920"/>
      <c r="Y9" s="920"/>
      <c r="Z9" s="920"/>
      <c r="AA9" s="920"/>
      <c r="AB9" s="920"/>
      <c r="AC9" s="920"/>
      <c r="AD9" s="920"/>
      <c r="AE9" s="920"/>
      <c r="AF9" s="920"/>
      <c r="AG9" s="920"/>
      <c r="AH9" s="920"/>
      <c r="AI9" s="920"/>
      <c r="AJ9" s="920"/>
      <c r="AK9" s="920"/>
      <c r="AL9" s="920"/>
      <c r="AM9" s="920"/>
    </row>
    <row r="10" spans="1:39" hidden="1">
      <c r="A10" s="920"/>
      <c r="B10" s="920"/>
      <c r="C10" s="920"/>
      <c r="D10" s="920"/>
      <c r="E10" s="920"/>
      <c r="F10" s="920"/>
      <c r="G10" s="920"/>
      <c r="H10" s="920"/>
      <c r="I10" s="920"/>
      <c r="J10" s="920"/>
      <c r="K10" s="920"/>
      <c r="L10" s="920"/>
      <c r="M10" s="920"/>
      <c r="N10" s="920"/>
      <c r="O10" s="921"/>
      <c r="P10" s="920"/>
      <c r="Q10" s="920"/>
      <c r="R10" s="920"/>
      <c r="S10" s="920"/>
      <c r="T10" s="920"/>
      <c r="U10" s="920"/>
      <c r="V10" s="920"/>
      <c r="W10" s="920"/>
      <c r="X10" s="920"/>
      <c r="Y10" s="920"/>
      <c r="Z10" s="920"/>
      <c r="AA10" s="920"/>
      <c r="AB10" s="920"/>
      <c r="AC10" s="920"/>
      <c r="AD10" s="920"/>
      <c r="AE10" s="920"/>
      <c r="AF10" s="920"/>
      <c r="AG10" s="920"/>
      <c r="AH10" s="920"/>
      <c r="AI10" s="920"/>
      <c r="AJ10" s="920"/>
      <c r="AK10" s="920"/>
      <c r="AL10" s="920"/>
      <c r="AM10" s="920"/>
    </row>
    <row r="11" spans="1:39" ht="15" hidden="1" customHeight="1">
      <c r="A11" s="920"/>
      <c r="B11" s="920"/>
      <c r="C11" s="920"/>
      <c r="D11" s="920"/>
      <c r="E11" s="920"/>
      <c r="F11" s="920"/>
      <c r="G11" s="920"/>
      <c r="H11" s="920"/>
      <c r="I11" s="920"/>
      <c r="J11" s="920"/>
      <c r="K11" s="920"/>
      <c r="L11" s="920"/>
      <c r="M11" s="922"/>
      <c r="N11" s="920"/>
      <c r="O11" s="921"/>
      <c r="P11" s="920"/>
      <c r="Q11" s="920"/>
      <c r="R11" s="920"/>
      <c r="S11" s="920"/>
      <c r="T11" s="920"/>
      <c r="U11" s="920"/>
      <c r="V11" s="920"/>
      <c r="W11" s="920"/>
      <c r="X11" s="920"/>
      <c r="Y11" s="920"/>
      <c r="Z11" s="920"/>
      <c r="AA11" s="920"/>
      <c r="AB11" s="920"/>
      <c r="AC11" s="920"/>
      <c r="AD11" s="920"/>
      <c r="AE11" s="920"/>
      <c r="AF11" s="920"/>
      <c r="AG11" s="920"/>
      <c r="AH11" s="920"/>
      <c r="AI11" s="920"/>
      <c r="AJ11" s="920"/>
      <c r="AK11" s="920"/>
      <c r="AL11" s="920"/>
      <c r="AM11" s="920"/>
    </row>
    <row r="12" spans="1:39" s="82" customFormat="1" ht="20.100000000000001" customHeight="1">
      <c r="A12" s="834"/>
      <c r="B12" s="834"/>
      <c r="C12" s="834"/>
      <c r="D12" s="834"/>
      <c r="E12" s="834"/>
      <c r="F12" s="834"/>
      <c r="G12" s="834"/>
      <c r="H12" s="834"/>
      <c r="I12" s="834"/>
      <c r="J12" s="834"/>
      <c r="K12" s="834"/>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834"/>
      <c r="B13" s="834"/>
      <c r="C13" s="834"/>
      <c r="D13" s="834"/>
      <c r="E13" s="834"/>
      <c r="F13" s="834"/>
      <c r="G13" s="834"/>
      <c r="H13" s="834"/>
      <c r="I13" s="834"/>
      <c r="J13" s="834"/>
      <c r="K13" s="834"/>
      <c r="L13" s="923"/>
      <c r="M13" s="834"/>
      <c r="N13" s="834"/>
      <c r="O13" s="924"/>
      <c r="P13" s="834"/>
      <c r="Q13" s="834"/>
      <c r="R13" s="834"/>
      <c r="S13" s="834"/>
      <c r="T13" s="834"/>
      <c r="U13" s="834"/>
      <c r="V13" s="834"/>
      <c r="W13" s="834"/>
      <c r="X13" s="834"/>
      <c r="Y13" s="834"/>
      <c r="Z13" s="834"/>
      <c r="AA13" s="834"/>
      <c r="AB13" s="834"/>
      <c r="AC13" s="834"/>
      <c r="AD13" s="834"/>
      <c r="AE13" s="834"/>
      <c r="AF13" s="834"/>
      <c r="AG13" s="834"/>
      <c r="AH13" s="834"/>
      <c r="AI13" s="834"/>
      <c r="AJ13" s="834"/>
      <c r="AK13" s="834"/>
      <c r="AL13" s="834"/>
      <c r="AM13" s="834"/>
    </row>
    <row r="14" spans="1:39" s="82" customFormat="1" ht="15" customHeight="1">
      <c r="A14" s="834"/>
      <c r="B14" s="834"/>
      <c r="C14" s="834"/>
      <c r="D14" s="834"/>
      <c r="E14" s="834"/>
      <c r="F14" s="834"/>
      <c r="G14" s="834"/>
      <c r="H14" s="834"/>
      <c r="I14" s="834"/>
      <c r="J14" s="834"/>
      <c r="K14" s="834"/>
      <c r="L14" s="881" t="s">
        <v>16</v>
      </c>
      <c r="M14" s="881" t="s">
        <v>121</v>
      </c>
      <c r="N14" s="881" t="s">
        <v>285</v>
      </c>
      <c r="O14" s="846" t="s">
        <v>2412</v>
      </c>
      <c r="P14" s="846" t="s">
        <v>2412</v>
      </c>
      <c r="Q14" s="846" t="s">
        <v>2412</v>
      </c>
      <c r="R14" s="847" t="s">
        <v>2413</v>
      </c>
      <c r="S14" s="807" t="s">
        <v>2414</v>
      </c>
      <c r="T14" s="807" t="s">
        <v>2443</v>
      </c>
      <c r="U14" s="807" t="s">
        <v>2444</v>
      </c>
      <c r="V14" s="807" t="s">
        <v>2445</v>
      </c>
      <c r="W14" s="807" t="s">
        <v>2446</v>
      </c>
      <c r="X14" s="807" t="s">
        <v>2447</v>
      </c>
      <c r="Y14" s="807" t="s">
        <v>2448</v>
      </c>
      <c r="Z14" s="807" t="s">
        <v>2449</v>
      </c>
      <c r="AA14" s="807" t="s">
        <v>2450</v>
      </c>
      <c r="AB14" s="807" t="s">
        <v>2451</v>
      </c>
      <c r="AC14" s="807" t="s">
        <v>2414</v>
      </c>
      <c r="AD14" s="807" t="s">
        <v>2443</v>
      </c>
      <c r="AE14" s="807" t="s">
        <v>2444</v>
      </c>
      <c r="AF14" s="807" t="s">
        <v>2445</v>
      </c>
      <c r="AG14" s="807" t="s">
        <v>2446</v>
      </c>
      <c r="AH14" s="807" t="s">
        <v>2447</v>
      </c>
      <c r="AI14" s="807" t="s">
        <v>2448</v>
      </c>
      <c r="AJ14" s="807" t="s">
        <v>2449</v>
      </c>
      <c r="AK14" s="807" t="s">
        <v>2450</v>
      </c>
      <c r="AL14" s="807" t="s">
        <v>2451</v>
      </c>
      <c r="AM14" s="844" t="s">
        <v>323</v>
      </c>
    </row>
    <row r="15" spans="1:39" s="82" customFormat="1" ht="50.1" customHeight="1">
      <c r="A15" s="834"/>
      <c r="B15" s="834"/>
      <c r="C15" s="834"/>
      <c r="D15" s="834"/>
      <c r="E15" s="834"/>
      <c r="F15" s="834"/>
      <c r="G15" s="834"/>
      <c r="H15" s="834"/>
      <c r="I15" s="834"/>
      <c r="J15" s="834"/>
      <c r="K15" s="834"/>
      <c r="L15" s="881"/>
      <c r="M15" s="881"/>
      <c r="N15" s="881"/>
      <c r="O15" s="807" t="s">
        <v>286</v>
      </c>
      <c r="P15" s="807" t="s">
        <v>324</v>
      </c>
      <c r="Q15" s="807" t="s">
        <v>304</v>
      </c>
      <c r="R15" s="807" t="s">
        <v>286</v>
      </c>
      <c r="S15" s="850" t="s">
        <v>287</v>
      </c>
      <c r="T15" s="850" t="s">
        <v>287</v>
      </c>
      <c r="U15" s="850" t="s">
        <v>287</v>
      </c>
      <c r="V15" s="850" t="s">
        <v>287</v>
      </c>
      <c r="W15" s="850" t="s">
        <v>287</v>
      </c>
      <c r="X15" s="850" t="s">
        <v>287</v>
      </c>
      <c r="Y15" s="850" t="s">
        <v>287</v>
      </c>
      <c r="Z15" s="850" t="s">
        <v>287</v>
      </c>
      <c r="AA15" s="850" t="s">
        <v>287</v>
      </c>
      <c r="AB15" s="850" t="s">
        <v>287</v>
      </c>
      <c r="AC15" s="850" t="s">
        <v>286</v>
      </c>
      <c r="AD15" s="850" t="s">
        <v>286</v>
      </c>
      <c r="AE15" s="850" t="s">
        <v>286</v>
      </c>
      <c r="AF15" s="850" t="s">
        <v>286</v>
      </c>
      <c r="AG15" s="850" t="s">
        <v>286</v>
      </c>
      <c r="AH15" s="850" t="s">
        <v>286</v>
      </c>
      <c r="AI15" s="850" t="s">
        <v>286</v>
      </c>
      <c r="AJ15" s="850" t="s">
        <v>286</v>
      </c>
      <c r="AK15" s="850" t="s">
        <v>286</v>
      </c>
      <c r="AL15" s="850" t="s">
        <v>286</v>
      </c>
      <c r="AM15" s="844"/>
    </row>
    <row r="16" spans="1:39" s="82" customFormat="1">
      <c r="A16" s="851" t="s">
        <v>18</v>
      </c>
      <c r="B16" s="834"/>
      <c r="C16" s="834"/>
      <c r="D16" s="834"/>
      <c r="E16" s="834"/>
      <c r="F16" s="834"/>
      <c r="G16" s="834"/>
      <c r="H16" s="834"/>
      <c r="I16" s="834"/>
      <c r="J16" s="834"/>
      <c r="K16" s="834"/>
      <c r="L16" s="908" t="s">
        <v>2390</v>
      </c>
      <c r="M16" s="753"/>
      <c r="N16" s="754"/>
      <c r="O16" s="754"/>
      <c r="P16" s="754"/>
      <c r="Q16" s="754"/>
      <c r="R16" s="754"/>
      <c r="S16" s="754"/>
      <c r="T16" s="754"/>
      <c r="U16" s="754"/>
      <c r="V16" s="754"/>
      <c r="W16" s="754"/>
      <c r="X16" s="754"/>
      <c r="Y16" s="754"/>
      <c r="Z16" s="754"/>
      <c r="AA16" s="754"/>
      <c r="AB16" s="754"/>
      <c r="AC16" s="754"/>
      <c r="AD16" s="754"/>
      <c r="AE16" s="754"/>
      <c r="AF16" s="754"/>
      <c r="AG16" s="754"/>
      <c r="AH16" s="754"/>
      <c r="AI16" s="754"/>
      <c r="AJ16" s="754"/>
      <c r="AK16" s="754"/>
      <c r="AL16" s="754"/>
      <c r="AM16" s="909"/>
    </row>
    <row r="17" spans="1:39" s="82" customFormat="1" ht="22.5">
      <c r="A17" s="885">
        <v>1</v>
      </c>
      <c r="B17" s="834"/>
      <c r="C17" s="834"/>
      <c r="D17" s="834"/>
      <c r="E17" s="834"/>
      <c r="F17" s="834"/>
      <c r="G17" s="834"/>
      <c r="H17" s="834"/>
      <c r="I17" s="834"/>
      <c r="J17" s="834"/>
      <c r="K17" s="834"/>
      <c r="L17" s="925" t="s">
        <v>18</v>
      </c>
      <c r="M17" s="228" t="s">
        <v>411</v>
      </c>
      <c r="N17" s="926" t="s">
        <v>370</v>
      </c>
      <c r="O17" s="927">
        <v>0</v>
      </c>
      <c r="P17" s="927">
        <v>0</v>
      </c>
      <c r="Q17" s="927">
        <v>0</v>
      </c>
      <c r="R17" s="927">
        <v>0</v>
      </c>
      <c r="S17" s="927">
        <v>0</v>
      </c>
      <c r="T17" s="927">
        <v>0</v>
      </c>
      <c r="U17" s="927">
        <v>0</v>
      </c>
      <c r="V17" s="927">
        <v>0</v>
      </c>
      <c r="W17" s="927">
        <v>0</v>
      </c>
      <c r="X17" s="927">
        <v>0</v>
      </c>
      <c r="Y17" s="927">
        <v>0</v>
      </c>
      <c r="Z17" s="927">
        <v>0</v>
      </c>
      <c r="AA17" s="927">
        <v>0</v>
      </c>
      <c r="AB17" s="927">
        <v>0</v>
      </c>
      <c r="AC17" s="927">
        <v>0</v>
      </c>
      <c r="AD17" s="927">
        <v>0</v>
      </c>
      <c r="AE17" s="927">
        <v>0</v>
      </c>
      <c r="AF17" s="927">
        <v>0</v>
      </c>
      <c r="AG17" s="927">
        <v>0</v>
      </c>
      <c r="AH17" s="927">
        <v>0</v>
      </c>
      <c r="AI17" s="927">
        <v>0</v>
      </c>
      <c r="AJ17" s="927">
        <v>0</v>
      </c>
      <c r="AK17" s="927">
        <v>0</v>
      </c>
      <c r="AL17" s="927">
        <v>0</v>
      </c>
      <c r="AM17" s="858"/>
    </row>
    <row r="18" spans="1:39" s="82" customFormat="1">
      <c r="A18" s="885">
        <v>1</v>
      </c>
      <c r="B18" s="834"/>
      <c r="C18" s="834"/>
      <c r="D18" s="834"/>
      <c r="E18" s="834"/>
      <c r="F18" s="834"/>
      <c r="G18" s="834"/>
      <c r="H18" s="834"/>
      <c r="I18" s="834"/>
      <c r="J18" s="834"/>
      <c r="K18" s="834"/>
      <c r="L18" s="928" t="s">
        <v>165</v>
      </c>
      <c r="M18" s="231" t="s">
        <v>12</v>
      </c>
      <c r="N18" s="809" t="s">
        <v>370</v>
      </c>
      <c r="O18" s="929">
        <v>0</v>
      </c>
      <c r="P18" s="929">
        <v>0</v>
      </c>
      <c r="Q18" s="929">
        <v>0</v>
      </c>
      <c r="R18" s="929">
        <v>0</v>
      </c>
      <c r="S18" s="929">
        <v>0</v>
      </c>
      <c r="T18" s="929">
        <v>0</v>
      </c>
      <c r="U18" s="929">
        <v>0</v>
      </c>
      <c r="V18" s="929">
        <v>0</v>
      </c>
      <c r="W18" s="929">
        <v>0</v>
      </c>
      <c r="X18" s="929">
        <v>0</v>
      </c>
      <c r="Y18" s="929">
        <v>0</v>
      </c>
      <c r="Z18" s="929">
        <v>0</v>
      </c>
      <c r="AA18" s="929">
        <v>0</v>
      </c>
      <c r="AB18" s="929">
        <v>0</v>
      </c>
      <c r="AC18" s="929">
        <v>0</v>
      </c>
      <c r="AD18" s="929">
        <v>0</v>
      </c>
      <c r="AE18" s="929">
        <v>0</v>
      </c>
      <c r="AF18" s="929">
        <v>0</v>
      </c>
      <c r="AG18" s="929">
        <v>0</v>
      </c>
      <c r="AH18" s="929">
        <v>0</v>
      </c>
      <c r="AI18" s="929">
        <v>0</v>
      </c>
      <c r="AJ18" s="929">
        <v>0</v>
      </c>
      <c r="AK18" s="929">
        <v>0</v>
      </c>
      <c r="AL18" s="929">
        <v>0</v>
      </c>
      <c r="AM18" s="858"/>
    </row>
    <row r="19" spans="1:39" s="82" customFormat="1" ht="22.5">
      <c r="A19" s="885">
        <v>1</v>
      </c>
      <c r="B19" s="834"/>
      <c r="C19" s="834"/>
      <c r="D19" s="834"/>
      <c r="E19" s="834"/>
      <c r="F19" s="834"/>
      <c r="G19" s="834"/>
      <c r="H19" s="834"/>
      <c r="I19" s="834"/>
      <c r="J19" s="834"/>
      <c r="K19" s="834"/>
      <c r="L19" s="928" t="s">
        <v>412</v>
      </c>
      <c r="M19" s="930" t="s">
        <v>413</v>
      </c>
      <c r="N19" s="809" t="s">
        <v>370</v>
      </c>
      <c r="O19" s="929"/>
      <c r="P19" s="929"/>
      <c r="Q19" s="929"/>
      <c r="R19" s="929"/>
      <c r="S19" s="929"/>
      <c r="T19" s="929"/>
      <c r="U19" s="929"/>
      <c r="V19" s="929"/>
      <c r="W19" s="929"/>
      <c r="X19" s="929"/>
      <c r="Y19" s="929"/>
      <c r="Z19" s="929"/>
      <c r="AA19" s="929"/>
      <c r="AB19" s="929"/>
      <c r="AC19" s="929"/>
      <c r="AD19" s="929"/>
      <c r="AE19" s="929"/>
      <c r="AF19" s="929"/>
      <c r="AG19" s="929"/>
      <c r="AH19" s="929"/>
      <c r="AI19" s="929"/>
      <c r="AJ19" s="929"/>
      <c r="AK19" s="929"/>
      <c r="AL19" s="929"/>
      <c r="AM19" s="858"/>
    </row>
    <row r="20" spans="1:39" s="82" customFormat="1">
      <c r="A20" s="885">
        <v>1</v>
      </c>
      <c r="B20" s="834"/>
      <c r="C20" s="834"/>
      <c r="D20" s="834"/>
      <c r="E20" s="834"/>
      <c r="F20" s="834"/>
      <c r="G20" s="834"/>
      <c r="H20" s="834"/>
      <c r="I20" s="834"/>
      <c r="J20" s="834"/>
      <c r="K20" s="834"/>
      <c r="L20" s="928" t="s">
        <v>414</v>
      </c>
      <c r="M20" s="930" t="s">
        <v>415</v>
      </c>
      <c r="N20" s="809" t="s">
        <v>370</v>
      </c>
      <c r="O20" s="929"/>
      <c r="P20" s="929"/>
      <c r="Q20" s="929"/>
      <c r="R20" s="929"/>
      <c r="S20" s="929"/>
      <c r="T20" s="929"/>
      <c r="U20" s="929"/>
      <c r="V20" s="929"/>
      <c r="W20" s="929"/>
      <c r="X20" s="929"/>
      <c r="Y20" s="929"/>
      <c r="Z20" s="929"/>
      <c r="AA20" s="929"/>
      <c r="AB20" s="929"/>
      <c r="AC20" s="929"/>
      <c r="AD20" s="929"/>
      <c r="AE20" s="929"/>
      <c r="AF20" s="929"/>
      <c r="AG20" s="929"/>
      <c r="AH20" s="929"/>
      <c r="AI20" s="929"/>
      <c r="AJ20" s="929"/>
      <c r="AK20" s="929"/>
      <c r="AL20" s="929"/>
      <c r="AM20" s="858"/>
    </row>
    <row r="21" spans="1:39" s="82" customFormat="1">
      <c r="A21" s="885">
        <v>1</v>
      </c>
      <c r="B21" s="834"/>
      <c r="C21" s="834"/>
      <c r="D21" s="834"/>
      <c r="E21" s="834"/>
      <c r="F21" s="834"/>
      <c r="G21" s="834"/>
      <c r="H21" s="834"/>
      <c r="I21" s="834"/>
      <c r="J21" s="834"/>
      <c r="K21" s="834"/>
      <c r="L21" s="928" t="s">
        <v>166</v>
      </c>
      <c r="M21" s="931" t="s">
        <v>416</v>
      </c>
      <c r="N21" s="809" t="s">
        <v>370</v>
      </c>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858"/>
    </row>
    <row r="22" spans="1:39" s="82" customFormat="1">
      <c r="A22" s="885">
        <v>1</v>
      </c>
      <c r="B22" s="834"/>
      <c r="C22" s="834"/>
      <c r="D22" s="834"/>
      <c r="E22" s="834"/>
      <c r="F22" s="834"/>
      <c r="G22" s="834"/>
      <c r="H22" s="834"/>
      <c r="I22" s="834"/>
      <c r="J22" s="834"/>
      <c r="K22" s="834"/>
      <c r="L22" s="928" t="s">
        <v>378</v>
      </c>
      <c r="M22" s="932" t="s">
        <v>417</v>
      </c>
      <c r="N22" s="809" t="s">
        <v>370</v>
      </c>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858"/>
    </row>
    <row r="23" spans="1:39" s="82" customFormat="1">
      <c r="A23" s="885">
        <v>1</v>
      </c>
      <c r="B23" s="834"/>
      <c r="C23" s="834"/>
      <c r="D23" s="834"/>
      <c r="E23" s="834"/>
      <c r="F23" s="834"/>
      <c r="G23" s="834"/>
      <c r="H23" s="834"/>
      <c r="I23" s="834"/>
      <c r="J23" s="834"/>
      <c r="K23" s="834"/>
      <c r="L23" s="928" t="s">
        <v>380</v>
      </c>
      <c r="M23" s="932" t="s">
        <v>418</v>
      </c>
      <c r="N23" s="809" t="s">
        <v>370</v>
      </c>
      <c r="O23" s="929"/>
      <c r="P23" s="929"/>
      <c r="Q23" s="929"/>
      <c r="R23" s="929"/>
      <c r="S23" s="929"/>
      <c r="T23" s="929"/>
      <c r="U23" s="929"/>
      <c r="V23" s="929"/>
      <c r="W23" s="929"/>
      <c r="X23" s="929"/>
      <c r="Y23" s="929"/>
      <c r="Z23" s="929"/>
      <c r="AA23" s="929"/>
      <c r="AB23" s="929"/>
      <c r="AC23" s="929"/>
      <c r="AD23" s="929"/>
      <c r="AE23" s="929"/>
      <c r="AF23" s="929"/>
      <c r="AG23" s="929"/>
      <c r="AH23" s="929"/>
      <c r="AI23" s="929"/>
      <c r="AJ23" s="929"/>
      <c r="AK23" s="929"/>
      <c r="AL23" s="929"/>
      <c r="AM23" s="858"/>
    </row>
    <row r="24" spans="1:39">
      <c r="A24" s="920"/>
      <c r="B24" s="920"/>
      <c r="C24" s="920"/>
      <c r="D24" s="920"/>
      <c r="E24" s="920"/>
      <c r="F24" s="920"/>
      <c r="G24" s="920"/>
      <c r="H24" s="920"/>
      <c r="I24" s="920"/>
      <c r="J24" s="920"/>
      <c r="K24" s="920"/>
      <c r="L24" s="920"/>
      <c r="M24" s="920"/>
      <c r="N24" s="920"/>
      <c r="O24" s="921"/>
      <c r="P24" s="920"/>
      <c r="Q24" s="920"/>
      <c r="R24" s="920"/>
      <c r="S24" s="920"/>
      <c r="T24" s="920"/>
      <c r="U24" s="920"/>
      <c r="V24" s="920"/>
      <c r="W24" s="920"/>
      <c r="X24" s="920"/>
      <c r="Y24" s="920"/>
      <c r="Z24" s="920"/>
      <c r="AA24" s="920"/>
      <c r="AB24" s="920"/>
      <c r="AC24" s="920"/>
      <c r="AD24" s="920"/>
      <c r="AE24" s="920"/>
      <c r="AF24" s="920"/>
      <c r="AG24" s="920"/>
      <c r="AH24" s="920"/>
      <c r="AI24" s="920"/>
      <c r="AJ24" s="920"/>
      <c r="AK24" s="920"/>
      <c r="AL24" s="920"/>
      <c r="AM24" s="920"/>
    </row>
    <row r="25" spans="1:39" s="88" customFormat="1" ht="15" customHeight="1">
      <c r="A25" s="841"/>
      <c r="B25" s="841"/>
      <c r="C25" s="841"/>
      <c r="D25" s="841"/>
      <c r="E25" s="841"/>
      <c r="F25" s="841"/>
      <c r="G25" s="841"/>
      <c r="H25" s="841"/>
      <c r="I25" s="841"/>
      <c r="J25" s="841"/>
      <c r="K25" s="841"/>
      <c r="L25" s="881" t="s">
        <v>1402</v>
      </c>
      <c r="M25" s="881"/>
      <c r="N25" s="881"/>
      <c r="O25" s="881"/>
      <c r="P25" s="881"/>
      <c r="Q25" s="881"/>
      <c r="R25" s="881"/>
      <c r="S25" s="882"/>
      <c r="T25" s="882"/>
      <c r="U25" s="882"/>
      <c r="V25" s="882"/>
      <c r="W25" s="882"/>
      <c r="X25" s="882"/>
      <c r="Y25" s="882"/>
      <c r="Z25" s="882"/>
      <c r="AA25" s="882"/>
      <c r="AB25" s="882"/>
      <c r="AC25" s="882"/>
      <c r="AD25" s="882"/>
      <c r="AE25" s="882"/>
      <c r="AF25" s="882"/>
      <c r="AG25" s="882"/>
      <c r="AH25" s="882"/>
      <c r="AI25" s="882"/>
      <c r="AJ25" s="882"/>
      <c r="AK25" s="882"/>
      <c r="AL25" s="882"/>
      <c r="AM25" s="882"/>
    </row>
    <row r="26" spans="1:39" s="88" customFormat="1" ht="15" customHeight="1">
      <c r="A26" s="841"/>
      <c r="B26" s="841"/>
      <c r="C26" s="841"/>
      <c r="D26" s="841"/>
      <c r="E26" s="841"/>
      <c r="F26" s="841"/>
      <c r="G26" s="841"/>
      <c r="H26" s="841"/>
      <c r="I26" s="841"/>
      <c r="J26" s="841"/>
      <c r="K26" s="723"/>
      <c r="L26" s="883"/>
      <c r="M26" s="883"/>
      <c r="N26" s="883"/>
      <c r="O26" s="883"/>
      <c r="P26" s="883"/>
      <c r="Q26" s="883"/>
      <c r="R26" s="883"/>
      <c r="S26" s="884"/>
      <c r="T26" s="884"/>
      <c r="U26" s="884"/>
      <c r="V26" s="884"/>
      <c r="W26" s="884"/>
      <c r="X26" s="884"/>
      <c r="Y26" s="884"/>
      <c r="Z26" s="884"/>
      <c r="AA26" s="884"/>
      <c r="AB26" s="884"/>
      <c r="AC26" s="884"/>
      <c r="AD26" s="884"/>
      <c r="AE26" s="884"/>
      <c r="AF26" s="884"/>
      <c r="AG26" s="884"/>
      <c r="AH26" s="884"/>
      <c r="AI26" s="884"/>
      <c r="AJ26" s="884"/>
      <c r="AK26" s="884"/>
      <c r="AL26" s="884"/>
      <c r="AM26" s="884"/>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0" width="2.28515625" style="98" hidden="1" customWidth="1"/>
    <col min="11" max="11" width="3.7109375" style="98" hidden="1" customWidth="1"/>
    <col min="12" max="12" width="7.140625" style="98" customWidth="1"/>
    <col min="13" max="13" width="44.140625" style="98" customWidth="1"/>
    <col min="14" max="14" width="12.7109375" style="98" customWidth="1"/>
    <col min="15" max="19" width="13.28515625" style="98" customWidth="1"/>
    <col min="20" max="28" width="13.28515625" style="98" hidden="1" customWidth="1"/>
    <col min="29" max="29" width="13.28515625" style="98" customWidth="1"/>
    <col min="30" max="38" width="13.28515625" style="98" hidden="1" customWidth="1"/>
    <col min="39" max="39" width="20.7109375" style="98" customWidth="1"/>
    <col min="40" max="214" width="8.7109375" style="98"/>
    <col min="215" max="215" width="3.140625" style="98" customWidth="1"/>
    <col min="216" max="216" width="24.85546875" style="98" customWidth="1"/>
    <col min="217" max="217" width="11.7109375" style="98" bestFit="1" customWidth="1"/>
    <col min="218" max="218" width="14.140625" style="98" customWidth="1"/>
    <col min="219" max="219" width="10.28515625" style="98" customWidth="1"/>
    <col min="220" max="220" width="9.85546875" style="98" customWidth="1"/>
    <col min="221" max="221" width="10.28515625" style="98" customWidth="1"/>
    <col min="222" max="222" width="9" style="98" customWidth="1"/>
    <col min="223" max="225" width="8.7109375" style="98" customWidth="1"/>
    <col min="226" max="226" width="8" style="98" customWidth="1"/>
    <col min="227" max="227" width="8.140625" style="98" customWidth="1"/>
    <col min="228" max="228" width="9.28515625" style="98" customWidth="1"/>
    <col min="229" max="229" width="8.5703125" style="98" customWidth="1"/>
    <col min="230" max="230" width="8.7109375" style="98" customWidth="1"/>
    <col min="231" max="231" width="14.140625" style="98" customWidth="1"/>
    <col min="232" max="232" width="12.85546875" style="98" customWidth="1"/>
    <col min="233" max="233" width="10.140625" style="98" customWidth="1"/>
    <col min="234" max="234" width="14" style="98" customWidth="1"/>
    <col min="235" max="254" width="2.28515625" style="98" customWidth="1"/>
    <col min="255" max="470" width="8.7109375" style="98"/>
    <col min="471" max="471" width="3.140625" style="98" customWidth="1"/>
    <col min="472" max="472" width="24.85546875" style="98" customWidth="1"/>
    <col min="473" max="473" width="11.7109375" style="98" bestFit="1" customWidth="1"/>
    <col min="474" max="474" width="14.140625" style="98" customWidth="1"/>
    <col min="475" max="475" width="10.28515625" style="98" customWidth="1"/>
    <col min="476" max="476" width="9.85546875" style="98" customWidth="1"/>
    <col min="477" max="477" width="10.28515625" style="98" customWidth="1"/>
    <col min="478" max="478" width="9" style="98" customWidth="1"/>
    <col min="479" max="481" width="8.7109375" style="98" customWidth="1"/>
    <col min="482" max="482" width="8" style="98" customWidth="1"/>
    <col min="483" max="483" width="8.140625" style="98" customWidth="1"/>
    <col min="484" max="484" width="9.28515625" style="98" customWidth="1"/>
    <col min="485" max="485" width="8.5703125" style="98" customWidth="1"/>
    <col min="486" max="486" width="8.7109375" style="98" customWidth="1"/>
    <col min="487" max="487" width="14.140625" style="98" customWidth="1"/>
    <col min="488" max="488" width="12.85546875" style="98" customWidth="1"/>
    <col min="489" max="489" width="10.140625" style="98" customWidth="1"/>
    <col min="490" max="490" width="14" style="98" customWidth="1"/>
    <col min="491" max="510" width="2.28515625" style="98" customWidth="1"/>
    <col min="511" max="726" width="8.7109375" style="98"/>
    <col min="727" max="727" width="3.140625" style="98" customWidth="1"/>
    <col min="728" max="728" width="24.85546875" style="98" customWidth="1"/>
    <col min="729" max="729" width="11.7109375" style="98" bestFit="1" customWidth="1"/>
    <col min="730" max="730" width="14.140625" style="98" customWidth="1"/>
    <col min="731" max="731" width="10.28515625" style="98" customWidth="1"/>
    <col min="732" max="732" width="9.85546875" style="98" customWidth="1"/>
    <col min="733" max="733" width="10.28515625" style="98" customWidth="1"/>
    <col min="734" max="734" width="9" style="98" customWidth="1"/>
    <col min="735" max="737" width="8.7109375" style="98" customWidth="1"/>
    <col min="738" max="738" width="8" style="98" customWidth="1"/>
    <col min="739" max="739" width="8.140625" style="98" customWidth="1"/>
    <col min="740" max="740" width="9.28515625" style="98" customWidth="1"/>
    <col min="741" max="741" width="8.5703125" style="98" customWidth="1"/>
    <col min="742" max="742" width="8.7109375" style="98" customWidth="1"/>
    <col min="743" max="743" width="14.140625" style="98" customWidth="1"/>
    <col min="744" max="744" width="12.85546875" style="98" customWidth="1"/>
    <col min="745" max="745" width="10.140625" style="98" customWidth="1"/>
    <col min="746" max="746" width="14" style="98" customWidth="1"/>
    <col min="747" max="766" width="2.28515625" style="98" customWidth="1"/>
    <col min="767" max="982" width="8.7109375" style="98"/>
    <col min="983" max="983" width="3.140625" style="98" customWidth="1"/>
    <col min="984" max="984" width="24.85546875" style="98" customWidth="1"/>
    <col min="985" max="985" width="11.7109375" style="98" bestFit="1" customWidth="1"/>
    <col min="986" max="986" width="14.140625" style="98" customWidth="1"/>
    <col min="987" max="987" width="10.28515625" style="98" customWidth="1"/>
    <col min="988" max="988" width="9.85546875" style="98" customWidth="1"/>
    <col min="989" max="989" width="10.28515625" style="98" customWidth="1"/>
    <col min="990" max="990" width="9" style="98" customWidth="1"/>
    <col min="991" max="993" width="8.7109375" style="98" customWidth="1"/>
    <col min="994" max="994" width="8" style="98" customWidth="1"/>
    <col min="995" max="995" width="8.140625" style="98" customWidth="1"/>
    <col min="996" max="996" width="9.28515625" style="98" customWidth="1"/>
    <col min="997" max="997" width="8.5703125" style="98" customWidth="1"/>
    <col min="998" max="998" width="8.7109375" style="98" customWidth="1"/>
    <col min="999" max="999" width="14.140625" style="98" customWidth="1"/>
    <col min="1000" max="1000" width="12.85546875" style="98" customWidth="1"/>
    <col min="1001" max="1001" width="10.140625" style="98" customWidth="1"/>
    <col min="1002" max="1002" width="14" style="98" customWidth="1"/>
    <col min="1003" max="1022" width="2.28515625" style="98" customWidth="1"/>
    <col min="1023" max="1238" width="8.7109375" style="98"/>
    <col min="1239" max="1239" width="3.140625" style="98" customWidth="1"/>
    <col min="1240" max="1240" width="24.85546875" style="98" customWidth="1"/>
    <col min="1241" max="1241" width="11.7109375" style="98" bestFit="1" customWidth="1"/>
    <col min="1242" max="1242" width="14.140625" style="98" customWidth="1"/>
    <col min="1243" max="1243" width="10.28515625" style="98" customWidth="1"/>
    <col min="1244" max="1244" width="9.85546875" style="98" customWidth="1"/>
    <col min="1245" max="1245" width="10.28515625" style="98" customWidth="1"/>
    <col min="1246" max="1246" width="9" style="98" customWidth="1"/>
    <col min="1247" max="1249" width="8.7109375" style="98" customWidth="1"/>
    <col min="1250" max="1250" width="8" style="98" customWidth="1"/>
    <col min="1251" max="1251" width="8.140625" style="98" customWidth="1"/>
    <col min="1252" max="1252" width="9.28515625" style="98" customWidth="1"/>
    <col min="1253" max="1253" width="8.5703125" style="98" customWidth="1"/>
    <col min="1254" max="1254" width="8.7109375" style="98" customWidth="1"/>
    <col min="1255" max="1255" width="14.140625" style="98" customWidth="1"/>
    <col min="1256" max="1256" width="12.85546875" style="98" customWidth="1"/>
    <col min="1257" max="1257" width="10.140625" style="98" customWidth="1"/>
    <col min="1258" max="1258" width="14" style="98" customWidth="1"/>
    <col min="1259" max="1278" width="2.28515625" style="98" customWidth="1"/>
    <col min="1279" max="1494" width="8.7109375" style="98"/>
    <col min="1495" max="1495" width="3.140625" style="98" customWidth="1"/>
    <col min="1496" max="1496" width="24.85546875" style="98" customWidth="1"/>
    <col min="1497" max="1497" width="11.7109375" style="98" bestFit="1" customWidth="1"/>
    <col min="1498" max="1498" width="14.140625" style="98" customWidth="1"/>
    <col min="1499" max="1499" width="10.28515625" style="98" customWidth="1"/>
    <col min="1500" max="1500" width="9.85546875" style="98" customWidth="1"/>
    <col min="1501" max="1501" width="10.28515625" style="98" customWidth="1"/>
    <col min="1502" max="1502" width="9" style="98" customWidth="1"/>
    <col min="1503" max="1505" width="8.7109375" style="98" customWidth="1"/>
    <col min="1506" max="1506" width="8" style="98" customWidth="1"/>
    <col min="1507" max="1507" width="8.140625" style="98" customWidth="1"/>
    <col min="1508" max="1508" width="9.28515625" style="98" customWidth="1"/>
    <col min="1509" max="1509" width="8.5703125" style="98" customWidth="1"/>
    <col min="1510" max="1510" width="8.7109375" style="98" customWidth="1"/>
    <col min="1511" max="1511" width="14.140625" style="98" customWidth="1"/>
    <col min="1512" max="1512" width="12.85546875" style="98" customWidth="1"/>
    <col min="1513" max="1513" width="10.140625" style="98" customWidth="1"/>
    <col min="1514" max="1514" width="14" style="98" customWidth="1"/>
    <col min="1515" max="1534" width="2.28515625" style="98" customWidth="1"/>
    <col min="1535" max="1750" width="8.7109375" style="98"/>
    <col min="1751" max="1751" width="3.140625" style="98" customWidth="1"/>
    <col min="1752" max="1752" width="24.85546875" style="98" customWidth="1"/>
    <col min="1753" max="1753" width="11.7109375" style="98" bestFit="1" customWidth="1"/>
    <col min="1754" max="1754" width="14.140625" style="98" customWidth="1"/>
    <col min="1755" max="1755" width="10.28515625" style="98" customWidth="1"/>
    <col min="1756" max="1756" width="9.85546875" style="98" customWidth="1"/>
    <col min="1757" max="1757" width="10.28515625" style="98" customWidth="1"/>
    <col min="1758" max="1758" width="9" style="98" customWidth="1"/>
    <col min="1759" max="1761" width="8.7109375" style="98" customWidth="1"/>
    <col min="1762" max="1762" width="8" style="98" customWidth="1"/>
    <col min="1763" max="1763" width="8.140625" style="98" customWidth="1"/>
    <col min="1764" max="1764" width="9.28515625" style="98" customWidth="1"/>
    <col min="1765" max="1765" width="8.5703125" style="98" customWidth="1"/>
    <col min="1766" max="1766" width="8.7109375" style="98" customWidth="1"/>
    <col min="1767" max="1767" width="14.140625" style="98" customWidth="1"/>
    <col min="1768" max="1768" width="12.85546875" style="98" customWidth="1"/>
    <col min="1769" max="1769" width="10.140625" style="98" customWidth="1"/>
    <col min="1770" max="1770" width="14" style="98" customWidth="1"/>
    <col min="1771" max="1790" width="2.28515625" style="98" customWidth="1"/>
    <col min="1791" max="2006" width="8.7109375" style="98"/>
    <col min="2007" max="2007" width="3.140625" style="98" customWidth="1"/>
    <col min="2008" max="2008" width="24.85546875" style="98" customWidth="1"/>
    <col min="2009" max="2009" width="11.7109375" style="98" bestFit="1" customWidth="1"/>
    <col min="2010" max="2010" width="14.140625" style="98" customWidth="1"/>
    <col min="2011" max="2011" width="10.28515625" style="98" customWidth="1"/>
    <col min="2012" max="2012" width="9.85546875" style="98" customWidth="1"/>
    <col min="2013" max="2013" width="10.28515625" style="98" customWidth="1"/>
    <col min="2014" max="2014" width="9" style="98" customWidth="1"/>
    <col min="2015" max="2017" width="8.7109375" style="98" customWidth="1"/>
    <col min="2018" max="2018" width="8" style="98" customWidth="1"/>
    <col min="2019" max="2019" width="8.140625" style="98" customWidth="1"/>
    <col min="2020" max="2020" width="9.28515625" style="98" customWidth="1"/>
    <col min="2021" max="2021" width="8.5703125" style="98" customWidth="1"/>
    <col min="2022" max="2022" width="8.7109375" style="98" customWidth="1"/>
    <col min="2023" max="2023" width="14.140625" style="98" customWidth="1"/>
    <col min="2024" max="2024" width="12.85546875" style="98" customWidth="1"/>
    <col min="2025" max="2025" width="10.140625" style="98" customWidth="1"/>
    <col min="2026" max="2026" width="14" style="98" customWidth="1"/>
    <col min="2027" max="2046" width="2.28515625" style="98" customWidth="1"/>
    <col min="2047" max="2262" width="8.7109375" style="98"/>
    <col min="2263" max="2263" width="3.140625" style="98" customWidth="1"/>
    <col min="2264" max="2264" width="24.85546875" style="98" customWidth="1"/>
    <col min="2265" max="2265" width="11.7109375" style="98" bestFit="1" customWidth="1"/>
    <col min="2266" max="2266" width="14.140625" style="98" customWidth="1"/>
    <col min="2267" max="2267" width="10.28515625" style="98" customWidth="1"/>
    <col min="2268" max="2268" width="9.85546875" style="98" customWidth="1"/>
    <col min="2269" max="2269" width="10.28515625" style="98" customWidth="1"/>
    <col min="2270" max="2270" width="9" style="98" customWidth="1"/>
    <col min="2271" max="2273" width="8.7109375" style="98" customWidth="1"/>
    <col min="2274" max="2274" width="8" style="98" customWidth="1"/>
    <col min="2275" max="2275" width="8.140625" style="98" customWidth="1"/>
    <col min="2276" max="2276" width="9.28515625" style="98" customWidth="1"/>
    <col min="2277" max="2277" width="8.5703125" style="98" customWidth="1"/>
    <col min="2278" max="2278" width="8.7109375" style="98" customWidth="1"/>
    <col min="2279" max="2279" width="14.140625" style="98" customWidth="1"/>
    <col min="2280" max="2280" width="12.85546875" style="98" customWidth="1"/>
    <col min="2281" max="2281" width="10.140625" style="98" customWidth="1"/>
    <col min="2282" max="2282" width="14" style="98" customWidth="1"/>
    <col min="2283" max="2302" width="2.28515625" style="98" customWidth="1"/>
    <col min="2303" max="2518" width="8.7109375" style="98"/>
    <col min="2519" max="2519" width="3.140625" style="98" customWidth="1"/>
    <col min="2520" max="2520" width="24.85546875" style="98" customWidth="1"/>
    <col min="2521" max="2521" width="11.7109375" style="98" bestFit="1" customWidth="1"/>
    <col min="2522" max="2522" width="14.140625" style="98" customWidth="1"/>
    <col min="2523" max="2523" width="10.28515625" style="98" customWidth="1"/>
    <col min="2524" max="2524" width="9.85546875" style="98" customWidth="1"/>
    <col min="2525" max="2525" width="10.28515625" style="98" customWidth="1"/>
    <col min="2526" max="2526" width="9" style="98" customWidth="1"/>
    <col min="2527" max="2529" width="8.7109375" style="98" customWidth="1"/>
    <col min="2530" max="2530" width="8" style="98" customWidth="1"/>
    <col min="2531" max="2531" width="8.140625" style="98" customWidth="1"/>
    <col min="2532" max="2532" width="9.28515625" style="98" customWidth="1"/>
    <col min="2533" max="2533" width="8.5703125" style="98" customWidth="1"/>
    <col min="2534" max="2534" width="8.7109375" style="98" customWidth="1"/>
    <col min="2535" max="2535" width="14.140625" style="98" customWidth="1"/>
    <col min="2536" max="2536" width="12.85546875" style="98" customWidth="1"/>
    <col min="2537" max="2537" width="10.140625" style="98" customWidth="1"/>
    <col min="2538" max="2538" width="14" style="98" customWidth="1"/>
    <col min="2539" max="2558" width="2.28515625" style="98" customWidth="1"/>
    <col min="2559" max="2774" width="8.7109375" style="98"/>
    <col min="2775" max="2775" width="3.140625" style="98" customWidth="1"/>
    <col min="2776" max="2776" width="24.85546875" style="98" customWidth="1"/>
    <col min="2777" max="2777" width="11.7109375" style="98" bestFit="1" customWidth="1"/>
    <col min="2778" max="2778" width="14.140625" style="98" customWidth="1"/>
    <col min="2779" max="2779" width="10.28515625" style="98" customWidth="1"/>
    <col min="2780" max="2780" width="9.85546875" style="98" customWidth="1"/>
    <col min="2781" max="2781" width="10.28515625" style="98" customWidth="1"/>
    <col min="2782" max="2782" width="9" style="98" customWidth="1"/>
    <col min="2783" max="2785" width="8.7109375" style="98" customWidth="1"/>
    <col min="2786" max="2786" width="8" style="98" customWidth="1"/>
    <col min="2787" max="2787" width="8.140625" style="98" customWidth="1"/>
    <col min="2788" max="2788" width="9.28515625" style="98" customWidth="1"/>
    <col min="2789" max="2789" width="8.5703125" style="98" customWidth="1"/>
    <col min="2790" max="2790" width="8.7109375" style="98" customWidth="1"/>
    <col min="2791" max="2791" width="14.140625" style="98" customWidth="1"/>
    <col min="2792" max="2792" width="12.85546875" style="98" customWidth="1"/>
    <col min="2793" max="2793" width="10.140625" style="98" customWidth="1"/>
    <col min="2794" max="2794" width="14" style="98" customWidth="1"/>
    <col min="2795" max="2814" width="2.28515625" style="98" customWidth="1"/>
    <col min="2815" max="3030" width="8.7109375" style="98"/>
    <col min="3031" max="3031" width="3.140625" style="98" customWidth="1"/>
    <col min="3032" max="3032" width="24.85546875" style="98" customWidth="1"/>
    <col min="3033" max="3033" width="11.7109375" style="98" bestFit="1" customWidth="1"/>
    <col min="3034" max="3034" width="14.140625" style="98" customWidth="1"/>
    <col min="3035" max="3035" width="10.28515625" style="98" customWidth="1"/>
    <col min="3036" max="3036" width="9.85546875" style="98" customWidth="1"/>
    <col min="3037" max="3037" width="10.28515625" style="98" customWidth="1"/>
    <col min="3038" max="3038" width="9" style="98" customWidth="1"/>
    <col min="3039" max="3041" width="8.7109375" style="98" customWidth="1"/>
    <col min="3042" max="3042" width="8" style="98" customWidth="1"/>
    <col min="3043" max="3043" width="8.140625" style="98" customWidth="1"/>
    <col min="3044" max="3044" width="9.28515625" style="98" customWidth="1"/>
    <col min="3045" max="3045" width="8.5703125" style="98" customWidth="1"/>
    <col min="3046" max="3046" width="8.7109375" style="98" customWidth="1"/>
    <col min="3047" max="3047" width="14.140625" style="98" customWidth="1"/>
    <col min="3048" max="3048" width="12.85546875" style="98" customWidth="1"/>
    <col min="3049" max="3049" width="10.140625" style="98" customWidth="1"/>
    <col min="3050" max="3050" width="14" style="98" customWidth="1"/>
    <col min="3051" max="3070" width="2.28515625" style="98" customWidth="1"/>
    <col min="3071" max="3286" width="8.7109375" style="98"/>
    <col min="3287" max="3287" width="3.140625" style="98" customWidth="1"/>
    <col min="3288" max="3288" width="24.85546875" style="98" customWidth="1"/>
    <col min="3289" max="3289" width="11.7109375" style="98" bestFit="1" customWidth="1"/>
    <col min="3290" max="3290" width="14.140625" style="98" customWidth="1"/>
    <col min="3291" max="3291" width="10.28515625" style="98" customWidth="1"/>
    <col min="3292" max="3292" width="9.85546875" style="98" customWidth="1"/>
    <col min="3293" max="3293" width="10.28515625" style="98" customWidth="1"/>
    <col min="3294" max="3294" width="9" style="98" customWidth="1"/>
    <col min="3295" max="3297" width="8.7109375" style="98" customWidth="1"/>
    <col min="3298" max="3298" width="8" style="98" customWidth="1"/>
    <col min="3299" max="3299" width="8.140625" style="98" customWidth="1"/>
    <col min="3300" max="3300" width="9.28515625" style="98" customWidth="1"/>
    <col min="3301" max="3301" width="8.5703125" style="98" customWidth="1"/>
    <col min="3302" max="3302" width="8.7109375" style="98" customWidth="1"/>
    <col min="3303" max="3303" width="14.140625" style="98" customWidth="1"/>
    <col min="3304" max="3304" width="12.85546875" style="98" customWidth="1"/>
    <col min="3305" max="3305" width="10.140625" style="98" customWidth="1"/>
    <col min="3306" max="3306" width="14" style="98" customWidth="1"/>
    <col min="3307" max="3326" width="2.28515625" style="98" customWidth="1"/>
    <col min="3327" max="3542" width="8.7109375" style="98"/>
    <col min="3543" max="3543" width="3.140625" style="98" customWidth="1"/>
    <col min="3544" max="3544" width="24.85546875" style="98" customWidth="1"/>
    <col min="3545" max="3545" width="11.7109375" style="98" bestFit="1" customWidth="1"/>
    <col min="3546" max="3546" width="14.140625" style="98" customWidth="1"/>
    <col min="3547" max="3547" width="10.28515625" style="98" customWidth="1"/>
    <col min="3548" max="3548" width="9.85546875" style="98" customWidth="1"/>
    <col min="3549" max="3549" width="10.28515625" style="98" customWidth="1"/>
    <col min="3550" max="3550" width="9" style="98" customWidth="1"/>
    <col min="3551" max="3553" width="8.7109375" style="98" customWidth="1"/>
    <col min="3554" max="3554" width="8" style="98" customWidth="1"/>
    <col min="3555" max="3555" width="8.140625" style="98" customWidth="1"/>
    <col min="3556" max="3556" width="9.28515625" style="98" customWidth="1"/>
    <col min="3557" max="3557" width="8.5703125" style="98" customWidth="1"/>
    <col min="3558" max="3558" width="8.7109375" style="98" customWidth="1"/>
    <col min="3559" max="3559" width="14.140625" style="98" customWidth="1"/>
    <col min="3560" max="3560" width="12.85546875" style="98" customWidth="1"/>
    <col min="3561" max="3561" width="10.140625" style="98" customWidth="1"/>
    <col min="3562" max="3562" width="14" style="98" customWidth="1"/>
    <col min="3563" max="3582" width="2.28515625" style="98" customWidth="1"/>
    <col min="3583" max="3798" width="8.7109375" style="98"/>
    <col min="3799" max="3799" width="3.140625" style="98" customWidth="1"/>
    <col min="3800" max="3800" width="24.85546875" style="98" customWidth="1"/>
    <col min="3801" max="3801" width="11.7109375" style="98" bestFit="1" customWidth="1"/>
    <col min="3802" max="3802" width="14.140625" style="98" customWidth="1"/>
    <col min="3803" max="3803" width="10.28515625" style="98" customWidth="1"/>
    <col min="3804" max="3804" width="9.85546875" style="98" customWidth="1"/>
    <col min="3805" max="3805" width="10.28515625" style="98" customWidth="1"/>
    <col min="3806" max="3806" width="9" style="98" customWidth="1"/>
    <col min="3807" max="3809" width="8.7109375" style="98" customWidth="1"/>
    <col min="3810" max="3810" width="8" style="98" customWidth="1"/>
    <col min="3811" max="3811" width="8.140625" style="98" customWidth="1"/>
    <col min="3812" max="3812" width="9.28515625" style="98" customWidth="1"/>
    <col min="3813" max="3813" width="8.5703125" style="98" customWidth="1"/>
    <col min="3814" max="3814" width="8.7109375" style="98" customWidth="1"/>
    <col min="3815" max="3815" width="14.140625" style="98" customWidth="1"/>
    <col min="3816" max="3816" width="12.85546875" style="98" customWidth="1"/>
    <col min="3817" max="3817" width="10.140625" style="98" customWidth="1"/>
    <col min="3818" max="3818" width="14" style="98" customWidth="1"/>
    <col min="3819" max="3838" width="2.28515625" style="98" customWidth="1"/>
    <col min="3839" max="4054" width="8.7109375" style="98"/>
    <col min="4055" max="4055" width="3.140625" style="98" customWidth="1"/>
    <col min="4056" max="4056" width="24.85546875" style="98" customWidth="1"/>
    <col min="4057" max="4057" width="11.7109375" style="98" bestFit="1" customWidth="1"/>
    <col min="4058" max="4058" width="14.140625" style="98" customWidth="1"/>
    <col min="4059" max="4059" width="10.28515625" style="98" customWidth="1"/>
    <col min="4060" max="4060" width="9.85546875" style="98" customWidth="1"/>
    <col min="4061" max="4061" width="10.28515625" style="98" customWidth="1"/>
    <col min="4062" max="4062" width="9" style="98" customWidth="1"/>
    <col min="4063" max="4065" width="8.7109375" style="98" customWidth="1"/>
    <col min="4066" max="4066" width="8" style="98" customWidth="1"/>
    <col min="4067" max="4067" width="8.140625" style="98" customWidth="1"/>
    <col min="4068" max="4068" width="9.28515625" style="98" customWidth="1"/>
    <col min="4069" max="4069" width="8.5703125" style="98" customWidth="1"/>
    <col min="4070" max="4070" width="8.7109375" style="98" customWidth="1"/>
    <col min="4071" max="4071" width="14.140625" style="98" customWidth="1"/>
    <col min="4072" max="4072" width="12.85546875" style="98" customWidth="1"/>
    <col min="4073" max="4073" width="10.140625" style="98" customWidth="1"/>
    <col min="4074" max="4074" width="14" style="98" customWidth="1"/>
    <col min="4075" max="4094" width="2.28515625" style="98" customWidth="1"/>
    <col min="4095" max="4310" width="8.7109375" style="98"/>
    <col min="4311" max="4311" width="3.140625" style="98" customWidth="1"/>
    <col min="4312" max="4312" width="24.85546875" style="98" customWidth="1"/>
    <col min="4313" max="4313" width="11.7109375" style="98" bestFit="1" customWidth="1"/>
    <col min="4314" max="4314" width="14.140625" style="98" customWidth="1"/>
    <col min="4315" max="4315" width="10.28515625" style="98" customWidth="1"/>
    <col min="4316" max="4316" width="9.85546875" style="98" customWidth="1"/>
    <col min="4317" max="4317" width="10.28515625" style="98" customWidth="1"/>
    <col min="4318" max="4318" width="9" style="98" customWidth="1"/>
    <col min="4319" max="4321" width="8.7109375" style="98" customWidth="1"/>
    <col min="4322" max="4322" width="8" style="98" customWidth="1"/>
    <col min="4323" max="4323" width="8.140625" style="98" customWidth="1"/>
    <col min="4324" max="4324" width="9.28515625" style="98" customWidth="1"/>
    <col min="4325" max="4325" width="8.5703125" style="98" customWidth="1"/>
    <col min="4326" max="4326" width="8.7109375" style="98" customWidth="1"/>
    <col min="4327" max="4327" width="14.140625" style="98" customWidth="1"/>
    <col min="4328" max="4328" width="12.85546875" style="98" customWidth="1"/>
    <col min="4329" max="4329" width="10.140625" style="98" customWidth="1"/>
    <col min="4330" max="4330" width="14" style="98" customWidth="1"/>
    <col min="4331" max="4350" width="2.28515625" style="98" customWidth="1"/>
    <col min="4351" max="4566" width="8.7109375" style="98"/>
    <col min="4567" max="4567" width="3.140625" style="98" customWidth="1"/>
    <col min="4568" max="4568" width="24.85546875" style="98" customWidth="1"/>
    <col min="4569" max="4569" width="11.7109375" style="98" bestFit="1" customWidth="1"/>
    <col min="4570" max="4570" width="14.140625" style="98" customWidth="1"/>
    <col min="4571" max="4571" width="10.28515625" style="98" customWidth="1"/>
    <col min="4572" max="4572" width="9.85546875" style="98" customWidth="1"/>
    <col min="4573" max="4573" width="10.28515625" style="98" customWidth="1"/>
    <col min="4574" max="4574" width="9" style="98" customWidth="1"/>
    <col min="4575" max="4577" width="8.7109375" style="98" customWidth="1"/>
    <col min="4578" max="4578" width="8" style="98" customWidth="1"/>
    <col min="4579" max="4579" width="8.140625" style="98" customWidth="1"/>
    <col min="4580" max="4580" width="9.28515625" style="98" customWidth="1"/>
    <col min="4581" max="4581" width="8.5703125" style="98" customWidth="1"/>
    <col min="4582" max="4582" width="8.7109375" style="98" customWidth="1"/>
    <col min="4583" max="4583" width="14.140625" style="98" customWidth="1"/>
    <col min="4584" max="4584" width="12.85546875" style="98" customWidth="1"/>
    <col min="4585" max="4585" width="10.140625" style="98" customWidth="1"/>
    <col min="4586" max="4586" width="14" style="98" customWidth="1"/>
    <col min="4587" max="4606" width="2.28515625" style="98" customWidth="1"/>
    <col min="4607" max="4822" width="8.7109375" style="98"/>
    <col min="4823" max="4823" width="3.140625" style="98" customWidth="1"/>
    <col min="4824" max="4824" width="24.85546875" style="98" customWidth="1"/>
    <col min="4825" max="4825" width="11.7109375" style="98" bestFit="1" customWidth="1"/>
    <col min="4826" max="4826" width="14.140625" style="98" customWidth="1"/>
    <col min="4827" max="4827" width="10.28515625" style="98" customWidth="1"/>
    <col min="4828" max="4828" width="9.85546875" style="98" customWidth="1"/>
    <col min="4829" max="4829" width="10.28515625" style="98" customWidth="1"/>
    <col min="4830" max="4830" width="9" style="98" customWidth="1"/>
    <col min="4831" max="4833" width="8.7109375" style="98" customWidth="1"/>
    <col min="4834" max="4834" width="8" style="98" customWidth="1"/>
    <col min="4835" max="4835" width="8.140625" style="98" customWidth="1"/>
    <col min="4836" max="4836" width="9.28515625" style="98" customWidth="1"/>
    <col min="4837" max="4837" width="8.5703125" style="98" customWidth="1"/>
    <col min="4838" max="4838" width="8.7109375" style="98" customWidth="1"/>
    <col min="4839" max="4839" width="14.140625" style="98" customWidth="1"/>
    <col min="4840" max="4840" width="12.85546875" style="98" customWidth="1"/>
    <col min="4841" max="4841" width="10.140625" style="98" customWidth="1"/>
    <col min="4842" max="4842" width="14" style="98" customWidth="1"/>
    <col min="4843" max="4862" width="2.28515625" style="98" customWidth="1"/>
    <col min="4863" max="5078" width="8.7109375" style="98"/>
    <col min="5079" max="5079" width="3.140625" style="98" customWidth="1"/>
    <col min="5080" max="5080" width="24.85546875" style="98" customWidth="1"/>
    <col min="5081" max="5081" width="11.7109375" style="98" bestFit="1" customWidth="1"/>
    <col min="5082" max="5082" width="14.140625" style="98" customWidth="1"/>
    <col min="5083" max="5083" width="10.28515625" style="98" customWidth="1"/>
    <col min="5084" max="5084" width="9.85546875" style="98" customWidth="1"/>
    <col min="5085" max="5085" width="10.28515625" style="98" customWidth="1"/>
    <col min="5086" max="5086" width="9" style="98" customWidth="1"/>
    <col min="5087" max="5089" width="8.7109375" style="98" customWidth="1"/>
    <col min="5090" max="5090" width="8" style="98" customWidth="1"/>
    <col min="5091" max="5091" width="8.140625" style="98" customWidth="1"/>
    <col min="5092" max="5092" width="9.28515625" style="98" customWidth="1"/>
    <col min="5093" max="5093" width="8.5703125" style="98" customWidth="1"/>
    <col min="5094" max="5094" width="8.7109375" style="98" customWidth="1"/>
    <col min="5095" max="5095" width="14.140625" style="98" customWidth="1"/>
    <col min="5096" max="5096" width="12.85546875" style="98" customWidth="1"/>
    <col min="5097" max="5097" width="10.140625" style="98" customWidth="1"/>
    <col min="5098" max="5098" width="14" style="98" customWidth="1"/>
    <col min="5099" max="5118" width="2.28515625" style="98" customWidth="1"/>
    <col min="5119" max="5334" width="8.7109375" style="98"/>
    <col min="5335" max="5335" width="3.140625" style="98" customWidth="1"/>
    <col min="5336" max="5336" width="24.85546875" style="98" customWidth="1"/>
    <col min="5337" max="5337" width="11.7109375" style="98" bestFit="1" customWidth="1"/>
    <col min="5338" max="5338" width="14.140625" style="98" customWidth="1"/>
    <col min="5339" max="5339" width="10.28515625" style="98" customWidth="1"/>
    <col min="5340" max="5340" width="9.85546875" style="98" customWidth="1"/>
    <col min="5341" max="5341" width="10.28515625" style="98" customWidth="1"/>
    <col min="5342" max="5342" width="9" style="98" customWidth="1"/>
    <col min="5343" max="5345" width="8.7109375" style="98" customWidth="1"/>
    <col min="5346" max="5346" width="8" style="98" customWidth="1"/>
    <col min="5347" max="5347" width="8.140625" style="98" customWidth="1"/>
    <col min="5348" max="5348" width="9.28515625" style="98" customWidth="1"/>
    <col min="5349" max="5349" width="8.5703125" style="98" customWidth="1"/>
    <col min="5350" max="5350" width="8.7109375" style="98" customWidth="1"/>
    <col min="5351" max="5351" width="14.140625" style="98" customWidth="1"/>
    <col min="5352" max="5352" width="12.85546875" style="98" customWidth="1"/>
    <col min="5353" max="5353" width="10.140625" style="98" customWidth="1"/>
    <col min="5354" max="5354" width="14" style="98" customWidth="1"/>
    <col min="5355" max="5374" width="2.28515625" style="98" customWidth="1"/>
    <col min="5375" max="5590" width="8.7109375" style="98"/>
    <col min="5591" max="5591" width="3.140625" style="98" customWidth="1"/>
    <col min="5592" max="5592" width="24.85546875" style="98" customWidth="1"/>
    <col min="5593" max="5593" width="11.7109375" style="98" bestFit="1" customWidth="1"/>
    <col min="5594" max="5594" width="14.140625" style="98" customWidth="1"/>
    <col min="5595" max="5595" width="10.28515625" style="98" customWidth="1"/>
    <col min="5596" max="5596" width="9.85546875" style="98" customWidth="1"/>
    <col min="5597" max="5597" width="10.28515625" style="98" customWidth="1"/>
    <col min="5598" max="5598" width="9" style="98" customWidth="1"/>
    <col min="5599" max="5601" width="8.7109375" style="98" customWidth="1"/>
    <col min="5602" max="5602" width="8" style="98" customWidth="1"/>
    <col min="5603" max="5603" width="8.140625" style="98" customWidth="1"/>
    <col min="5604" max="5604" width="9.28515625" style="98" customWidth="1"/>
    <col min="5605" max="5605" width="8.5703125" style="98" customWidth="1"/>
    <col min="5606" max="5606" width="8.7109375" style="98" customWidth="1"/>
    <col min="5607" max="5607" width="14.140625" style="98" customWidth="1"/>
    <col min="5608" max="5608" width="12.85546875" style="98" customWidth="1"/>
    <col min="5609" max="5609" width="10.140625" style="98" customWidth="1"/>
    <col min="5610" max="5610" width="14" style="98" customWidth="1"/>
    <col min="5611" max="5630" width="2.28515625" style="98" customWidth="1"/>
    <col min="5631" max="5846" width="8.7109375" style="98"/>
    <col min="5847" max="5847" width="3.140625" style="98" customWidth="1"/>
    <col min="5848" max="5848" width="24.85546875" style="98" customWidth="1"/>
    <col min="5849" max="5849" width="11.7109375" style="98" bestFit="1" customWidth="1"/>
    <col min="5850" max="5850" width="14.140625" style="98" customWidth="1"/>
    <col min="5851" max="5851" width="10.28515625" style="98" customWidth="1"/>
    <col min="5852" max="5852" width="9.85546875" style="98" customWidth="1"/>
    <col min="5853" max="5853" width="10.28515625" style="98" customWidth="1"/>
    <col min="5854" max="5854" width="9" style="98" customWidth="1"/>
    <col min="5855" max="5857" width="8.7109375" style="98" customWidth="1"/>
    <col min="5858" max="5858" width="8" style="98" customWidth="1"/>
    <col min="5859" max="5859" width="8.140625" style="98" customWidth="1"/>
    <col min="5860" max="5860" width="9.28515625" style="98" customWidth="1"/>
    <col min="5861" max="5861" width="8.5703125" style="98" customWidth="1"/>
    <col min="5862" max="5862" width="8.7109375" style="98" customWidth="1"/>
    <col min="5863" max="5863" width="14.140625" style="98" customWidth="1"/>
    <col min="5864" max="5864" width="12.85546875" style="98" customWidth="1"/>
    <col min="5865" max="5865" width="10.140625" style="98" customWidth="1"/>
    <col min="5866" max="5866" width="14" style="98" customWidth="1"/>
    <col min="5867" max="5886" width="2.28515625" style="98" customWidth="1"/>
    <col min="5887" max="6102" width="8.7109375" style="98"/>
    <col min="6103" max="6103" width="3.140625" style="98" customWidth="1"/>
    <col min="6104" max="6104" width="24.85546875" style="98" customWidth="1"/>
    <col min="6105" max="6105" width="11.7109375" style="98" bestFit="1" customWidth="1"/>
    <col min="6106" max="6106" width="14.140625" style="98" customWidth="1"/>
    <col min="6107" max="6107" width="10.28515625" style="98" customWidth="1"/>
    <col min="6108" max="6108" width="9.85546875" style="98" customWidth="1"/>
    <col min="6109" max="6109" width="10.28515625" style="98" customWidth="1"/>
    <col min="6110" max="6110" width="9" style="98" customWidth="1"/>
    <col min="6111" max="6113" width="8.7109375" style="98" customWidth="1"/>
    <col min="6114" max="6114" width="8" style="98" customWidth="1"/>
    <col min="6115" max="6115" width="8.140625" style="98" customWidth="1"/>
    <col min="6116" max="6116" width="9.28515625" style="98" customWidth="1"/>
    <col min="6117" max="6117" width="8.5703125" style="98" customWidth="1"/>
    <col min="6118" max="6118" width="8.7109375" style="98" customWidth="1"/>
    <col min="6119" max="6119" width="14.140625" style="98" customWidth="1"/>
    <col min="6120" max="6120" width="12.85546875" style="98" customWidth="1"/>
    <col min="6121" max="6121" width="10.140625" style="98" customWidth="1"/>
    <col min="6122" max="6122" width="14" style="98" customWidth="1"/>
    <col min="6123" max="6142" width="2.28515625" style="98" customWidth="1"/>
    <col min="6143" max="6358" width="8.7109375" style="98"/>
    <col min="6359" max="6359" width="3.140625" style="98" customWidth="1"/>
    <col min="6360" max="6360" width="24.85546875" style="98" customWidth="1"/>
    <col min="6361" max="6361" width="11.7109375" style="98" bestFit="1" customWidth="1"/>
    <col min="6362" max="6362" width="14.140625" style="98" customWidth="1"/>
    <col min="6363" max="6363" width="10.28515625" style="98" customWidth="1"/>
    <col min="6364" max="6364" width="9.85546875" style="98" customWidth="1"/>
    <col min="6365" max="6365" width="10.28515625" style="98" customWidth="1"/>
    <col min="6366" max="6366" width="9" style="98" customWidth="1"/>
    <col min="6367" max="6369" width="8.7109375" style="98" customWidth="1"/>
    <col min="6370" max="6370" width="8" style="98" customWidth="1"/>
    <col min="6371" max="6371" width="8.140625" style="98" customWidth="1"/>
    <col min="6372" max="6372" width="9.28515625" style="98" customWidth="1"/>
    <col min="6373" max="6373" width="8.5703125" style="98" customWidth="1"/>
    <col min="6374" max="6374" width="8.7109375" style="98" customWidth="1"/>
    <col min="6375" max="6375" width="14.140625" style="98" customWidth="1"/>
    <col min="6376" max="6376" width="12.85546875" style="98" customWidth="1"/>
    <col min="6377" max="6377" width="10.140625" style="98" customWidth="1"/>
    <col min="6378" max="6378" width="14" style="98" customWidth="1"/>
    <col min="6379" max="6398" width="2.28515625" style="98" customWidth="1"/>
    <col min="6399" max="6614" width="8.7109375" style="98"/>
    <col min="6615" max="6615" width="3.140625" style="98" customWidth="1"/>
    <col min="6616" max="6616" width="24.85546875" style="98" customWidth="1"/>
    <col min="6617" max="6617" width="11.7109375" style="98" bestFit="1" customWidth="1"/>
    <col min="6618" max="6618" width="14.140625" style="98" customWidth="1"/>
    <col min="6619" max="6619" width="10.28515625" style="98" customWidth="1"/>
    <col min="6620" max="6620" width="9.85546875" style="98" customWidth="1"/>
    <col min="6621" max="6621" width="10.28515625" style="98" customWidth="1"/>
    <col min="6622" max="6622" width="9" style="98" customWidth="1"/>
    <col min="6623" max="6625" width="8.7109375" style="98" customWidth="1"/>
    <col min="6626" max="6626" width="8" style="98" customWidth="1"/>
    <col min="6627" max="6627" width="8.140625" style="98" customWidth="1"/>
    <col min="6628" max="6628" width="9.28515625" style="98" customWidth="1"/>
    <col min="6629" max="6629" width="8.5703125" style="98" customWidth="1"/>
    <col min="6630" max="6630" width="8.7109375" style="98" customWidth="1"/>
    <col min="6631" max="6631" width="14.140625" style="98" customWidth="1"/>
    <col min="6632" max="6632" width="12.85546875" style="98" customWidth="1"/>
    <col min="6633" max="6633" width="10.140625" style="98" customWidth="1"/>
    <col min="6634" max="6634" width="14" style="98" customWidth="1"/>
    <col min="6635" max="6654" width="2.28515625" style="98" customWidth="1"/>
    <col min="6655" max="6870" width="8.7109375" style="98"/>
    <col min="6871" max="6871" width="3.140625" style="98" customWidth="1"/>
    <col min="6872" max="6872" width="24.85546875" style="98" customWidth="1"/>
    <col min="6873" max="6873" width="11.7109375" style="98" bestFit="1" customWidth="1"/>
    <col min="6874" max="6874" width="14.140625" style="98" customWidth="1"/>
    <col min="6875" max="6875" width="10.28515625" style="98" customWidth="1"/>
    <col min="6876" max="6876" width="9.85546875" style="98" customWidth="1"/>
    <col min="6877" max="6877" width="10.28515625" style="98" customWidth="1"/>
    <col min="6878" max="6878" width="9" style="98" customWidth="1"/>
    <col min="6879" max="6881" width="8.7109375" style="98" customWidth="1"/>
    <col min="6882" max="6882" width="8" style="98" customWidth="1"/>
    <col min="6883" max="6883" width="8.140625" style="98" customWidth="1"/>
    <col min="6884" max="6884" width="9.28515625" style="98" customWidth="1"/>
    <col min="6885" max="6885" width="8.5703125" style="98" customWidth="1"/>
    <col min="6886" max="6886" width="8.7109375" style="98" customWidth="1"/>
    <col min="6887" max="6887" width="14.140625" style="98" customWidth="1"/>
    <col min="6888" max="6888" width="12.85546875" style="98" customWidth="1"/>
    <col min="6889" max="6889" width="10.140625" style="98" customWidth="1"/>
    <col min="6890" max="6890" width="14" style="98" customWidth="1"/>
    <col min="6891" max="6910" width="2.28515625" style="98" customWidth="1"/>
    <col min="6911" max="7126" width="8.7109375" style="98"/>
    <col min="7127" max="7127" width="3.140625" style="98" customWidth="1"/>
    <col min="7128" max="7128" width="24.85546875" style="98" customWidth="1"/>
    <col min="7129" max="7129" width="11.7109375" style="98" bestFit="1" customWidth="1"/>
    <col min="7130" max="7130" width="14.140625" style="98" customWidth="1"/>
    <col min="7131" max="7131" width="10.28515625" style="98" customWidth="1"/>
    <col min="7132" max="7132" width="9.85546875" style="98" customWidth="1"/>
    <col min="7133" max="7133" width="10.28515625" style="98" customWidth="1"/>
    <col min="7134" max="7134" width="9" style="98" customWidth="1"/>
    <col min="7135" max="7137" width="8.7109375" style="98" customWidth="1"/>
    <col min="7138" max="7138" width="8" style="98" customWidth="1"/>
    <col min="7139" max="7139" width="8.140625" style="98" customWidth="1"/>
    <col min="7140" max="7140" width="9.28515625" style="98" customWidth="1"/>
    <col min="7141" max="7141" width="8.5703125" style="98" customWidth="1"/>
    <col min="7142" max="7142" width="8.7109375" style="98" customWidth="1"/>
    <col min="7143" max="7143" width="14.140625" style="98" customWidth="1"/>
    <col min="7144" max="7144" width="12.85546875" style="98" customWidth="1"/>
    <col min="7145" max="7145" width="10.140625" style="98" customWidth="1"/>
    <col min="7146" max="7146" width="14" style="98" customWidth="1"/>
    <col min="7147" max="7166" width="2.28515625" style="98" customWidth="1"/>
    <col min="7167" max="7382" width="8.7109375" style="98"/>
    <col min="7383" max="7383" width="3.140625" style="98" customWidth="1"/>
    <col min="7384" max="7384" width="24.85546875" style="98" customWidth="1"/>
    <col min="7385" max="7385" width="11.7109375" style="98" bestFit="1" customWidth="1"/>
    <col min="7386" max="7386" width="14.140625" style="98" customWidth="1"/>
    <col min="7387" max="7387" width="10.28515625" style="98" customWidth="1"/>
    <col min="7388" max="7388" width="9.85546875" style="98" customWidth="1"/>
    <col min="7389" max="7389" width="10.28515625" style="98" customWidth="1"/>
    <col min="7390" max="7390" width="9" style="98" customWidth="1"/>
    <col min="7391" max="7393" width="8.7109375" style="98" customWidth="1"/>
    <col min="7394" max="7394" width="8" style="98" customWidth="1"/>
    <col min="7395" max="7395" width="8.140625" style="98" customWidth="1"/>
    <col min="7396" max="7396" width="9.28515625" style="98" customWidth="1"/>
    <col min="7397" max="7397" width="8.5703125" style="98" customWidth="1"/>
    <col min="7398" max="7398" width="8.7109375" style="98" customWidth="1"/>
    <col min="7399" max="7399" width="14.140625" style="98" customWidth="1"/>
    <col min="7400" max="7400" width="12.85546875" style="98" customWidth="1"/>
    <col min="7401" max="7401" width="10.140625" style="98" customWidth="1"/>
    <col min="7402" max="7402" width="14" style="98" customWidth="1"/>
    <col min="7403" max="7422" width="2.28515625" style="98" customWidth="1"/>
    <col min="7423" max="7638" width="8.7109375" style="98"/>
    <col min="7639" max="7639" width="3.140625" style="98" customWidth="1"/>
    <col min="7640" max="7640" width="24.85546875" style="98" customWidth="1"/>
    <col min="7641" max="7641" width="11.7109375" style="98" bestFit="1" customWidth="1"/>
    <col min="7642" max="7642" width="14.140625" style="98" customWidth="1"/>
    <col min="7643" max="7643" width="10.28515625" style="98" customWidth="1"/>
    <col min="7644" max="7644" width="9.85546875" style="98" customWidth="1"/>
    <col min="7645" max="7645" width="10.28515625" style="98" customWidth="1"/>
    <col min="7646" max="7646" width="9" style="98" customWidth="1"/>
    <col min="7647" max="7649" width="8.7109375" style="98" customWidth="1"/>
    <col min="7650" max="7650" width="8" style="98" customWidth="1"/>
    <col min="7651" max="7651" width="8.140625" style="98" customWidth="1"/>
    <col min="7652" max="7652" width="9.28515625" style="98" customWidth="1"/>
    <col min="7653" max="7653" width="8.5703125" style="98" customWidth="1"/>
    <col min="7654" max="7654" width="8.7109375" style="98" customWidth="1"/>
    <col min="7655" max="7655" width="14.140625" style="98" customWidth="1"/>
    <col min="7656" max="7656" width="12.85546875" style="98" customWidth="1"/>
    <col min="7657" max="7657" width="10.140625" style="98" customWidth="1"/>
    <col min="7658" max="7658" width="14" style="98" customWidth="1"/>
    <col min="7659" max="7678" width="2.28515625" style="98" customWidth="1"/>
    <col min="7679" max="7894" width="8.7109375" style="98"/>
    <col min="7895" max="7895" width="3.140625" style="98" customWidth="1"/>
    <col min="7896" max="7896" width="24.85546875" style="98" customWidth="1"/>
    <col min="7897" max="7897" width="11.7109375" style="98" bestFit="1" customWidth="1"/>
    <col min="7898" max="7898" width="14.140625" style="98" customWidth="1"/>
    <col min="7899" max="7899" width="10.28515625" style="98" customWidth="1"/>
    <col min="7900" max="7900" width="9.85546875" style="98" customWidth="1"/>
    <col min="7901" max="7901" width="10.28515625" style="98" customWidth="1"/>
    <col min="7902" max="7902" width="9" style="98" customWidth="1"/>
    <col min="7903" max="7905" width="8.7109375" style="98" customWidth="1"/>
    <col min="7906" max="7906" width="8" style="98" customWidth="1"/>
    <col min="7907" max="7907" width="8.140625" style="98" customWidth="1"/>
    <col min="7908" max="7908" width="9.28515625" style="98" customWidth="1"/>
    <col min="7909" max="7909" width="8.5703125" style="98" customWidth="1"/>
    <col min="7910" max="7910" width="8.7109375" style="98" customWidth="1"/>
    <col min="7911" max="7911" width="14.140625" style="98" customWidth="1"/>
    <col min="7912" max="7912" width="12.85546875" style="98" customWidth="1"/>
    <col min="7913" max="7913" width="10.140625" style="98" customWidth="1"/>
    <col min="7914" max="7914" width="14" style="98" customWidth="1"/>
    <col min="7915" max="7934" width="2.28515625" style="98" customWidth="1"/>
    <col min="7935" max="8150" width="8.7109375" style="98"/>
    <col min="8151" max="8151" width="3.140625" style="98" customWidth="1"/>
    <col min="8152" max="8152" width="24.85546875" style="98" customWidth="1"/>
    <col min="8153" max="8153" width="11.7109375" style="98" bestFit="1" customWidth="1"/>
    <col min="8154" max="8154" width="14.140625" style="98" customWidth="1"/>
    <col min="8155" max="8155" width="10.28515625" style="98" customWidth="1"/>
    <col min="8156" max="8156" width="9.85546875" style="98" customWidth="1"/>
    <col min="8157" max="8157" width="10.28515625" style="98" customWidth="1"/>
    <col min="8158" max="8158" width="9" style="98" customWidth="1"/>
    <col min="8159" max="8161" width="8.7109375" style="98" customWidth="1"/>
    <col min="8162" max="8162" width="8" style="98" customWidth="1"/>
    <col min="8163" max="8163" width="8.140625" style="98" customWidth="1"/>
    <col min="8164" max="8164" width="9.28515625" style="98" customWidth="1"/>
    <col min="8165" max="8165" width="8.5703125" style="98" customWidth="1"/>
    <col min="8166" max="8166" width="8.7109375" style="98" customWidth="1"/>
    <col min="8167" max="8167" width="14.140625" style="98" customWidth="1"/>
    <col min="8168" max="8168" width="12.85546875" style="98" customWidth="1"/>
    <col min="8169" max="8169" width="10.140625" style="98" customWidth="1"/>
    <col min="8170" max="8170" width="14" style="98" customWidth="1"/>
    <col min="8171" max="8190" width="2.28515625" style="98" customWidth="1"/>
    <col min="8191" max="8406" width="8.7109375" style="98"/>
    <col min="8407" max="8407" width="3.140625" style="98" customWidth="1"/>
    <col min="8408" max="8408" width="24.85546875" style="98" customWidth="1"/>
    <col min="8409" max="8409" width="11.7109375" style="98" bestFit="1" customWidth="1"/>
    <col min="8410" max="8410" width="14.140625" style="98" customWidth="1"/>
    <col min="8411" max="8411" width="10.28515625" style="98" customWidth="1"/>
    <col min="8412" max="8412" width="9.85546875" style="98" customWidth="1"/>
    <col min="8413" max="8413" width="10.28515625" style="98" customWidth="1"/>
    <col min="8414" max="8414" width="9" style="98" customWidth="1"/>
    <col min="8415" max="8417" width="8.7109375" style="98" customWidth="1"/>
    <col min="8418" max="8418" width="8" style="98" customWidth="1"/>
    <col min="8419" max="8419" width="8.140625" style="98" customWidth="1"/>
    <col min="8420" max="8420" width="9.28515625" style="98" customWidth="1"/>
    <col min="8421" max="8421" width="8.5703125" style="98" customWidth="1"/>
    <col min="8422" max="8422" width="8.7109375" style="98" customWidth="1"/>
    <col min="8423" max="8423" width="14.140625" style="98" customWidth="1"/>
    <col min="8424" max="8424" width="12.85546875" style="98" customWidth="1"/>
    <col min="8425" max="8425" width="10.140625" style="98" customWidth="1"/>
    <col min="8426" max="8426" width="14" style="98" customWidth="1"/>
    <col min="8427" max="8446" width="2.28515625" style="98" customWidth="1"/>
    <col min="8447" max="8662" width="8.7109375" style="98"/>
    <col min="8663" max="8663" width="3.140625" style="98" customWidth="1"/>
    <col min="8664" max="8664" width="24.85546875" style="98" customWidth="1"/>
    <col min="8665" max="8665" width="11.7109375" style="98" bestFit="1" customWidth="1"/>
    <col min="8666" max="8666" width="14.140625" style="98" customWidth="1"/>
    <col min="8667" max="8667" width="10.28515625" style="98" customWidth="1"/>
    <col min="8668" max="8668" width="9.85546875" style="98" customWidth="1"/>
    <col min="8669" max="8669" width="10.28515625" style="98" customWidth="1"/>
    <col min="8670" max="8670" width="9" style="98" customWidth="1"/>
    <col min="8671" max="8673" width="8.7109375" style="98" customWidth="1"/>
    <col min="8674" max="8674" width="8" style="98" customWidth="1"/>
    <col min="8675" max="8675" width="8.140625" style="98" customWidth="1"/>
    <col min="8676" max="8676" width="9.28515625" style="98" customWidth="1"/>
    <col min="8677" max="8677" width="8.5703125" style="98" customWidth="1"/>
    <col min="8678" max="8678" width="8.7109375" style="98" customWidth="1"/>
    <col min="8679" max="8679" width="14.140625" style="98" customWidth="1"/>
    <col min="8680" max="8680" width="12.85546875" style="98" customWidth="1"/>
    <col min="8681" max="8681" width="10.140625" style="98" customWidth="1"/>
    <col min="8682" max="8682" width="14" style="98" customWidth="1"/>
    <col min="8683" max="8702" width="2.28515625" style="98" customWidth="1"/>
    <col min="8703" max="8918" width="8.7109375" style="98"/>
    <col min="8919" max="8919" width="3.140625" style="98" customWidth="1"/>
    <col min="8920" max="8920" width="24.85546875" style="98" customWidth="1"/>
    <col min="8921" max="8921" width="11.7109375" style="98" bestFit="1" customWidth="1"/>
    <col min="8922" max="8922" width="14.140625" style="98" customWidth="1"/>
    <col min="8923" max="8923" width="10.28515625" style="98" customWidth="1"/>
    <col min="8924" max="8924" width="9.85546875" style="98" customWidth="1"/>
    <col min="8925" max="8925" width="10.28515625" style="98" customWidth="1"/>
    <col min="8926" max="8926" width="9" style="98" customWidth="1"/>
    <col min="8927" max="8929" width="8.7109375" style="98" customWidth="1"/>
    <col min="8930" max="8930" width="8" style="98" customWidth="1"/>
    <col min="8931" max="8931" width="8.140625" style="98" customWidth="1"/>
    <col min="8932" max="8932" width="9.28515625" style="98" customWidth="1"/>
    <col min="8933" max="8933" width="8.5703125" style="98" customWidth="1"/>
    <col min="8934" max="8934" width="8.7109375" style="98" customWidth="1"/>
    <col min="8935" max="8935" width="14.140625" style="98" customWidth="1"/>
    <col min="8936" max="8936" width="12.85546875" style="98" customWidth="1"/>
    <col min="8937" max="8937" width="10.140625" style="98" customWidth="1"/>
    <col min="8938" max="8938" width="14" style="98" customWidth="1"/>
    <col min="8939" max="8958" width="2.28515625" style="98" customWidth="1"/>
    <col min="8959" max="9174" width="8.7109375" style="98"/>
    <col min="9175" max="9175" width="3.140625" style="98" customWidth="1"/>
    <col min="9176" max="9176" width="24.85546875" style="98" customWidth="1"/>
    <col min="9177" max="9177" width="11.7109375" style="98" bestFit="1" customWidth="1"/>
    <col min="9178" max="9178" width="14.140625" style="98" customWidth="1"/>
    <col min="9179" max="9179" width="10.28515625" style="98" customWidth="1"/>
    <col min="9180" max="9180" width="9.85546875" style="98" customWidth="1"/>
    <col min="9181" max="9181" width="10.28515625" style="98" customWidth="1"/>
    <col min="9182" max="9182" width="9" style="98" customWidth="1"/>
    <col min="9183" max="9185" width="8.7109375" style="98" customWidth="1"/>
    <col min="9186" max="9186" width="8" style="98" customWidth="1"/>
    <col min="9187" max="9187" width="8.140625" style="98" customWidth="1"/>
    <col min="9188" max="9188" width="9.28515625" style="98" customWidth="1"/>
    <col min="9189" max="9189" width="8.5703125" style="98" customWidth="1"/>
    <col min="9190" max="9190" width="8.7109375" style="98" customWidth="1"/>
    <col min="9191" max="9191" width="14.140625" style="98" customWidth="1"/>
    <col min="9192" max="9192" width="12.85546875" style="98" customWidth="1"/>
    <col min="9193" max="9193" width="10.140625" style="98" customWidth="1"/>
    <col min="9194" max="9194" width="14" style="98" customWidth="1"/>
    <col min="9195" max="9214" width="2.28515625" style="98" customWidth="1"/>
    <col min="9215" max="9430" width="8.7109375" style="98"/>
    <col min="9431" max="9431" width="3.140625" style="98" customWidth="1"/>
    <col min="9432" max="9432" width="24.85546875" style="98" customWidth="1"/>
    <col min="9433" max="9433" width="11.7109375" style="98" bestFit="1" customWidth="1"/>
    <col min="9434" max="9434" width="14.140625" style="98" customWidth="1"/>
    <col min="9435" max="9435" width="10.28515625" style="98" customWidth="1"/>
    <col min="9436" max="9436" width="9.85546875" style="98" customWidth="1"/>
    <col min="9437" max="9437" width="10.28515625" style="98" customWidth="1"/>
    <col min="9438" max="9438" width="9" style="98" customWidth="1"/>
    <col min="9439" max="9441" width="8.7109375" style="98" customWidth="1"/>
    <col min="9442" max="9442" width="8" style="98" customWidth="1"/>
    <col min="9443" max="9443" width="8.140625" style="98" customWidth="1"/>
    <col min="9444" max="9444" width="9.28515625" style="98" customWidth="1"/>
    <col min="9445" max="9445" width="8.5703125" style="98" customWidth="1"/>
    <col min="9446" max="9446" width="8.7109375" style="98" customWidth="1"/>
    <col min="9447" max="9447" width="14.140625" style="98" customWidth="1"/>
    <col min="9448" max="9448" width="12.85546875" style="98" customWidth="1"/>
    <col min="9449" max="9449" width="10.140625" style="98" customWidth="1"/>
    <col min="9450" max="9450" width="14" style="98" customWidth="1"/>
    <col min="9451" max="9470" width="2.28515625" style="98" customWidth="1"/>
    <col min="9471" max="9686" width="8.7109375" style="98"/>
    <col min="9687" max="9687" width="3.140625" style="98" customWidth="1"/>
    <col min="9688" max="9688" width="24.85546875" style="98" customWidth="1"/>
    <col min="9689" max="9689" width="11.7109375" style="98" bestFit="1" customWidth="1"/>
    <col min="9690" max="9690" width="14.140625" style="98" customWidth="1"/>
    <col min="9691" max="9691" width="10.28515625" style="98" customWidth="1"/>
    <col min="9692" max="9692" width="9.85546875" style="98" customWidth="1"/>
    <col min="9693" max="9693" width="10.28515625" style="98" customWidth="1"/>
    <col min="9694" max="9694" width="9" style="98" customWidth="1"/>
    <col min="9695" max="9697" width="8.7109375" style="98" customWidth="1"/>
    <col min="9698" max="9698" width="8" style="98" customWidth="1"/>
    <col min="9699" max="9699" width="8.140625" style="98" customWidth="1"/>
    <col min="9700" max="9700" width="9.28515625" style="98" customWidth="1"/>
    <col min="9701" max="9701" width="8.5703125" style="98" customWidth="1"/>
    <col min="9702" max="9702" width="8.7109375" style="98" customWidth="1"/>
    <col min="9703" max="9703" width="14.140625" style="98" customWidth="1"/>
    <col min="9704" max="9704" width="12.85546875" style="98" customWidth="1"/>
    <col min="9705" max="9705" width="10.140625" style="98" customWidth="1"/>
    <col min="9706" max="9706" width="14" style="98" customWidth="1"/>
    <col min="9707" max="9726" width="2.28515625" style="98" customWidth="1"/>
    <col min="9727" max="9942" width="8.7109375" style="98"/>
    <col min="9943" max="9943" width="3.140625" style="98" customWidth="1"/>
    <col min="9944" max="9944" width="24.85546875" style="98" customWidth="1"/>
    <col min="9945" max="9945" width="11.7109375" style="98" bestFit="1" customWidth="1"/>
    <col min="9946" max="9946" width="14.140625" style="98" customWidth="1"/>
    <col min="9947" max="9947" width="10.28515625" style="98" customWidth="1"/>
    <col min="9948" max="9948" width="9.85546875" style="98" customWidth="1"/>
    <col min="9949" max="9949" width="10.28515625" style="98" customWidth="1"/>
    <col min="9950" max="9950" width="9" style="98" customWidth="1"/>
    <col min="9951" max="9953" width="8.7109375" style="98" customWidth="1"/>
    <col min="9954" max="9954" width="8" style="98" customWidth="1"/>
    <col min="9955" max="9955" width="8.140625" style="98" customWidth="1"/>
    <col min="9956" max="9956" width="9.28515625" style="98" customWidth="1"/>
    <col min="9957" max="9957" width="8.5703125" style="98" customWidth="1"/>
    <col min="9958" max="9958" width="8.7109375" style="98" customWidth="1"/>
    <col min="9959" max="9959" width="14.140625" style="98" customWidth="1"/>
    <col min="9960" max="9960" width="12.85546875" style="98" customWidth="1"/>
    <col min="9961" max="9961" width="10.140625" style="98" customWidth="1"/>
    <col min="9962" max="9962" width="14" style="98" customWidth="1"/>
    <col min="9963" max="9982" width="2.28515625" style="98" customWidth="1"/>
    <col min="9983" max="10198" width="8.7109375" style="98"/>
    <col min="10199" max="10199" width="3.140625" style="98" customWidth="1"/>
    <col min="10200" max="10200" width="24.85546875" style="98" customWidth="1"/>
    <col min="10201" max="10201" width="11.7109375" style="98" bestFit="1" customWidth="1"/>
    <col min="10202" max="10202" width="14.140625" style="98" customWidth="1"/>
    <col min="10203" max="10203" width="10.28515625" style="98" customWidth="1"/>
    <col min="10204" max="10204" width="9.85546875" style="98" customWidth="1"/>
    <col min="10205" max="10205" width="10.28515625" style="98" customWidth="1"/>
    <col min="10206" max="10206" width="9" style="98" customWidth="1"/>
    <col min="10207" max="10209" width="8.7109375" style="98" customWidth="1"/>
    <col min="10210" max="10210" width="8" style="98" customWidth="1"/>
    <col min="10211" max="10211" width="8.140625" style="98" customWidth="1"/>
    <col min="10212" max="10212" width="9.28515625" style="98" customWidth="1"/>
    <col min="10213" max="10213" width="8.5703125" style="98" customWidth="1"/>
    <col min="10214" max="10214" width="8.7109375" style="98" customWidth="1"/>
    <col min="10215" max="10215" width="14.140625" style="98" customWidth="1"/>
    <col min="10216" max="10216" width="12.85546875" style="98" customWidth="1"/>
    <col min="10217" max="10217" width="10.140625" style="98" customWidth="1"/>
    <col min="10218" max="10218" width="14" style="98" customWidth="1"/>
    <col min="10219" max="10238" width="2.28515625" style="98" customWidth="1"/>
    <col min="10239" max="10454" width="8.7109375" style="98"/>
    <col min="10455" max="10455" width="3.140625" style="98" customWidth="1"/>
    <col min="10456" max="10456" width="24.85546875" style="98" customWidth="1"/>
    <col min="10457" max="10457" width="11.7109375" style="98" bestFit="1" customWidth="1"/>
    <col min="10458" max="10458" width="14.140625" style="98" customWidth="1"/>
    <col min="10459" max="10459" width="10.28515625" style="98" customWidth="1"/>
    <col min="10460" max="10460" width="9.85546875" style="98" customWidth="1"/>
    <col min="10461" max="10461" width="10.28515625" style="98" customWidth="1"/>
    <col min="10462" max="10462" width="9" style="98" customWidth="1"/>
    <col min="10463" max="10465" width="8.7109375" style="98" customWidth="1"/>
    <col min="10466" max="10466" width="8" style="98" customWidth="1"/>
    <col min="10467" max="10467" width="8.140625" style="98" customWidth="1"/>
    <col min="10468" max="10468" width="9.28515625" style="98" customWidth="1"/>
    <col min="10469" max="10469" width="8.5703125" style="98" customWidth="1"/>
    <col min="10470" max="10470" width="8.7109375" style="98" customWidth="1"/>
    <col min="10471" max="10471" width="14.140625" style="98" customWidth="1"/>
    <col min="10472" max="10472" width="12.85546875" style="98" customWidth="1"/>
    <col min="10473" max="10473" width="10.140625" style="98" customWidth="1"/>
    <col min="10474" max="10474" width="14" style="98" customWidth="1"/>
    <col min="10475" max="10494" width="2.28515625" style="98" customWidth="1"/>
    <col min="10495" max="10710" width="8.7109375" style="98"/>
    <col min="10711" max="10711" width="3.140625" style="98" customWidth="1"/>
    <col min="10712" max="10712" width="24.85546875" style="98" customWidth="1"/>
    <col min="10713" max="10713" width="11.7109375" style="98" bestFit="1" customWidth="1"/>
    <col min="10714" max="10714" width="14.140625" style="98" customWidth="1"/>
    <col min="10715" max="10715" width="10.28515625" style="98" customWidth="1"/>
    <col min="10716" max="10716" width="9.85546875" style="98" customWidth="1"/>
    <col min="10717" max="10717" width="10.28515625" style="98" customWidth="1"/>
    <col min="10718" max="10718" width="9" style="98" customWidth="1"/>
    <col min="10719" max="10721" width="8.7109375" style="98" customWidth="1"/>
    <col min="10722" max="10722" width="8" style="98" customWidth="1"/>
    <col min="10723" max="10723" width="8.140625" style="98" customWidth="1"/>
    <col min="10724" max="10724" width="9.28515625" style="98" customWidth="1"/>
    <col min="10725" max="10725" width="8.5703125" style="98" customWidth="1"/>
    <col min="10726" max="10726" width="8.7109375" style="98" customWidth="1"/>
    <col min="10727" max="10727" width="14.140625" style="98" customWidth="1"/>
    <col min="10728" max="10728" width="12.85546875" style="98" customWidth="1"/>
    <col min="10729" max="10729" width="10.140625" style="98" customWidth="1"/>
    <col min="10730" max="10730" width="14" style="98" customWidth="1"/>
    <col min="10731" max="10750" width="2.28515625" style="98" customWidth="1"/>
    <col min="10751" max="10966" width="8.7109375" style="98"/>
    <col min="10967" max="10967" width="3.140625" style="98" customWidth="1"/>
    <col min="10968" max="10968" width="24.85546875" style="98" customWidth="1"/>
    <col min="10969" max="10969" width="11.7109375" style="98" bestFit="1" customWidth="1"/>
    <col min="10970" max="10970" width="14.140625" style="98" customWidth="1"/>
    <col min="10971" max="10971" width="10.28515625" style="98" customWidth="1"/>
    <col min="10972" max="10972" width="9.85546875" style="98" customWidth="1"/>
    <col min="10973" max="10973" width="10.28515625" style="98" customWidth="1"/>
    <col min="10974" max="10974" width="9" style="98" customWidth="1"/>
    <col min="10975" max="10977" width="8.7109375" style="98" customWidth="1"/>
    <col min="10978" max="10978" width="8" style="98" customWidth="1"/>
    <col min="10979" max="10979" width="8.140625" style="98" customWidth="1"/>
    <col min="10980" max="10980" width="9.28515625" style="98" customWidth="1"/>
    <col min="10981" max="10981" width="8.5703125" style="98" customWidth="1"/>
    <col min="10982" max="10982" width="8.7109375" style="98" customWidth="1"/>
    <col min="10983" max="10983" width="14.140625" style="98" customWidth="1"/>
    <col min="10984" max="10984" width="12.85546875" style="98" customWidth="1"/>
    <col min="10985" max="10985" width="10.140625" style="98" customWidth="1"/>
    <col min="10986" max="10986" width="14" style="98" customWidth="1"/>
    <col min="10987" max="11006" width="2.28515625" style="98" customWidth="1"/>
    <col min="11007" max="11222" width="8.7109375" style="98"/>
    <col min="11223" max="11223" width="3.140625" style="98" customWidth="1"/>
    <col min="11224" max="11224" width="24.85546875" style="98" customWidth="1"/>
    <col min="11225" max="11225" width="11.7109375" style="98" bestFit="1" customWidth="1"/>
    <col min="11226" max="11226" width="14.140625" style="98" customWidth="1"/>
    <col min="11227" max="11227" width="10.28515625" style="98" customWidth="1"/>
    <col min="11228" max="11228" width="9.85546875" style="98" customWidth="1"/>
    <col min="11229" max="11229" width="10.28515625" style="98" customWidth="1"/>
    <col min="11230" max="11230" width="9" style="98" customWidth="1"/>
    <col min="11231" max="11233" width="8.7109375" style="98" customWidth="1"/>
    <col min="11234" max="11234" width="8" style="98" customWidth="1"/>
    <col min="11235" max="11235" width="8.140625" style="98" customWidth="1"/>
    <col min="11236" max="11236" width="9.28515625" style="98" customWidth="1"/>
    <col min="11237" max="11237" width="8.5703125" style="98" customWidth="1"/>
    <col min="11238" max="11238" width="8.7109375" style="98" customWidth="1"/>
    <col min="11239" max="11239" width="14.140625" style="98" customWidth="1"/>
    <col min="11240" max="11240" width="12.85546875" style="98" customWidth="1"/>
    <col min="11241" max="11241" width="10.140625" style="98" customWidth="1"/>
    <col min="11242" max="11242" width="14" style="98" customWidth="1"/>
    <col min="11243" max="11262" width="2.28515625" style="98" customWidth="1"/>
    <col min="11263" max="11478" width="8.7109375" style="98"/>
    <col min="11479" max="11479" width="3.140625" style="98" customWidth="1"/>
    <col min="11480" max="11480" width="24.85546875" style="98" customWidth="1"/>
    <col min="11481" max="11481" width="11.7109375" style="98" bestFit="1" customWidth="1"/>
    <col min="11482" max="11482" width="14.140625" style="98" customWidth="1"/>
    <col min="11483" max="11483" width="10.28515625" style="98" customWidth="1"/>
    <col min="11484" max="11484" width="9.85546875" style="98" customWidth="1"/>
    <col min="11485" max="11485" width="10.28515625" style="98" customWidth="1"/>
    <col min="11486" max="11486" width="9" style="98" customWidth="1"/>
    <col min="11487" max="11489" width="8.7109375" style="98" customWidth="1"/>
    <col min="11490" max="11490" width="8" style="98" customWidth="1"/>
    <col min="11491" max="11491" width="8.140625" style="98" customWidth="1"/>
    <col min="11492" max="11492" width="9.28515625" style="98" customWidth="1"/>
    <col min="11493" max="11493" width="8.5703125" style="98" customWidth="1"/>
    <col min="11494" max="11494" width="8.7109375" style="98" customWidth="1"/>
    <col min="11495" max="11495" width="14.140625" style="98" customWidth="1"/>
    <col min="11496" max="11496" width="12.85546875" style="98" customWidth="1"/>
    <col min="11497" max="11497" width="10.140625" style="98" customWidth="1"/>
    <col min="11498" max="11498" width="14" style="98" customWidth="1"/>
    <col min="11499" max="11518" width="2.28515625" style="98" customWidth="1"/>
    <col min="11519" max="11734" width="8.7109375" style="98"/>
    <col min="11735" max="11735" width="3.140625" style="98" customWidth="1"/>
    <col min="11736" max="11736" width="24.85546875" style="98" customWidth="1"/>
    <col min="11737" max="11737" width="11.7109375" style="98" bestFit="1" customWidth="1"/>
    <col min="11738" max="11738" width="14.140625" style="98" customWidth="1"/>
    <col min="11739" max="11739" width="10.28515625" style="98" customWidth="1"/>
    <col min="11740" max="11740" width="9.85546875" style="98" customWidth="1"/>
    <col min="11741" max="11741" width="10.28515625" style="98" customWidth="1"/>
    <col min="11742" max="11742" width="9" style="98" customWidth="1"/>
    <col min="11743" max="11745" width="8.7109375" style="98" customWidth="1"/>
    <col min="11746" max="11746" width="8" style="98" customWidth="1"/>
    <col min="11747" max="11747" width="8.140625" style="98" customWidth="1"/>
    <col min="11748" max="11748" width="9.28515625" style="98" customWidth="1"/>
    <col min="11749" max="11749" width="8.5703125" style="98" customWidth="1"/>
    <col min="11750" max="11750" width="8.7109375" style="98" customWidth="1"/>
    <col min="11751" max="11751" width="14.140625" style="98" customWidth="1"/>
    <col min="11752" max="11752" width="12.85546875" style="98" customWidth="1"/>
    <col min="11753" max="11753" width="10.140625" style="98" customWidth="1"/>
    <col min="11754" max="11754" width="14" style="98" customWidth="1"/>
    <col min="11755" max="11774" width="2.28515625" style="98" customWidth="1"/>
    <col min="11775" max="11990" width="8.7109375" style="98"/>
    <col min="11991" max="11991" width="3.140625" style="98" customWidth="1"/>
    <col min="11992" max="11992" width="24.85546875" style="98" customWidth="1"/>
    <col min="11993" max="11993" width="11.7109375" style="98" bestFit="1" customWidth="1"/>
    <col min="11994" max="11994" width="14.140625" style="98" customWidth="1"/>
    <col min="11995" max="11995" width="10.28515625" style="98" customWidth="1"/>
    <col min="11996" max="11996" width="9.85546875" style="98" customWidth="1"/>
    <col min="11997" max="11997" width="10.28515625" style="98" customWidth="1"/>
    <col min="11998" max="11998" width="9" style="98" customWidth="1"/>
    <col min="11999" max="12001" width="8.7109375" style="98" customWidth="1"/>
    <col min="12002" max="12002" width="8" style="98" customWidth="1"/>
    <col min="12003" max="12003" width="8.140625" style="98" customWidth="1"/>
    <col min="12004" max="12004" width="9.28515625" style="98" customWidth="1"/>
    <col min="12005" max="12005" width="8.5703125" style="98" customWidth="1"/>
    <col min="12006" max="12006" width="8.7109375" style="98" customWidth="1"/>
    <col min="12007" max="12007" width="14.140625" style="98" customWidth="1"/>
    <col min="12008" max="12008" width="12.85546875" style="98" customWidth="1"/>
    <col min="12009" max="12009" width="10.140625" style="98" customWidth="1"/>
    <col min="12010" max="12010" width="14" style="98" customWidth="1"/>
    <col min="12011" max="12030" width="2.28515625" style="98" customWidth="1"/>
    <col min="12031" max="12246" width="8.7109375" style="98"/>
    <col min="12247" max="12247" width="3.140625" style="98" customWidth="1"/>
    <col min="12248" max="12248" width="24.85546875" style="98" customWidth="1"/>
    <col min="12249" max="12249" width="11.7109375" style="98" bestFit="1" customWidth="1"/>
    <col min="12250" max="12250" width="14.140625" style="98" customWidth="1"/>
    <col min="12251" max="12251" width="10.28515625" style="98" customWidth="1"/>
    <col min="12252" max="12252" width="9.85546875" style="98" customWidth="1"/>
    <col min="12253" max="12253" width="10.28515625" style="98" customWidth="1"/>
    <col min="12254" max="12254" width="9" style="98" customWidth="1"/>
    <col min="12255" max="12257" width="8.7109375" style="98" customWidth="1"/>
    <col min="12258" max="12258" width="8" style="98" customWidth="1"/>
    <col min="12259" max="12259" width="8.140625" style="98" customWidth="1"/>
    <col min="12260" max="12260" width="9.28515625" style="98" customWidth="1"/>
    <col min="12261" max="12261" width="8.5703125" style="98" customWidth="1"/>
    <col min="12262" max="12262" width="8.7109375" style="98" customWidth="1"/>
    <col min="12263" max="12263" width="14.140625" style="98" customWidth="1"/>
    <col min="12264" max="12264" width="12.85546875" style="98" customWidth="1"/>
    <col min="12265" max="12265" width="10.140625" style="98" customWidth="1"/>
    <col min="12266" max="12266" width="14" style="98" customWidth="1"/>
    <col min="12267" max="12286" width="2.28515625" style="98" customWidth="1"/>
    <col min="12287" max="12502" width="8.7109375" style="98"/>
    <col min="12503" max="12503" width="3.140625" style="98" customWidth="1"/>
    <col min="12504" max="12504" width="24.85546875" style="98" customWidth="1"/>
    <col min="12505" max="12505" width="11.7109375" style="98" bestFit="1" customWidth="1"/>
    <col min="12506" max="12506" width="14.140625" style="98" customWidth="1"/>
    <col min="12507" max="12507" width="10.28515625" style="98" customWidth="1"/>
    <col min="12508" max="12508" width="9.85546875" style="98" customWidth="1"/>
    <col min="12509" max="12509" width="10.28515625" style="98" customWidth="1"/>
    <col min="12510" max="12510" width="9" style="98" customWidth="1"/>
    <col min="12511" max="12513" width="8.7109375" style="98" customWidth="1"/>
    <col min="12514" max="12514" width="8" style="98" customWidth="1"/>
    <col min="12515" max="12515" width="8.140625" style="98" customWidth="1"/>
    <col min="12516" max="12516" width="9.28515625" style="98" customWidth="1"/>
    <col min="12517" max="12517" width="8.5703125" style="98" customWidth="1"/>
    <col min="12518" max="12518" width="8.7109375" style="98" customWidth="1"/>
    <col min="12519" max="12519" width="14.140625" style="98" customWidth="1"/>
    <col min="12520" max="12520" width="12.85546875" style="98" customWidth="1"/>
    <col min="12521" max="12521" width="10.140625" style="98" customWidth="1"/>
    <col min="12522" max="12522" width="14" style="98" customWidth="1"/>
    <col min="12523" max="12542" width="2.28515625" style="98" customWidth="1"/>
    <col min="12543" max="12758" width="8.7109375" style="98"/>
    <col min="12759" max="12759" width="3.140625" style="98" customWidth="1"/>
    <col min="12760" max="12760" width="24.85546875" style="98" customWidth="1"/>
    <col min="12761" max="12761" width="11.7109375" style="98" bestFit="1" customWidth="1"/>
    <col min="12762" max="12762" width="14.140625" style="98" customWidth="1"/>
    <col min="12763" max="12763" width="10.28515625" style="98" customWidth="1"/>
    <col min="12764" max="12764" width="9.85546875" style="98" customWidth="1"/>
    <col min="12765" max="12765" width="10.28515625" style="98" customWidth="1"/>
    <col min="12766" max="12766" width="9" style="98" customWidth="1"/>
    <col min="12767" max="12769" width="8.7109375" style="98" customWidth="1"/>
    <col min="12770" max="12770" width="8" style="98" customWidth="1"/>
    <col min="12771" max="12771" width="8.140625" style="98" customWidth="1"/>
    <col min="12772" max="12772" width="9.28515625" style="98" customWidth="1"/>
    <col min="12773" max="12773" width="8.5703125" style="98" customWidth="1"/>
    <col min="12774" max="12774" width="8.7109375" style="98" customWidth="1"/>
    <col min="12775" max="12775" width="14.140625" style="98" customWidth="1"/>
    <col min="12776" max="12776" width="12.85546875" style="98" customWidth="1"/>
    <col min="12777" max="12777" width="10.140625" style="98" customWidth="1"/>
    <col min="12778" max="12778" width="14" style="98" customWidth="1"/>
    <col min="12779" max="12798" width="2.28515625" style="98" customWidth="1"/>
    <col min="12799" max="13014" width="8.7109375" style="98"/>
    <col min="13015" max="13015" width="3.140625" style="98" customWidth="1"/>
    <col min="13016" max="13016" width="24.85546875" style="98" customWidth="1"/>
    <col min="13017" max="13017" width="11.7109375" style="98" bestFit="1" customWidth="1"/>
    <col min="13018" max="13018" width="14.140625" style="98" customWidth="1"/>
    <col min="13019" max="13019" width="10.28515625" style="98" customWidth="1"/>
    <col min="13020" max="13020" width="9.85546875" style="98" customWidth="1"/>
    <col min="13021" max="13021" width="10.28515625" style="98" customWidth="1"/>
    <col min="13022" max="13022" width="9" style="98" customWidth="1"/>
    <col min="13023" max="13025" width="8.7109375" style="98" customWidth="1"/>
    <col min="13026" max="13026" width="8" style="98" customWidth="1"/>
    <col min="13027" max="13027" width="8.140625" style="98" customWidth="1"/>
    <col min="13028" max="13028" width="9.28515625" style="98" customWidth="1"/>
    <col min="13029" max="13029" width="8.5703125" style="98" customWidth="1"/>
    <col min="13030" max="13030" width="8.7109375" style="98" customWidth="1"/>
    <col min="13031" max="13031" width="14.140625" style="98" customWidth="1"/>
    <col min="13032" max="13032" width="12.85546875" style="98" customWidth="1"/>
    <col min="13033" max="13033" width="10.140625" style="98" customWidth="1"/>
    <col min="13034" max="13034" width="14" style="98" customWidth="1"/>
    <col min="13035" max="13054" width="2.28515625" style="98" customWidth="1"/>
    <col min="13055" max="13270" width="8.7109375" style="98"/>
    <col min="13271" max="13271" width="3.140625" style="98" customWidth="1"/>
    <col min="13272" max="13272" width="24.85546875" style="98" customWidth="1"/>
    <col min="13273" max="13273" width="11.7109375" style="98" bestFit="1" customWidth="1"/>
    <col min="13274" max="13274" width="14.140625" style="98" customWidth="1"/>
    <col min="13275" max="13275" width="10.28515625" style="98" customWidth="1"/>
    <col min="13276" max="13276" width="9.85546875" style="98" customWidth="1"/>
    <col min="13277" max="13277" width="10.28515625" style="98" customWidth="1"/>
    <col min="13278" max="13278" width="9" style="98" customWidth="1"/>
    <col min="13279" max="13281" width="8.7109375" style="98" customWidth="1"/>
    <col min="13282" max="13282" width="8" style="98" customWidth="1"/>
    <col min="13283" max="13283" width="8.140625" style="98" customWidth="1"/>
    <col min="13284" max="13284" width="9.28515625" style="98" customWidth="1"/>
    <col min="13285" max="13285" width="8.5703125" style="98" customWidth="1"/>
    <col min="13286" max="13286" width="8.7109375" style="98" customWidth="1"/>
    <col min="13287" max="13287" width="14.140625" style="98" customWidth="1"/>
    <col min="13288" max="13288" width="12.85546875" style="98" customWidth="1"/>
    <col min="13289" max="13289" width="10.140625" style="98" customWidth="1"/>
    <col min="13290" max="13290" width="14" style="98" customWidth="1"/>
    <col min="13291" max="13310" width="2.28515625" style="98" customWidth="1"/>
    <col min="13311" max="13526" width="8.7109375" style="98"/>
    <col min="13527" max="13527" width="3.140625" style="98" customWidth="1"/>
    <col min="13528" max="13528" width="24.85546875" style="98" customWidth="1"/>
    <col min="13529" max="13529" width="11.7109375" style="98" bestFit="1" customWidth="1"/>
    <col min="13530" max="13530" width="14.140625" style="98" customWidth="1"/>
    <col min="13531" max="13531" width="10.28515625" style="98" customWidth="1"/>
    <col min="13532" max="13532" width="9.85546875" style="98" customWidth="1"/>
    <col min="13533" max="13533" width="10.28515625" style="98" customWidth="1"/>
    <col min="13534" max="13534" width="9" style="98" customWidth="1"/>
    <col min="13535" max="13537" width="8.7109375" style="98" customWidth="1"/>
    <col min="13538" max="13538" width="8" style="98" customWidth="1"/>
    <col min="13539" max="13539" width="8.140625" style="98" customWidth="1"/>
    <col min="13540" max="13540" width="9.28515625" style="98" customWidth="1"/>
    <col min="13541" max="13541" width="8.5703125" style="98" customWidth="1"/>
    <col min="13542" max="13542" width="8.7109375" style="98" customWidth="1"/>
    <col min="13543" max="13543" width="14.140625" style="98" customWidth="1"/>
    <col min="13544" max="13544" width="12.85546875" style="98" customWidth="1"/>
    <col min="13545" max="13545" width="10.140625" style="98" customWidth="1"/>
    <col min="13546" max="13546" width="14" style="98" customWidth="1"/>
    <col min="13547" max="13566" width="2.28515625" style="98" customWidth="1"/>
    <col min="13567" max="13782" width="8.7109375" style="98"/>
    <col min="13783" max="13783" width="3.140625" style="98" customWidth="1"/>
    <col min="13784" max="13784" width="24.85546875" style="98" customWidth="1"/>
    <col min="13785" max="13785" width="11.7109375" style="98" bestFit="1" customWidth="1"/>
    <col min="13786" max="13786" width="14.140625" style="98" customWidth="1"/>
    <col min="13787" max="13787" width="10.28515625" style="98" customWidth="1"/>
    <col min="13788" max="13788" width="9.85546875" style="98" customWidth="1"/>
    <col min="13789" max="13789" width="10.28515625" style="98" customWidth="1"/>
    <col min="13790" max="13790" width="9" style="98" customWidth="1"/>
    <col min="13791" max="13793" width="8.7109375" style="98" customWidth="1"/>
    <col min="13794" max="13794" width="8" style="98" customWidth="1"/>
    <col min="13795" max="13795" width="8.140625" style="98" customWidth="1"/>
    <col min="13796" max="13796" width="9.28515625" style="98" customWidth="1"/>
    <col min="13797" max="13797" width="8.5703125" style="98" customWidth="1"/>
    <col min="13798" max="13798" width="8.7109375" style="98" customWidth="1"/>
    <col min="13799" max="13799" width="14.140625" style="98" customWidth="1"/>
    <col min="13800" max="13800" width="12.85546875" style="98" customWidth="1"/>
    <col min="13801" max="13801" width="10.140625" style="98" customWidth="1"/>
    <col min="13802" max="13802" width="14" style="98" customWidth="1"/>
    <col min="13803" max="13822" width="2.28515625" style="98" customWidth="1"/>
    <col min="13823" max="14038" width="8.7109375" style="98"/>
    <col min="14039" max="14039" width="3.140625" style="98" customWidth="1"/>
    <col min="14040" max="14040" width="24.85546875" style="98" customWidth="1"/>
    <col min="14041" max="14041" width="11.7109375" style="98" bestFit="1" customWidth="1"/>
    <col min="14042" max="14042" width="14.140625" style="98" customWidth="1"/>
    <col min="14043" max="14043" width="10.28515625" style="98" customWidth="1"/>
    <col min="14044" max="14044" width="9.85546875" style="98" customWidth="1"/>
    <col min="14045" max="14045" width="10.28515625" style="98" customWidth="1"/>
    <col min="14046" max="14046" width="9" style="98" customWidth="1"/>
    <col min="14047" max="14049" width="8.7109375" style="98" customWidth="1"/>
    <col min="14050" max="14050" width="8" style="98" customWidth="1"/>
    <col min="14051" max="14051" width="8.140625" style="98" customWidth="1"/>
    <col min="14052" max="14052" width="9.28515625" style="98" customWidth="1"/>
    <col min="14053" max="14053" width="8.5703125" style="98" customWidth="1"/>
    <col min="14054" max="14054" width="8.7109375" style="98" customWidth="1"/>
    <col min="14055" max="14055" width="14.140625" style="98" customWidth="1"/>
    <col min="14056" max="14056" width="12.85546875" style="98" customWidth="1"/>
    <col min="14057" max="14057" width="10.140625" style="98" customWidth="1"/>
    <col min="14058" max="14058" width="14" style="98" customWidth="1"/>
    <col min="14059" max="14078" width="2.28515625" style="98" customWidth="1"/>
    <col min="14079" max="14294" width="8.7109375" style="98"/>
    <col min="14295" max="14295" width="3.140625" style="98" customWidth="1"/>
    <col min="14296" max="14296" width="24.85546875" style="98" customWidth="1"/>
    <col min="14297" max="14297" width="11.7109375" style="98" bestFit="1" customWidth="1"/>
    <col min="14298" max="14298" width="14.140625" style="98" customWidth="1"/>
    <col min="14299" max="14299" width="10.28515625" style="98" customWidth="1"/>
    <col min="14300" max="14300" width="9.85546875" style="98" customWidth="1"/>
    <col min="14301" max="14301" width="10.28515625" style="98" customWidth="1"/>
    <col min="14302" max="14302" width="9" style="98" customWidth="1"/>
    <col min="14303" max="14305" width="8.7109375" style="98" customWidth="1"/>
    <col min="14306" max="14306" width="8" style="98" customWidth="1"/>
    <col min="14307" max="14307" width="8.140625" style="98" customWidth="1"/>
    <col min="14308" max="14308" width="9.28515625" style="98" customWidth="1"/>
    <col min="14309" max="14309" width="8.5703125" style="98" customWidth="1"/>
    <col min="14310" max="14310" width="8.7109375" style="98" customWidth="1"/>
    <col min="14311" max="14311" width="14.140625" style="98" customWidth="1"/>
    <col min="14312" max="14312" width="12.85546875" style="98" customWidth="1"/>
    <col min="14313" max="14313" width="10.140625" style="98" customWidth="1"/>
    <col min="14314" max="14314" width="14" style="98" customWidth="1"/>
    <col min="14315" max="14334" width="2.28515625" style="98" customWidth="1"/>
    <col min="14335" max="14550" width="8.7109375" style="98"/>
    <col min="14551" max="14551" width="3.140625" style="98" customWidth="1"/>
    <col min="14552" max="14552" width="24.85546875" style="98" customWidth="1"/>
    <col min="14553" max="14553" width="11.7109375" style="98" bestFit="1" customWidth="1"/>
    <col min="14554" max="14554" width="14.140625" style="98" customWidth="1"/>
    <col min="14555" max="14555" width="10.28515625" style="98" customWidth="1"/>
    <col min="14556" max="14556" width="9.85546875" style="98" customWidth="1"/>
    <col min="14557" max="14557" width="10.28515625" style="98" customWidth="1"/>
    <col min="14558" max="14558" width="9" style="98" customWidth="1"/>
    <col min="14559" max="14561" width="8.7109375" style="98" customWidth="1"/>
    <col min="14562" max="14562" width="8" style="98" customWidth="1"/>
    <col min="14563" max="14563" width="8.140625" style="98" customWidth="1"/>
    <col min="14564" max="14564" width="9.28515625" style="98" customWidth="1"/>
    <col min="14565" max="14565" width="8.5703125" style="98" customWidth="1"/>
    <col min="14566" max="14566" width="8.7109375" style="98" customWidth="1"/>
    <col min="14567" max="14567" width="14.140625" style="98" customWidth="1"/>
    <col min="14568" max="14568" width="12.85546875" style="98" customWidth="1"/>
    <col min="14569" max="14569" width="10.140625" style="98" customWidth="1"/>
    <col min="14570" max="14570" width="14" style="98" customWidth="1"/>
    <col min="14571" max="14590" width="2.28515625" style="98" customWidth="1"/>
    <col min="14591" max="14806" width="8.7109375" style="98"/>
    <col min="14807" max="14807" width="3.140625" style="98" customWidth="1"/>
    <col min="14808" max="14808" width="24.85546875" style="98" customWidth="1"/>
    <col min="14809" max="14809" width="11.7109375" style="98" bestFit="1" customWidth="1"/>
    <col min="14810" max="14810" width="14.140625" style="98" customWidth="1"/>
    <col min="14811" max="14811" width="10.28515625" style="98" customWidth="1"/>
    <col min="14812" max="14812" width="9.85546875" style="98" customWidth="1"/>
    <col min="14813" max="14813" width="10.28515625" style="98" customWidth="1"/>
    <col min="14814" max="14814" width="9" style="98" customWidth="1"/>
    <col min="14815" max="14817" width="8.7109375" style="98" customWidth="1"/>
    <col min="14818" max="14818" width="8" style="98" customWidth="1"/>
    <col min="14819" max="14819" width="8.140625" style="98" customWidth="1"/>
    <col min="14820" max="14820" width="9.28515625" style="98" customWidth="1"/>
    <col min="14821" max="14821" width="8.5703125" style="98" customWidth="1"/>
    <col min="14822" max="14822" width="8.7109375" style="98" customWidth="1"/>
    <col min="14823" max="14823" width="14.140625" style="98" customWidth="1"/>
    <col min="14824" max="14824" width="12.85546875" style="98" customWidth="1"/>
    <col min="14825" max="14825" width="10.140625" style="98" customWidth="1"/>
    <col min="14826" max="14826" width="14" style="98" customWidth="1"/>
    <col min="14827" max="14846" width="2.28515625" style="98" customWidth="1"/>
    <col min="14847" max="15062" width="8.7109375" style="98"/>
    <col min="15063" max="15063" width="3.140625" style="98" customWidth="1"/>
    <col min="15064" max="15064" width="24.85546875" style="98" customWidth="1"/>
    <col min="15065" max="15065" width="11.7109375" style="98" bestFit="1" customWidth="1"/>
    <col min="15066" max="15066" width="14.140625" style="98" customWidth="1"/>
    <col min="15067" max="15067" width="10.28515625" style="98" customWidth="1"/>
    <col min="15068" max="15068" width="9.85546875" style="98" customWidth="1"/>
    <col min="15069" max="15069" width="10.28515625" style="98" customWidth="1"/>
    <col min="15070" max="15070" width="9" style="98" customWidth="1"/>
    <col min="15071" max="15073" width="8.7109375" style="98" customWidth="1"/>
    <col min="15074" max="15074" width="8" style="98" customWidth="1"/>
    <col min="15075" max="15075" width="8.140625" style="98" customWidth="1"/>
    <col min="15076" max="15076" width="9.28515625" style="98" customWidth="1"/>
    <col min="15077" max="15077" width="8.5703125" style="98" customWidth="1"/>
    <col min="15078" max="15078" width="8.7109375" style="98" customWidth="1"/>
    <col min="15079" max="15079" width="14.140625" style="98" customWidth="1"/>
    <col min="15080" max="15080" width="12.85546875" style="98" customWidth="1"/>
    <col min="15081" max="15081" width="10.140625" style="98" customWidth="1"/>
    <col min="15082" max="15082" width="14" style="98" customWidth="1"/>
    <col min="15083" max="15102" width="2.28515625" style="98" customWidth="1"/>
    <col min="15103" max="15318" width="8.7109375" style="98"/>
    <col min="15319" max="15319" width="3.140625" style="98" customWidth="1"/>
    <col min="15320" max="15320" width="24.85546875" style="98" customWidth="1"/>
    <col min="15321" max="15321" width="11.7109375" style="98" bestFit="1" customWidth="1"/>
    <col min="15322" max="15322" width="14.140625" style="98" customWidth="1"/>
    <col min="15323" max="15323" width="10.28515625" style="98" customWidth="1"/>
    <col min="15324" max="15324" width="9.85546875" style="98" customWidth="1"/>
    <col min="15325" max="15325" width="10.28515625" style="98" customWidth="1"/>
    <col min="15326" max="15326" width="9" style="98" customWidth="1"/>
    <col min="15327" max="15329" width="8.7109375" style="98" customWidth="1"/>
    <col min="15330" max="15330" width="8" style="98" customWidth="1"/>
    <col min="15331" max="15331" width="8.140625" style="98" customWidth="1"/>
    <col min="15332" max="15332" width="9.28515625" style="98" customWidth="1"/>
    <col min="15333" max="15333" width="8.5703125" style="98" customWidth="1"/>
    <col min="15334" max="15334" width="8.7109375" style="98" customWidth="1"/>
    <col min="15335" max="15335" width="14.140625" style="98" customWidth="1"/>
    <col min="15336" max="15336" width="12.85546875" style="98" customWidth="1"/>
    <col min="15337" max="15337" width="10.140625" style="98" customWidth="1"/>
    <col min="15338" max="15338" width="14" style="98" customWidth="1"/>
    <col min="15339" max="15358" width="2.28515625" style="98" customWidth="1"/>
    <col min="15359" max="15574" width="8.7109375" style="98"/>
    <col min="15575" max="15575" width="3.140625" style="98" customWidth="1"/>
    <col min="15576" max="15576" width="24.85546875" style="98" customWidth="1"/>
    <col min="15577" max="15577" width="11.7109375" style="98" bestFit="1" customWidth="1"/>
    <col min="15578" max="15578" width="14.140625" style="98" customWidth="1"/>
    <col min="15579" max="15579" width="10.28515625" style="98" customWidth="1"/>
    <col min="15580" max="15580" width="9.85546875" style="98" customWidth="1"/>
    <col min="15581" max="15581" width="10.28515625" style="98" customWidth="1"/>
    <col min="15582" max="15582" width="9" style="98" customWidth="1"/>
    <col min="15583" max="15585" width="8.7109375" style="98" customWidth="1"/>
    <col min="15586" max="15586" width="8" style="98" customWidth="1"/>
    <col min="15587" max="15587" width="8.140625" style="98" customWidth="1"/>
    <col min="15588" max="15588" width="9.28515625" style="98" customWidth="1"/>
    <col min="15589" max="15589" width="8.5703125" style="98" customWidth="1"/>
    <col min="15590" max="15590" width="8.7109375" style="98" customWidth="1"/>
    <col min="15591" max="15591" width="14.140625" style="98" customWidth="1"/>
    <col min="15592" max="15592" width="12.85546875" style="98" customWidth="1"/>
    <col min="15593" max="15593" width="10.140625" style="98" customWidth="1"/>
    <col min="15594" max="15594" width="14" style="98" customWidth="1"/>
    <col min="15595" max="15614" width="2.28515625" style="98" customWidth="1"/>
    <col min="15615" max="15830" width="8.7109375" style="98"/>
    <col min="15831" max="15831" width="3.140625" style="98" customWidth="1"/>
    <col min="15832" max="15832" width="24.85546875" style="98" customWidth="1"/>
    <col min="15833" max="15833" width="11.7109375" style="98" bestFit="1" customWidth="1"/>
    <col min="15834" max="15834" width="14.140625" style="98" customWidth="1"/>
    <col min="15835" max="15835" width="10.28515625" style="98" customWidth="1"/>
    <col min="15836" max="15836" width="9.85546875" style="98" customWidth="1"/>
    <col min="15837" max="15837" width="10.28515625" style="98" customWidth="1"/>
    <col min="15838" max="15838" width="9" style="98" customWidth="1"/>
    <col min="15839" max="15841" width="8.7109375" style="98" customWidth="1"/>
    <col min="15842" max="15842" width="8" style="98" customWidth="1"/>
    <col min="15843" max="15843" width="8.140625" style="98" customWidth="1"/>
    <col min="15844" max="15844" width="9.28515625" style="98" customWidth="1"/>
    <col min="15845" max="15845" width="8.5703125" style="98" customWidth="1"/>
    <col min="15846" max="15846" width="8.7109375" style="98" customWidth="1"/>
    <col min="15847" max="15847" width="14.140625" style="98" customWidth="1"/>
    <col min="15848" max="15848" width="12.85546875" style="98" customWidth="1"/>
    <col min="15849" max="15849" width="10.140625" style="98" customWidth="1"/>
    <col min="15850" max="15850" width="14" style="98" customWidth="1"/>
    <col min="15851" max="15870" width="2.28515625" style="98" customWidth="1"/>
    <col min="15871" max="16086" width="8.7109375" style="98"/>
    <col min="16087" max="16087" width="3.140625" style="98" customWidth="1"/>
    <col min="16088" max="16088" width="24.85546875" style="98" customWidth="1"/>
    <col min="16089" max="16089" width="11.7109375" style="98" bestFit="1" customWidth="1"/>
    <col min="16090" max="16090" width="14.140625" style="98" customWidth="1"/>
    <col min="16091" max="16091" width="10.28515625" style="98" customWidth="1"/>
    <col min="16092" max="16092" width="9.85546875" style="98" customWidth="1"/>
    <col min="16093" max="16093" width="10.28515625" style="98" customWidth="1"/>
    <col min="16094" max="16094" width="9" style="98" customWidth="1"/>
    <col min="16095" max="16097" width="8.7109375" style="98" customWidth="1"/>
    <col min="16098" max="16098" width="8" style="98" customWidth="1"/>
    <col min="16099" max="16099" width="8.140625" style="98" customWidth="1"/>
    <col min="16100" max="16100" width="9.28515625" style="98" customWidth="1"/>
    <col min="16101" max="16101" width="8.5703125" style="98" customWidth="1"/>
    <col min="16102" max="16102" width="8.7109375" style="98" customWidth="1"/>
    <col min="16103" max="16103" width="14.140625" style="98" customWidth="1"/>
    <col min="16104" max="16104" width="12.85546875" style="98" customWidth="1"/>
    <col min="16105" max="16105" width="10.140625" style="98" customWidth="1"/>
    <col min="16106" max="16106" width="14" style="98" customWidth="1"/>
    <col min="16107" max="16126" width="2.28515625" style="98" customWidth="1"/>
    <col min="16127" max="16384" width="8.7109375" style="98"/>
  </cols>
  <sheetData>
    <row r="1" spans="1:39" ht="11.25" hidden="1">
      <c r="A1" s="933"/>
      <c r="B1" s="933"/>
      <c r="C1" s="933"/>
      <c r="D1" s="933"/>
      <c r="E1" s="933"/>
      <c r="F1" s="933"/>
      <c r="G1" s="933"/>
      <c r="H1" s="933"/>
      <c r="I1" s="933"/>
      <c r="J1" s="933"/>
      <c r="K1" s="933"/>
      <c r="L1" s="933"/>
      <c r="M1" s="933"/>
      <c r="N1" s="933"/>
      <c r="O1" s="933"/>
      <c r="P1" s="933"/>
      <c r="Q1" s="933"/>
      <c r="R1" s="933"/>
      <c r="S1" s="841">
        <v>2024</v>
      </c>
      <c r="T1" s="841">
        <v>2025</v>
      </c>
      <c r="U1" s="841">
        <v>2026</v>
      </c>
      <c r="V1" s="841">
        <v>2027</v>
      </c>
      <c r="W1" s="841">
        <v>2028</v>
      </c>
      <c r="X1" s="841">
        <v>2029</v>
      </c>
      <c r="Y1" s="841">
        <v>2030</v>
      </c>
      <c r="Z1" s="841">
        <v>2031</v>
      </c>
      <c r="AA1" s="841">
        <v>2032</v>
      </c>
      <c r="AB1" s="841">
        <v>2033</v>
      </c>
      <c r="AC1" s="841">
        <v>2024</v>
      </c>
      <c r="AD1" s="841">
        <v>2025</v>
      </c>
      <c r="AE1" s="841">
        <v>2026</v>
      </c>
      <c r="AF1" s="841">
        <v>2027</v>
      </c>
      <c r="AG1" s="841">
        <v>2028</v>
      </c>
      <c r="AH1" s="841">
        <v>2029</v>
      </c>
      <c r="AI1" s="841">
        <v>2030</v>
      </c>
      <c r="AJ1" s="841">
        <v>2031</v>
      </c>
      <c r="AK1" s="841">
        <v>2032</v>
      </c>
      <c r="AL1" s="841">
        <v>2033</v>
      </c>
      <c r="AM1" s="933"/>
    </row>
    <row r="2" spans="1:39" ht="11.25" hidden="1">
      <c r="A2" s="933"/>
      <c r="B2" s="933"/>
      <c r="C2" s="933"/>
      <c r="D2" s="933"/>
      <c r="E2" s="933"/>
      <c r="F2" s="933"/>
      <c r="G2" s="933"/>
      <c r="H2" s="933"/>
      <c r="I2" s="933"/>
      <c r="J2" s="933"/>
      <c r="K2" s="933"/>
      <c r="L2" s="933"/>
      <c r="M2" s="933"/>
      <c r="N2" s="933"/>
      <c r="O2" s="933"/>
      <c r="P2" s="933"/>
      <c r="Q2" s="933"/>
      <c r="R2" s="933"/>
      <c r="S2" s="841"/>
      <c r="T2" s="841"/>
      <c r="U2" s="841"/>
      <c r="V2" s="841"/>
      <c r="W2" s="841"/>
      <c r="X2" s="841"/>
      <c r="Y2" s="841"/>
      <c r="Z2" s="841"/>
      <c r="AA2" s="841"/>
      <c r="AB2" s="841"/>
      <c r="AC2" s="841"/>
      <c r="AD2" s="841"/>
      <c r="AE2" s="841"/>
      <c r="AF2" s="841"/>
      <c r="AG2" s="841"/>
      <c r="AH2" s="841"/>
      <c r="AI2" s="841"/>
      <c r="AJ2" s="841"/>
      <c r="AK2" s="841"/>
      <c r="AL2" s="841"/>
      <c r="AM2" s="933"/>
    </row>
    <row r="3" spans="1:39" ht="11.25" hidden="1">
      <c r="A3" s="933"/>
      <c r="B3" s="933"/>
      <c r="C3" s="933"/>
      <c r="D3" s="933"/>
      <c r="E3" s="933"/>
      <c r="F3" s="933"/>
      <c r="G3" s="933"/>
      <c r="H3" s="933"/>
      <c r="I3" s="933"/>
      <c r="J3" s="933"/>
      <c r="K3" s="933"/>
      <c r="L3" s="933"/>
      <c r="M3" s="933"/>
      <c r="N3" s="933"/>
      <c r="O3" s="933"/>
      <c r="P3" s="933"/>
      <c r="Q3" s="933"/>
      <c r="R3" s="933"/>
      <c r="S3" s="841"/>
      <c r="T3" s="841"/>
      <c r="U3" s="841"/>
      <c r="V3" s="841"/>
      <c r="W3" s="841"/>
      <c r="X3" s="841"/>
      <c r="Y3" s="841"/>
      <c r="Z3" s="841"/>
      <c r="AA3" s="841"/>
      <c r="AB3" s="841"/>
      <c r="AC3" s="841"/>
      <c r="AD3" s="841"/>
      <c r="AE3" s="841"/>
      <c r="AF3" s="841"/>
      <c r="AG3" s="841"/>
      <c r="AH3" s="841"/>
      <c r="AI3" s="841"/>
      <c r="AJ3" s="841"/>
      <c r="AK3" s="841"/>
      <c r="AL3" s="841"/>
      <c r="AM3" s="933"/>
    </row>
    <row r="4" spans="1:39" ht="11.25" hidden="1">
      <c r="A4" s="933"/>
      <c r="B4" s="933"/>
      <c r="C4" s="933"/>
      <c r="D4" s="933"/>
      <c r="E4" s="933"/>
      <c r="F4" s="933"/>
      <c r="G4" s="933"/>
      <c r="H4" s="933"/>
      <c r="I4" s="933"/>
      <c r="J4" s="933"/>
      <c r="K4" s="933"/>
      <c r="L4" s="933"/>
      <c r="M4" s="933"/>
      <c r="N4" s="933"/>
      <c r="O4" s="933"/>
      <c r="P4" s="933"/>
      <c r="Q4" s="933"/>
      <c r="R4" s="933"/>
      <c r="S4" s="841"/>
      <c r="T4" s="841"/>
      <c r="U4" s="841"/>
      <c r="V4" s="841"/>
      <c r="W4" s="841"/>
      <c r="X4" s="841"/>
      <c r="Y4" s="841"/>
      <c r="Z4" s="841"/>
      <c r="AA4" s="841"/>
      <c r="AB4" s="841"/>
      <c r="AC4" s="841"/>
      <c r="AD4" s="841"/>
      <c r="AE4" s="841"/>
      <c r="AF4" s="841"/>
      <c r="AG4" s="841"/>
      <c r="AH4" s="841"/>
      <c r="AI4" s="841"/>
      <c r="AJ4" s="841"/>
      <c r="AK4" s="841"/>
      <c r="AL4" s="841"/>
      <c r="AM4" s="933"/>
    </row>
    <row r="5" spans="1:39" ht="11.25" hidden="1">
      <c r="A5" s="933"/>
      <c r="B5" s="933"/>
      <c r="C5" s="933"/>
      <c r="D5" s="933"/>
      <c r="E5" s="933"/>
      <c r="F5" s="933"/>
      <c r="G5" s="933"/>
      <c r="H5" s="933"/>
      <c r="I5" s="933"/>
      <c r="J5" s="933"/>
      <c r="K5" s="933"/>
      <c r="L5" s="933"/>
      <c r="M5" s="933"/>
      <c r="N5" s="933"/>
      <c r="O5" s="933"/>
      <c r="P5" s="933"/>
      <c r="Q5" s="933"/>
      <c r="R5" s="933"/>
      <c r="S5" s="841"/>
      <c r="T5" s="841"/>
      <c r="U5" s="841"/>
      <c r="V5" s="841"/>
      <c r="W5" s="841"/>
      <c r="X5" s="841"/>
      <c r="Y5" s="841"/>
      <c r="Z5" s="841"/>
      <c r="AA5" s="841"/>
      <c r="AB5" s="841"/>
      <c r="AC5" s="841"/>
      <c r="AD5" s="841"/>
      <c r="AE5" s="841"/>
      <c r="AF5" s="841"/>
      <c r="AG5" s="841"/>
      <c r="AH5" s="841"/>
      <c r="AI5" s="841"/>
      <c r="AJ5" s="841"/>
      <c r="AK5" s="841"/>
      <c r="AL5" s="841"/>
      <c r="AM5" s="933"/>
    </row>
    <row r="6" spans="1:39" ht="11.25" hidden="1">
      <c r="A6" s="933"/>
      <c r="B6" s="933"/>
      <c r="C6" s="933"/>
      <c r="D6" s="933"/>
      <c r="E6" s="933"/>
      <c r="F6" s="933"/>
      <c r="G6" s="933"/>
      <c r="H6" s="933"/>
      <c r="I6" s="933"/>
      <c r="J6" s="933"/>
      <c r="K6" s="933"/>
      <c r="L6" s="933"/>
      <c r="M6" s="933"/>
      <c r="N6" s="933"/>
      <c r="O6" s="933"/>
      <c r="P6" s="933"/>
      <c r="Q6" s="933"/>
      <c r="R6" s="933"/>
      <c r="S6" s="841"/>
      <c r="T6" s="841"/>
      <c r="U6" s="841"/>
      <c r="V6" s="841"/>
      <c r="W6" s="841"/>
      <c r="X6" s="841"/>
      <c r="Y6" s="841"/>
      <c r="Z6" s="841"/>
      <c r="AA6" s="841"/>
      <c r="AB6" s="841"/>
      <c r="AC6" s="841"/>
      <c r="AD6" s="841"/>
      <c r="AE6" s="841"/>
      <c r="AF6" s="841"/>
      <c r="AG6" s="841"/>
      <c r="AH6" s="841"/>
      <c r="AI6" s="841"/>
      <c r="AJ6" s="841"/>
      <c r="AK6" s="841"/>
      <c r="AL6" s="841"/>
      <c r="AM6" s="933"/>
    </row>
    <row r="7" spans="1:39" ht="11.25" hidden="1">
      <c r="A7" s="933"/>
      <c r="B7" s="933"/>
      <c r="C7" s="933"/>
      <c r="D7" s="933"/>
      <c r="E7" s="933"/>
      <c r="F7" s="933"/>
      <c r="G7" s="933"/>
      <c r="H7" s="933"/>
      <c r="I7" s="933"/>
      <c r="J7" s="933"/>
      <c r="K7" s="933"/>
      <c r="L7" s="933"/>
      <c r="M7" s="933"/>
      <c r="N7" s="933"/>
      <c r="O7" s="933"/>
      <c r="P7" s="933"/>
      <c r="Q7" s="933"/>
      <c r="R7" s="933"/>
      <c r="S7" s="790" t="b">
        <v>1</v>
      </c>
      <c r="T7" s="790" t="b">
        <v>0</v>
      </c>
      <c r="U7" s="790" t="b">
        <v>0</v>
      </c>
      <c r="V7" s="790" t="b">
        <v>0</v>
      </c>
      <c r="W7" s="790" t="b">
        <v>0</v>
      </c>
      <c r="X7" s="790" t="b">
        <v>0</v>
      </c>
      <c r="Y7" s="790" t="b">
        <v>0</v>
      </c>
      <c r="Z7" s="790" t="b">
        <v>0</v>
      </c>
      <c r="AA7" s="790" t="b">
        <v>0</v>
      </c>
      <c r="AB7" s="790" t="b">
        <v>0</v>
      </c>
      <c r="AC7" s="790" t="b">
        <v>1</v>
      </c>
      <c r="AD7" s="790" t="b">
        <v>0</v>
      </c>
      <c r="AE7" s="790" t="b">
        <v>0</v>
      </c>
      <c r="AF7" s="790" t="b">
        <v>0</v>
      </c>
      <c r="AG7" s="790" t="b">
        <v>0</v>
      </c>
      <c r="AH7" s="790" t="b">
        <v>0</v>
      </c>
      <c r="AI7" s="790" t="b">
        <v>0</v>
      </c>
      <c r="AJ7" s="790" t="b">
        <v>0</v>
      </c>
      <c r="AK7" s="790" t="b">
        <v>0</v>
      </c>
      <c r="AL7" s="790" t="b">
        <v>0</v>
      </c>
      <c r="AM7" s="933"/>
    </row>
    <row r="8" spans="1:39" hidden="1">
      <c r="A8" s="933"/>
      <c r="B8" s="933"/>
      <c r="C8" s="933"/>
      <c r="D8" s="933"/>
      <c r="E8" s="933"/>
      <c r="F8" s="933"/>
      <c r="G8" s="933"/>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row>
    <row r="9" spans="1:39" hidden="1">
      <c r="A9" s="933"/>
      <c r="B9" s="933"/>
      <c r="C9" s="933"/>
      <c r="D9" s="933"/>
      <c r="E9" s="933"/>
      <c r="F9" s="933"/>
      <c r="G9" s="933"/>
      <c r="H9" s="933"/>
      <c r="I9" s="933"/>
      <c r="J9" s="933"/>
      <c r="K9" s="933"/>
      <c r="L9" s="933"/>
      <c r="M9" s="933"/>
      <c r="N9" s="933"/>
      <c r="O9" s="933"/>
      <c r="P9" s="933"/>
      <c r="Q9" s="933"/>
      <c r="R9" s="933"/>
      <c r="S9" s="933"/>
      <c r="T9" s="933"/>
      <c r="U9" s="933"/>
      <c r="V9" s="933"/>
      <c r="W9" s="933"/>
      <c r="X9" s="933"/>
      <c r="Y9" s="933"/>
      <c r="Z9" s="933"/>
      <c r="AA9" s="933"/>
      <c r="AB9" s="933"/>
      <c r="AC9" s="933"/>
      <c r="AD9" s="933"/>
      <c r="AE9" s="933"/>
      <c r="AF9" s="933"/>
      <c r="AG9" s="933"/>
      <c r="AH9" s="933"/>
      <c r="AI9" s="933"/>
      <c r="AJ9" s="933"/>
      <c r="AK9" s="933"/>
      <c r="AL9" s="933"/>
      <c r="AM9" s="933"/>
    </row>
    <row r="10" spans="1:39" hidden="1">
      <c r="A10" s="933"/>
      <c r="B10" s="933"/>
      <c r="C10" s="933"/>
      <c r="D10" s="933"/>
      <c r="E10" s="933"/>
      <c r="F10" s="933"/>
      <c r="G10" s="933"/>
      <c r="H10" s="933"/>
      <c r="I10" s="933"/>
      <c r="J10" s="933"/>
      <c r="K10" s="933"/>
      <c r="L10" s="933"/>
      <c r="M10" s="933"/>
      <c r="N10" s="933"/>
      <c r="O10" s="933"/>
      <c r="P10" s="933"/>
      <c r="Q10" s="933"/>
      <c r="R10" s="933"/>
      <c r="S10" s="933"/>
      <c r="T10" s="933"/>
      <c r="U10" s="933"/>
      <c r="V10" s="933"/>
      <c r="W10" s="933"/>
      <c r="X10" s="933"/>
      <c r="Y10" s="933"/>
      <c r="Z10" s="933"/>
      <c r="AA10" s="933"/>
      <c r="AB10" s="933"/>
      <c r="AC10" s="933"/>
      <c r="AD10" s="933"/>
      <c r="AE10" s="933"/>
      <c r="AF10" s="933"/>
      <c r="AG10" s="933"/>
      <c r="AH10" s="933"/>
      <c r="AI10" s="933"/>
      <c r="AJ10" s="933"/>
      <c r="AK10" s="933"/>
      <c r="AL10" s="933"/>
      <c r="AM10" s="933"/>
    </row>
    <row r="11" spans="1:39" ht="15" hidden="1" customHeight="1">
      <c r="A11" s="933"/>
      <c r="B11" s="933"/>
      <c r="C11" s="933"/>
      <c r="D11" s="933"/>
      <c r="E11" s="933"/>
      <c r="F11" s="933"/>
      <c r="G11" s="933"/>
      <c r="H11" s="933"/>
      <c r="I11" s="933"/>
      <c r="J11" s="933"/>
      <c r="K11" s="933"/>
      <c r="L11" s="933"/>
      <c r="M11" s="901"/>
      <c r="N11" s="933"/>
      <c r="O11" s="933"/>
      <c r="P11" s="933"/>
      <c r="Q11" s="933"/>
      <c r="R11" s="933"/>
      <c r="S11" s="933"/>
      <c r="T11" s="933"/>
      <c r="U11" s="933"/>
      <c r="V11" s="933"/>
      <c r="W11" s="933"/>
      <c r="X11" s="933"/>
      <c r="Y11" s="933"/>
      <c r="Z11" s="933"/>
      <c r="AA11" s="933"/>
      <c r="AB11" s="933"/>
      <c r="AC11" s="933"/>
      <c r="AD11" s="933"/>
      <c r="AE11" s="933"/>
      <c r="AF11" s="933"/>
      <c r="AG11" s="933"/>
      <c r="AH11" s="933"/>
      <c r="AI11" s="933"/>
      <c r="AJ11" s="933"/>
      <c r="AK11" s="933"/>
      <c r="AL11" s="933"/>
      <c r="AM11" s="933"/>
    </row>
    <row r="12" spans="1:39" ht="20.100000000000001" customHeight="1">
      <c r="A12" s="933"/>
      <c r="B12" s="933"/>
      <c r="C12" s="933"/>
      <c r="D12" s="933"/>
      <c r="E12" s="933"/>
      <c r="F12" s="933"/>
      <c r="G12" s="933"/>
      <c r="H12" s="933"/>
      <c r="I12" s="933"/>
      <c r="J12" s="933"/>
      <c r="K12" s="933"/>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933"/>
      <c r="B13" s="933"/>
      <c r="C13" s="933"/>
      <c r="D13" s="933"/>
      <c r="E13" s="933"/>
      <c r="F13" s="933"/>
      <c r="G13" s="933"/>
      <c r="H13" s="933"/>
      <c r="I13" s="933"/>
      <c r="J13" s="933"/>
      <c r="K13" s="933"/>
      <c r="L13" s="934"/>
      <c r="M13" s="935"/>
      <c r="N13" s="935"/>
      <c r="O13" s="935"/>
      <c r="P13" s="935"/>
      <c r="Q13" s="935"/>
      <c r="R13" s="935"/>
      <c r="S13" s="935"/>
      <c r="T13" s="935"/>
      <c r="U13" s="935"/>
      <c r="V13" s="935"/>
      <c r="W13" s="935"/>
      <c r="X13" s="935"/>
      <c r="Y13" s="935"/>
      <c r="Z13" s="935"/>
      <c r="AA13" s="935"/>
      <c r="AB13" s="935"/>
      <c r="AC13" s="935"/>
      <c r="AD13" s="936"/>
      <c r="AE13" s="936"/>
      <c r="AF13" s="936"/>
      <c r="AG13" s="936"/>
      <c r="AH13" s="936"/>
      <c r="AI13" s="936"/>
      <c r="AJ13" s="936"/>
      <c r="AK13" s="936"/>
      <c r="AL13" s="936"/>
      <c r="AM13" s="933"/>
    </row>
    <row r="14" spans="1:39" ht="15" customHeight="1">
      <c r="A14" s="933"/>
      <c r="B14" s="933"/>
      <c r="C14" s="933"/>
      <c r="D14" s="933"/>
      <c r="E14" s="933"/>
      <c r="F14" s="933"/>
      <c r="G14" s="933"/>
      <c r="H14" s="933"/>
      <c r="I14" s="933"/>
      <c r="J14" s="933"/>
      <c r="K14" s="933"/>
      <c r="L14" s="904" t="s">
        <v>374</v>
      </c>
      <c r="M14" s="905" t="s">
        <v>230</v>
      </c>
      <c r="N14" s="904" t="s">
        <v>143</v>
      </c>
      <c r="O14" s="846" t="s">
        <v>2412</v>
      </c>
      <c r="P14" s="846" t="s">
        <v>2412</v>
      </c>
      <c r="Q14" s="846" t="s">
        <v>2412</v>
      </c>
      <c r="R14" s="847" t="s">
        <v>2413</v>
      </c>
      <c r="S14" s="807" t="s">
        <v>2414</v>
      </c>
      <c r="T14" s="807" t="s">
        <v>2443</v>
      </c>
      <c r="U14" s="807" t="s">
        <v>2444</v>
      </c>
      <c r="V14" s="807" t="s">
        <v>2445</v>
      </c>
      <c r="W14" s="807" t="s">
        <v>2446</v>
      </c>
      <c r="X14" s="807" t="s">
        <v>2447</v>
      </c>
      <c r="Y14" s="807" t="s">
        <v>2448</v>
      </c>
      <c r="Z14" s="807" t="s">
        <v>2449</v>
      </c>
      <c r="AA14" s="807" t="s">
        <v>2450</v>
      </c>
      <c r="AB14" s="807" t="s">
        <v>2451</v>
      </c>
      <c r="AC14" s="807" t="s">
        <v>2414</v>
      </c>
      <c r="AD14" s="807" t="s">
        <v>2443</v>
      </c>
      <c r="AE14" s="807" t="s">
        <v>2444</v>
      </c>
      <c r="AF14" s="807" t="s">
        <v>2445</v>
      </c>
      <c r="AG14" s="807" t="s">
        <v>2446</v>
      </c>
      <c r="AH14" s="807" t="s">
        <v>2447</v>
      </c>
      <c r="AI14" s="807" t="s">
        <v>2448</v>
      </c>
      <c r="AJ14" s="807" t="s">
        <v>2449</v>
      </c>
      <c r="AK14" s="807" t="s">
        <v>2450</v>
      </c>
      <c r="AL14" s="807" t="s">
        <v>2451</v>
      </c>
      <c r="AM14" s="844" t="s">
        <v>323</v>
      </c>
    </row>
    <row r="15" spans="1:39" ht="50.1" customHeight="1">
      <c r="A15" s="933"/>
      <c r="B15" s="933"/>
      <c r="C15" s="933"/>
      <c r="D15" s="933"/>
      <c r="E15" s="933"/>
      <c r="F15" s="933"/>
      <c r="G15" s="933"/>
      <c r="H15" s="933"/>
      <c r="I15" s="933"/>
      <c r="J15" s="933"/>
      <c r="K15" s="933"/>
      <c r="L15" s="937"/>
      <c r="M15" s="937"/>
      <c r="N15" s="937"/>
      <c r="O15" s="807" t="s">
        <v>286</v>
      </c>
      <c r="P15" s="807" t="s">
        <v>324</v>
      </c>
      <c r="Q15" s="807" t="s">
        <v>304</v>
      </c>
      <c r="R15" s="807" t="s">
        <v>286</v>
      </c>
      <c r="S15" s="850" t="s">
        <v>287</v>
      </c>
      <c r="T15" s="850" t="s">
        <v>287</v>
      </c>
      <c r="U15" s="850" t="s">
        <v>287</v>
      </c>
      <c r="V15" s="850" t="s">
        <v>287</v>
      </c>
      <c r="W15" s="850" t="s">
        <v>287</v>
      </c>
      <c r="X15" s="850" t="s">
        <v>287</v>
      </c>
      <c r="Y15" s="850" t="s">
        <v>287</v>
      </c>
      <c r="Z15" s="850" t="s">
        <v>287</v>
      </c>
      <c r="AA15" s="850" t="s">
        <v>287</v>
      </c>
      <c r="AB15" s="850" t="s">
        <v>287</v>
      </c>
      <c r="AC15" s="850" t="s">
        <v>286</v>
      </c>
      <c r="AD15" s="850" t="s">
        <v>286</v>
      </c>
      <c r="AE15" s="850" t="s">
        <v>286</v>
      </c>
      <c r="AF15" s="850" t="s">
        <v>286</v>
      </c>
      <c r="AG15" s="850" t="s">
        <v>286</v>
      </c>
      <c r="AH15" s="850" t="s">
        <v>286</v>
      </c>
      <c r="AI15" s="850" t="s">
        <v>286</v>
      </c>
      <c r="AJ15" s="850" t="s">
        <v>286</v>
      </c>
      <c r="AK15" s="850" t="s">
        <v>286</v>
      </c>
      <c r="AL15" s="850" t="s">
        <v>286</v>
      </c>
      <c r="AM15" s="937"/>
    </row>
    <row r="16" spans="1:39" ht="11.25">
      <c r="A16" s="851" t="s">
        <v>18</v>
      </c>
      <c r="B16" s="933" t="s">
        <v>1235</v>
      </c>
      <c r="C16" s="933"/>
      <c r="D16" s="933"/>
      <c r="E16" s="933"/>
      <c r="F16" s="933"/>
      <c r="G16" s="933"/>
      <c r="H16" s="933"/>
      <c r="I16" s="933"/>
      <c r="J16" s="933"/>
      <c r="K16" s="933"/>
      <c r="L16" s="908" t="s">
        <v>2390</v>
      </c>
      <c r="M16" s="753"/>
      <c r="N16" s="753"/>
      <c r="O16" s="938">
        <v>0</v>
      </c>
      <c r="P16" s="938">
        <v>0</v>
      </c>
      <c r="Q16" s="938">
        <v>0</v>
      </c>
      <c r="R16" s="938">
        <v>0</v>
      </c>
      <c r="S16" s="938">
        <v>0</v>
      </c>
      <c r="T16" s="938">
        <v>0</v>
      </c>
      <c r="U16" s="938">
        <v>0</v>
      </c>
      <c r="V16" s="938">
        <v>0</v>
      </c>
      <c r="W16" s="938">
        <v>0</v>
      </c>
      <c r="X16" s="938">
        <v>0</v>
      </c>
      <c r="Y16" s="938">
        <v>0</v>
      </c>
      <c r="Z16" s="938">
        <v>0</v>
      </c>
      <c r="AA16" s="938">
        <v>0</v>
      </c>
      <c r="AB16" s="938">
        <v>0</v>
      </c>
      <c r="AC16" s="938">
        <v>0</v>
      </c>
      <c r="AD16" s="938">
        <v>0</v>
      </c>
      <c r="AE16" s="938">
        <v>0</v>
      </c>
      <c r="AF16" s="938">
        <v>0</v>
      </c>
      <c r="AG16" s="938">
        <v>0</v>
      </c>
      <c r="AH16" s="938">
        <v>0</v>
      </c>
      <c r="AI16" s="938">
        <v>0</v>
      </c>
      <c r="AJ16" s="938">
        <v>0</v>
      </c>
      <c r="AK16" s="938">
        <v>0</v>
      </c>
      <c r="AL16" s="938">
        <v>0</v>
      </c>
      <c r="AM16" s="939"/>
    </row>
    <row r="17" spans="1:39" ht="11.25">
      <c r="A17" s="885">
        <v>1</v>
      </c>
      <c r="B17" s="933"/>
      <c r="C17" s="933"/>
      <c r="D17" s="933"/>
      <c r="E17" s="933"/>
      <c r="F17" s="933"/>
      <c r="G17" s="933"/>
      <c r="H17" s="933"/>
      <c r="I17" s="933"/>
      <c r="J17" s="933"/>
      <c r="K17" s="933"/>
      <c r="L17" s="911">
        <v>1</v>
      </c>
      <c r="M17" s="940" t="s">
        <v>420</v>
      </c>
      <c r="N17" s="224" t="s">
        <v>370</v>
      </c>
      <c r="O17" s="912">
        <v>0</v>
      </c>
      <c r="P17" s="912">
        <v>0</v>
      </c>
      <c r="Q17" s="912">
        <v>0</v>
      </c>
      <c r="R17" s="912">
        <v>0</v>
      </c>
      <c r="S17" s="912">
        <v>0</v>
      </c>
      <c r="T17" s="912">
        <v>0</v>
      </c>
      <c r="U17" s="912">
        <v>0</v>
      </c>
      <c r="V17" s="912">
        <v>0</v>
      </c>
      <c r="W17" s="912">
        <v>0</v>
      </c>
      <c r="X17" s="912">
        <v>0</v>
      </c>
      <c r="Y17" s="912">
        <v>0</v>
      </c>
      <c r="Z17" s="912">
        <v>0</v>
      </c>
      <c r="AA17" s="912">
        <v>0</v>
      </c>
      <c r="AB17" s="912">
        <v>0</v>
      </c>
      <c r="AC17" s="912">
        <v>0</v>
      </c>
      <c r="AD17" s="912">
        <v>0</v>
      </c>
      <c r="AE17" s="912">
        <v>0</v>
      </c>
      <c r="AF17" s="912">
        <v>0</v>
      </c>
      <c r="AG17" s="912">
        <v>0</v>
      </c>
      <c r="AH17" s="912">
        <v>0</v>
      </c>
      <c r="AI17" s="912">
        <v>0</v>
      </c>
      <c r="AJ17" s="912">
        <v>0</v>
      </c>
      <c r="AK17" s="912">
        <v>0</v>
      </c>
      <c r="AL17" s="912">
        <v>0</v>
      </c>
      <c r="AM17" s="858"/>
    </row>
    <row r="18" spans="1:39" ht="0.2" customHeight="1">
      <c r="A18" s="885">
        <v>1</v>
      </c>
      <c r="B18" s="933"/>
      <c r="C18" s="933"/>
      <c r="D18" s="933"/>
      <c r="E18" s="933"/>
      <c r="F18" s="933"/>
      <c r="G18" s="933"/>
      <c r="H18" s="933"/>
      <c r="I18" s="933"/>
      <c r="J18" s="941" t="s">
        <v>1073</v>
      </c>
      <c r="K18" s="933"/>
      <c r="L18" s="911"/>
      <c r="M18" s="940"/>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11.25">
      <c r="A19" s="885">
        <v>1</v>
      </c>
      <c r="B19" s="933"/>
      <c r="C19" s="933"/>
      <c r="D19" s="933"/>
      <c r="E19" s="933"/>
      <c r="F19" s="933"/>
      <c r="G19" s="933"/>
      <c r="H19" s="933"/>
      <c r="I19" s="933"/>
      <c r="J19" s="933"/>
      <c r="K19" s="933"/>
      <c r="L19" s="911">
        <v>2</v>
      </c>
      <c r="M19" s="940" t="s">
        <v>422</v>
      </c>
      <c r="N19" s="224" t="s">
        <v>370</v>
      </c>
      <c r="O19" s="912">
        <v>0</v>
      </c>
      <c r="P19" s="912">
        <v>0</v>
      </c>
      <c r="Q19" s="912">
        <v>0</v>
      </c>
      <c r="R19" s="912">
        <v>0</v>
      </c>
      <c r="S19" s="912">
        <v>0</v>
      </c>
      <c r="T19" s="912">
        <v>0</v>
      </c>
      <c r="U19" s="912">
        <v>0</v>
      </c>
      <c r="V19" s="912">
        <v>0</v>
      </c>
      <c r="W19" s="912">
        <v>0</v>
      </c>
      <c r="X19" s="912">
        <v>0</v>
      </c>
      <c r="Y19" s="912">
        <v>0</v>
      </c>
      <c r="Z19" s="912">
        <v>0</v>
      </c>
      <c r="AA19" s="912">
        <v>0</v>
      </c>
      <c r="AB19" s="912">
        <v>0</v>
      </c>
      <c r="AC19" s="912">
        <v>0</v>
      </c>
      <c r="AD19" s="912">
        <v>0</v>
      </c>
      <c r="AE19" s="912">
        <v>0</v>
      </c>
      <c r="AF19" s="912">
        <v>0</v>
      </c>
      <c r="AG19" s="912">
        <v>0</v>
      </c>
      <c r="AH19" s="912">
        <v>0</v>
      </c>
      <c r="AI19" s="912">
        <v>0</v>
      </c>
      <c r="AJ19" s="912">
        <v>0</v>
      </c>
      <c r="AK19" s="912">
        <v>0</v>
      </c>
      <c r="AL19" s="912">
        <v>0</v>
      </c>
      <c r="AM19" s="858"/>
    </row>
    <row r="20" spans="1:39" ht="0.2" customHeight="1">
      <c r="A20" s="885">
        <v>1</v>
      </c>
      <c r="B20" s="933"/>
      <c r="C20" s="933"/>
      <c r="D20" s="933"/>
      <c r="E20" s="933"/>
      <c r="F20" s="933"/>
      <c r="G20" s="933"/>
      <c r="H20" s="933"/>
      <c r="I20" s="933"/>
      <c r="J20" s="941" t="s">
        <v>1074</v>
      </c>
      <c r="K20" s="933"/>
      <c r="L20" s="911"/>
      <c r="M20" s="940"/>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25">
      <c r="A21" s="885">
        <v>1</v>
      </c>
      <c r="B21" s="933"/>
      <c r="C21" s="933"/>
      <c r="D21" s="933"/>
      <c r="E21" s="933"/>
      <c r="F21" s="933"/>
      <c r="G21" s="933"/>
      <c r="H21" s="933"/>
      <c r="I21" s="933"/>
      <c r="J21" s="933"/>
      <c r="K21" s="933"/>
      <c r="L21" s="911">
        <v>3</v>
      </c>
      <c r="M21" s="940" t="s">
        <v>424</v>
      </c>
      <c r="N21" s="224" t="s">
        <v>370</v>
      </c>
      <c r="O21" s="912">
        <v>0</v>
      </c>
      <c r="P21" s="912">
        <v>0</v>
      </c>
      <c r="Q21" s="912">
        <v>0</v>
      </c>
      <c r="R21" s="912">
        <v>0</v>
      </c>
      <c r="S21" s="912">
        <v>0</v>
      </c>
      <c r="T21" s="912">
        <v>0</v>
      </c>
      <c r="U21" s="912">
        <v>0</v>
      </c>
      <c r="V21" s="912">
        <v>0</v>
      </c>
      <c r="W21" s="912">
        <v>0</v>
      </c>
      <c r="X21" s="912">
        <v>0</v>
      </c>
      <c r="Y21" s="912">
        <v>0</v>
      </c>
      <c r="Z21" s="912">
        <v>0</v>
      </c>
      <c r="AA21" s="912">
        <v>0</v>
      </c>
      <c r="AB21" s="912">
        <v>0</v>
      </c>
      <c r="AC21" s="912">
        <v>0</v>
      </c>
      <c r="AD21" s="912">
        <v>0</v>
      </c>
      <c r="AE21" s="912">
        <v>0</v>
      </c>
      <c r="AF21" s="912">
        <v>0</v>
      </c>
      <c r="AG21" s="912">
        <v>0</v>
      </c>
      <c r="AH21" s="912">
        <v>0</v>
      </c>
      <c r="AI21" s="912">
        <v>0</v>
      </c>
      <c r="AJ21" s="912">
        <v>0</v>
      </c>
      <c r="AK21" s="912">
        <v>0</v>
      </c>
      <c r="AL21" s="912">
        <v>0</v>
      </c>
      <c r="AM21" s="858"/>
    </row>
    <row r="22" spans="1:39" ht="0.2" customHeight="1">
      <c r="A22" s="885">
        <v>1</v>
      </c>
      <c r="B22" s="933"/>
      <c r="C22" s="933"/>
      <c r="D22" s="933"/>
      <c r="E22" s="933"/>
      <c r="F22" s="933"/>
      <c r="G22" s="933"/>
      <c r="H22" s="933"/>
      <c r="I22" s="933"/>
      <c r="J22" s="941" t="s">
        <v>1075</v>
      </c>
      <c r="K22" s="933"/>
      <c r="L22" s="911"/>
      <c r="M22" s="940"/>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25">
      <c r="A23" s="885">
        <v>1</v>
      </c>
      <c r="B23" s="933"/>
      <c r="C23" s="933"/>
      <c r="D23" s="933"/>
      <c r="E23" s="933"/>
      <c r="F23" s="933"/>
      <c r="G23" s="933"/>
      <c r="H23" s="933"/>
      <c r="I23" s="933"/>
      <c r="J23" s="933"/>
      <c r="K23" s="933"/>
      <c r="L23" s="911">
        <v>4</v>
      </c>
      <c r="M23" s="940" t="s">
        <v>425</v>
      </c>
      <c r="N23" s="224" t="s">
        <v>370</v>
      </c>
      <c r="O23" s="912">
        <v>0</v>
      </c>
      <c r="P23" s="912">
        <v>0</v>
      </c>
      <c r="Q23" s="912">
        <v>0</v>
      </c>
      <c r="R23" s="912">
        <v>0</v>
      </c>
      <c r="S23" s="912">
        <v>0</v>
      </c>
      <c r="T23" s="912">
        <v>0</v>
      </c>
      <c r="U23" s="912">
        <v>0</v>
      </c>
      <c r="V23" s="912">
        <v>0</v>
      </c>
      <c r="W23" s="912">
        <v>0</v>
      </c>
      <c r="X23" s="912">
        <v>0</v>
      </c>
      <c r="Y23" s="912">
        <v>0</v>
      </c>
      <c r="Z23" s="912">
        <v>0</v>
      </c>
      <c r="AA23" s="912">
        <v>0</v>
      </c>
      <c r="AB23" s="912">
        <v>0</v>
      </c>
      <c r="AC23" s="912">
        <v>0</v>
      </c>
      <c r="AD23" s="912">
        <v>0</v>
      </c>
      <c r="AE23" s="912">
        <v>0</v>
      </c>
      <c r="AF23" s="912">
        <v>0</v>
      </c>
      <c r="AG23" s="912">
        <v>0</v>
      </c>
      <c r="AH23" s="912">
        <v>0</v>
      </c>
      <c r="AI23" s="912">
        <v>0</v>
      </c>
      <c r="AJ23" s="912">
        <v>0</v>
      </c>
      <c r="AK23" s="912">
        <v>0</v>
      </c>
      <c r="AL23" s="912">
        <v>0</v>
      </c>
      <c r="AM23" s="858"/>
    </row>
    <row r="24" spans="1:39" ht="0.2" customHeight="1">
      <c r="A24" s="885">
        <v>1</v>
      </c>
      <c r="B24" s="933"/>
      <c r="C24" s="933"/>
      <c r="D24" s="933"/>
      <c r="E24" s="933"/>
      <c r="F24" s="933"/>
      <c r="G24" s="933"/>
      <c r="H24" s="933"/>
      <c r="I24" s="933"/>
      <c r="J24" s="941" t="s">
        <v>1076</v>
      </c>
      <c r="K24" s="933"/>
      <c r="L24" s="911"/>
      <c r="M24" s="940"/>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11.25">
      <c r="A25" s="885">
        <v>1</v>
      </c>
      <c r="B25" s="933"/>
      <c r="C25" s="933"/>
      <c r="D25" s="933"/>
      <c r="E25" s="933"/>
      <c r="F25" s="933"/>
      <c r="G25" s="933"/>
      <c r="H25" s="933"/>
      <c r="I25" s="933"/>
      <c r="J25" s="933"/>
      <c r="K25" s="933"/>
      <c r="L25" s="911">
        <v>5</v>
      </c>
      <c r="M25" s="940" t="s">
        <v>1328</v>
      </c>
      <c r="N25" s="224" t="s">
        <v>370</v>
      </c>
      <c r="O25" s="912">
        <v>0</v>
      </c>
      <c r="P25" s="912">
        <v>0</v>
      </c>
      <c r="Q25" s="912">
        <v>0</v>
      </c>
      <c r="R25" s="912">
        <v>0</v>
      </c>
      <c r="S25" s="912">
        <v>0</v>
      </c>
      <c r="T25" s="912">
        <v>0</v>
      </c>
      <c r="U25" s="912">
        <v>0</v>
      </c>
      <c r="V25" s="912">
        <v>0</v>
      </c>
      <c r="W25" s="912">
        <v>0</v>
      </c>
      <c r="X25" s="912">
        <v>0</v>
      </c>
      <c r="Y25" s="912">
        <v>0</v>
      </c>
      <c r="Z25" s="912">
        <v>0</v>
      </c>
      <c r="AA25" s="912">
        <v>0</v>
      </c>
      <c r="AB25" s="912">
        <v>0</v>
      </c>
      <c r="AC25" s="912">
        <v>0</v>
      </c>
      <c r="AD25" s="912">
        <v>0</v>
      </c>
      <c r="AE25" s="912">
        <v>0</v>
      </c>
      <c r="AF25" s="912">
        <v>0</v>
      </c>
      <c r="AG25" s="912">
        <v>0</v>
      </c>
      <c r="AH25" s="912">
        <v>0</v>
      </c>
      <c r="AI25" s="912">
        <v>0</v>
      </c>
      <c r="AJ25" s="912">
        <v>0</v>
      </c>
      <c r="AK25" s="912">
        <v>0</v>
      </c>
      <c r="AL25" s="912">
        <v>0</v>
      </c>
      <c r="AM25" s="858"/>
    </row>
    <row r="26" spans="1:39" ht="0.2" customHeight="1">
      <c r="A26" s="885">
        <v>1</v>
      </c>
      <c r="B26" s="933"/>
      <c r="C26" s="933"/>
      <c r="D26" s="933"/>
      <c r="E26" s="933"/>
      <c r="F26" s="933"/>
      <c r="G26" s="933"/>
      <c r="H26" s="933"/>
      <c r="I26" s="933"/>
      <c r="J26" s="941" t="s">
        <v>1349</v>
      </c>
      <c r="K26" s="933"/>
      <c r="L26" s="911"/>
      <c r="M26" s="940"/>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43"/>
    </row>
    <row r="27" spans="1:39" s="99" customFormat="1" ht="11.25">
      <c r="A27" s="885">
        <v>1</v>
      </c>
      <c r="B27" s="934"/>
      <c r="C27" s="934"/>
      <c r="D27" s="934"/>
      <c r="E27" s="934"/>
      <c r="F27" s="934"/>
      <c r="G27" s="934"/>
      <c r="H27" s="934"/>
      <c r="I27" s="934"/>
      <c r="J27" s="934"/>
      <c r="K27" s="934"/>
      <c r="L27" s="911">
        <v>6</v>
      </c>
      <c r="M27" s="940" t="s">
        <v>426</v>
      </c>
      <c r="N27" s="224" t="s">
        <v>370</v>
      </c>
      <c r="O27" s="942"/>
      <c r="P27" s="942"/>
      <c r="Q27" s="942"/>
      <c r="R27" s="942"/>
      <c r="S27" s="942"/>
      <c r="T27" s="942"/>
      <c r="U27" s="942"/>
      <c r="V27" s="942"/>
      <c r="W27" s="942"/>
      <c r="X27" s="942"/>
      <c r="Y27" s="942"/>
      <c r="Z27" s="942"/>
      <c r="AA27" s="942"/>
      <c r="AB27" s="942"/>
      <c r="AC27" s="942"/>
      <c r="AD27" s="942"/>
      <c r="AE27" s="942"/>
      <c r="AF27" s="942"/>
      <c r="AG27" s="942"/>
      <c r="AH27" s="942"/>
      <c r="AI27" s="942"/>
      <c r="AJ27" s="942"/>
      <c r="AK27" s="942"/>
      <c r="AL27" s="942"/>
      <c r="AM27" s="858"/>
    </row>
    <row r="28" spans="1:39" s="99" customFormat="1" ht="11.25">
      <c r="A28" s="885">
        <v>1</v>
      </c>
      <c r="B28" s="934"/>
      <c r="C28" s="934"/>
      <c r="D28" s="934"/>
      <c r="E28" s="934"/>
      <c r="F28" s="934"/>
      <c r="G28" s="934"/>
      <c r="H28" s="934"/>
      <c r="I28" s="934"/>
      <c r="J28" s="934"/>
      <c r="K28" s="934"/>
      <c r="L28" s="911">
        <v>7</v>
      </c>
      <c r="M28" s="940" t="s">
        <v>427</v>
      </c>
      <c r="N28" s="224" t="s">
        <v>370</v>
      </c>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858"/>
    </row>
    <row r="29" spans="1:39" s="99" customFormat="1" ht="11.25">
      <c r="A29" s="885">
        <v>1</v>
      </c>
      <c r="B29" s="934"/>
      <c r="C29" s="934"/>
      <c r="D29" s="934"/>
      <c r="E29" s="934"/>
      <c r="F29" s="934"/>
      <c r="G29" s="934"/>
      <c r="H29" s="934"/>
      <c r="I29" s="934"/>
      <c r="J29" s="934"/>
      <c r="K29" s="934"/>
      <c r="L29" s="911">
        <v>8</v>
      </c>
      <c r="M29" s="940" t="s">
        <v>428</v>
      </c>
      <c r="N29" s="224" t="s">
        <v>370</v>
      </c>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858"/>
    </row>
    <row r="30" spans="1:39" ht="11.25">
      <c r="A30" s="933"/>
      <c r="B30" s="933"/>
      <c r="C30" s="933"/>
      <c r="D30" s="933"/>
      <c r="E30" s="933"/>
      <c r="F30" s="933"/>
      <c r="G30" s="933"/>
      <c r="H30" s="933"/>
      <c r="I30" s="933"/>
      <c r="J30" s="933"/>
      <c r="K30" s="933"/>
      <c r="L30" s="900"/>
      <c r="M30" s="899"/>
      <c r="N30" s="899"/>
      <c r="O30" s="899"/>
      <c r="P30" s="899"/>
      <c r="Q30" s="899"/>
      <c r="R30" s="899"/>
      <c r="S30" s="899"/>
      <c r="T30" s="899"/>
      <c r="U30" s="899"/>
      <c r="V30" s="899"/>
      <c r="W30" s="899"/>
      <c r="X30" s="899"/>
      <c r="Y30" s="899"/>
      <c r="Z30" s="899"/>
      <c r="AA30" s="899"/>
      <c r="AB30" s="899"/>
      <c r="AC30" s="899"/>
      <c r="AD30" s="899"/>
      <c r="AE30" s="899"/>
      <c r="AF30" s="899"/>
      <c r="AG30" s="899"/>
      <c r="AH30" s="899"/>
      <c r="AI30" s="899"/>
      <c r="AJ30" s="899"/>
      <c r="AK30" s="899"/>
      <c r="AL30" s="899"/>
      <c r="AM30" s="899"/>
    </row>
    <row r="31" spans="1:39" s="88" customFormat="1" ht="15" customHeight="1">
      <c r="A31" s="841"/>
      <c r="B31" s="841"/>
      <c r="C31" s="841"/>
      <c r="D31" s="841"/>
      <c r="E31" s="841"/>
      <c r="F31" s="841"/>
      <c r="G31" s="841"/>
      <c r="H31" s="841"/>
      <c r="I31" s="841"/>
      <c r="J31" s="841"/>
      <c r="K31" s="841"/>
      <c r="L31" s="881" t="s">
        <v>1402</v>
      </c>
      <c r="M31" s="881"/>
      <c r="N31" s="881"/>
      <c r="O31" s="881"/>
      <c r="P31" s="881"/>
      <c r="Q31" s="881"/>
      <c r="R31" s="881"/>
      <c r="S31" s="882"/>
      <c r="T31" s="882"/>
      <c r="U31" s="882"/>
      <c r="V31" s="882"/>
      <c r="W31" s="882"/>
      <c r="X31" s="882"/>
      <c r="Y31" s="882"/>
      <c r="Z31" s="882"/>
      <c r="AA31" s="882"/>
      <c r="AB31" s="882"/>
      <c r="AC31" s="882"/>
      <c r="AD31" s="882"/>
      <c r="AE31" s="882"/>
      <c r="AF31" s="882"/>
      <c r="AG31" s="882"/>
      <c r="AH31" s="882"/>
      <c r="AI31" s="882"/>
      <c r="AJ31" s="882"/>
      <c r="AK31" s="882"/>
      <c r="AL31" s="882"/>
      <c r="AM31" s="882"/>
    </row>
    <row r="32" spans="1:39" s="88" customFormat="1" ht="15" customHeight="1">
      <c r="A32" s="841"/>
      <c r="B32" s="841"/>
      <c r="C32" s="841"/>
      <c r="D32" s="841"/>
      <c r="E32" s="841"/>
      <c r="F32" s="841"/>
      <c r="G32" s="841"/>
      <c r="H32" s="841"/>
      <c r="I32" s="841"/>
      <c r="J32" s="841"/>
      <c r="K32" s="723"/>
      <c r="L32" s="883"/>
      <c r="M32" s="883"/>
      <c r="N32" s="883"/>
      <c r="O32" s="883"/>
      <c r="P32" s="883"/>
      <c r="Q32" s="883"/>
      <c r="R32" s="883"/>
      <c r="S32" s="884"/>
      <c r="T32" s="884"/>
      <c r="U32" s="884"/>
      <c r="V32" s="884"/>
      <c r="W32" s="884"/>
      <c r="X32" s="884"/>
      <c r="Y32" s="884"/>
      <c r="Z32" s="884"/>
      <c r="AA32" s="884"/>
      <c r="AB32" s="884"/>
      <c r="AC32" s="884"/>
      <c r="AD32" s="884"/>
      <c r="AE32" s="884"/>
      <c r="AF32" s="884"/>
      <c r="AG32" s="884"/>
      <c r="AH32" s="884"/>
      <c r="AI32" s="884"/>
      <c r="AJ32" s="884"/>
      <c r="AK32" s="884"/>
      <c r="AL32" s="884"/>
      <c r="AM32" s="884"/>
    </row>
    <row r="33" spans="1:39">
      <c r="A33" s="933"/>
      <c r="B33" s="933"/>
      <c r="C33" s="933"/>
      <c r="D33" s="933"/>
      <c r="E33" s="933"/>
      <c r="F33" s="933"/>
      <c r="G33" s="933"/>
      <c r="H33" s="933"/>
      <c r="I33" s="933"/>
      <c r="J33" s="933"/>
      <c r="K33" s="933"/>
      <c r="L33" s="933"/>
      <c r="M33" s="933"/>
      <c r="N33" s="933"/>
      <c r="O33" s="933"/>
      <c r="P33" s="933"/>
      <c r="Q33" s="933"/>
      <c r="R33" s="933"/>
      <c r="S33" s="933"/>
      <c r="T33" s="933"/>
      <c r="U33" s="933"/>
      <c r="V33" s="933"/>
      <c r="W33" s="933"/>
      <c r="X33" s="933"/>
      <c r="Y33" s="933"/>
      <c r="Z33" s="933"/>
      <c r="AA33" s="933"/>
      <c r="AB33" s="933"/>
      <c r="AC33" s="933"/>
      <c r="AD33" s="933"/>
      <c r="AE33" s="933"/>
      <c r="AF33" s="933"/>
      <c r="AG33" s="933"/>
      <c r="AH33" s="933"/>
      <c r="AI33" s="933"/>
      <c r="AJ33" s="933"/>
      <c r="AK33" s="933"/>
      <c r="AL33" s="933"/>
      <c r="AM33" s="933"/>
    </row>
    <row r="34" spans="1:39">
      <c r="A34" s="933"/>
      <c r="B34" s="933"/>
      <c r="C34" s="933"/>
      <c r="D34" s="933"/>
      <c r="E34" s="933"/>
      <c r="F34" s="933"/>
      <c r="G34" s="933"/>
      <c r="H34" s="933"/>
      <c r="I34" s="933"/>
      <c r="J34" s="933"/>
      <c r="K34" s="933"/>
      <c r="L34" s="933"/>
      <c r="M34" s="933"/>
      <c r="N34" s="933"/>
      <c r="O34" s="933"/>
      <c r="P34" s="933"/>
      <c r="Q34" s="933"/>
      <c r="R34" s="933"/>
      <c r="S34" s="933"/>
      <c r="T34" s="933"/>
      <c r="U34" s="933"/>
      <c r="V34" s="933"/>
      <c r="W34" s="933"/>
      <c r="X34" s="933"/>
      <c r="Y34" s="933"/>
      <c r="Z34" s="933"/>
      <c r="AA34" s="933"/>
      <c r="AB34" s="933"/>
      <c r="AC34" s="933"/>
      <c r="AD34" s="933"/>
      <c r="AE34" s="933"/>
      <c r="AF34" s="933"/>
      <c r="AG34" s="933"/>
      <c r="AH34" s="933"/>
      <c r="AI34" s="933"/>
      <c r="AJ34" s="933"/>
      <c r="AK34" s="933"/>
      <c r="AL34" s="933"/>
      <c r="AM34" s="933"/>
    </row>
    <row r="35" spans="1:39">
      <c r="A35" s="933"/>
      <c r="B35" s="933"/>
      <c r="C35" s="933"/>
      <c r="D35" s="933"/>
      <c r="E35" s="933"/>
      <c r="F35" s="933"/>
      <c r="G35" s="933"/>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row>
    <row r="36" spans="1:39">
      <c r="A36" s="933"/>
      <c r="B36" s="933"/>
      <c r="C36" s="933"/>
      <c r="D36" s="933"/>
      <c r="E36" s="933"/>
      <c r="F36" s="933"/>
      <c r="G36" s="933"/>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row>
    <row r="37" spans="1:39">
      <c r="A37" s="933"/>
      <c r="B37" s="933"/>
      <c r="C37" s="933"/>
      <c r="D37" s="933"/>
      <c r="E37" s="933"/>
      <c r="F37" s="933"/>
      <c r="G37" s="933"/>
      <c r="H37" s="933"/>
      <c r="I37" s="933"/>
      <c r="J37" s="933"/>
      <c r="K37" s="933"/>
      <c r="L37" s="933"/>
      <c r="M37" s="933"/>
      <c r="N37" s="933"/>
      <c r="O37" s="933"/>
      <c r="P37" s="933"/>
      <c r="Q37" s="933"/>
      <c r="R37" s="933"/>
      <c r="S37" s="933"/>
      <c r="T37" s="933"/>
      <c r="U37" s="933"/>
      <c r="V37" s="933"/>
      <c r="W37" s="933"/>
      <c r="X37" s="933"/>
      <c r="Y37" s="933"/>
      <c r="Z37" s="933"/>
      <c r="AA37" s="933"/>
      <c r="AB37" s="933"/>
      <c r="AC37" s="933"/>
      <c r="AD37" s="933"/>
      <c r="AE37" s="933"/>
      <c r="AF37" s="933"/>
      <c r="AG37" s="933"/>
      <c r="AH37" s="933"/>
      <c r="AI37" s="933"/>
      <c r="AJ37" s="933"/>
      <c r="AK37" s="933"/>
      <c r="AL37" s="933"/>
      <c r="AM37" s="933"/>
    </row>
    <row r="38" spans="1:39">
      <c r="A38" s="933"/>
      <c r="B38" s="933"/>
      <c r="C38" s="933"/>
      <c r="D38" s="933"/>
      <c r="E38" s="933"/>
      <c r="F38" s="933"/>
      <c r="G38" s="933"/>
      <c r="H38" s="933"/>
      <c r="I38" s="933"/>
      <c r="J38" s="933"/>
      <c r="K38" s="933"/>
      <c r="L38" s="933"/>
      <c r="M38" s="943"/>
      <c r="N38" s="933"/>
      <c r="O38" s="933"/>
      <c r="P38" s="933"/>
      <c r="Q38" s="933"/>
      <c r="R38" s="933"/>
      <c r="S38" s="933"/>
      <c r="T38" s="933"/>
      <c r="U38" s="933"/>
      <c r="V38" s="933"/>
      <c r="W38" s="933"/>
      <c r="X38" s="933"/>
      <c r="Y38" s="933"/>
      <c r="Z38" s="933"/>
      <c r="AA38" s="933"/>
      <c r="AB38" s="933"/>
      <c r="AC38" s="933"/>
      <c r="AD38" s="933"/>
      <c r="AE38" s="933"/>
      <c r="AF38" s="933"/>
      <c r="AG38" s="933"/>
      <c r="AH38" s="933"/>
      <c r="AI38" s="933"/>
      <c r="AJ38" s="933"/>
      <c r="AK38" s="933"/>
      <c r="AL38" s="933"/>
      <c r="AM38" s="933"/>
    </row>
    <row r="39" spans="1:39">
      <c r="A39" s="933"/>
      <c r="B39" s="933"/>
      <c r="C39" s="933"/>
      <c r="D39" s="933"/>
      <c r="E39" s="933"/>
      <c r="F39" s="933"/>
      <c r="G39" s="933"/>
      <c r="H39" s="933"/>
      <c r="I39" s="933"/>
      <c r="J39" s="933"/>
      <c r="K39" s="933"/>
      <c r="L39" s="933"/>
      <c r="M39" s="944"/>
      <c r="N39" s="933"/>
      <c r="O39" s="933"/>
      <c r="P39" s="933"/>
      <c r="Q39" s="933"/>
      <c r="R39" s="933"/>
      <c r="S39" s="933"/>
      <c r="T39" s="933"/>
      <c r="U39" s="933"/>
      <c r="V39" s="933"/>
      <c r="W39" s="933"/>
      <c r="X39" s="933"/>
      <c r="Y39" s="933"/>
      <c r="Z39" s="933"/>
      <c r="AA39" s="933"/>
      <c r="AB39" s="933"/>
      <c r="AC39" s="933"/>
      <c r="AD39" s="933"/>
      <c r="AE39" s="933"/>
      <c r="AF39" s="933"/>
      <c r="AG39" s="933"/>
      <c r="AH39" s="933"/>
      <c r="AI39" s="933"/>
      <c r="AJ39" s="933"/>
      <c r="AK39" s="933"/>
      <c r="AL39" s="933"/>
      <c r="AM39" s="933"/>
    </row>
    <row r="40" spans="1:39">
      <c r="A40" s="933"/>
      <c r="B40" s="933"/>
      <c r="C40" s="933"/>
      <c r="D40" s="933"/>
      <c r="E40" s="933"/>
      <c r="F40" s="933"/>
      <c r="G40" s="933"/>
      <c r="H40" s="933"/>
      <c r="I40" s="933"/>
      <c r="J40" s="933"/>
      <c r="K40" s="933"/>
      <c r="L40" s="933"/>
      <c r="M40" s="944"/>
      <c r="N40" s="933"/>
      <c r="O40" s="933"/>
      <c r="P40" s="933"/>
      <c r="Q40" s="933"/>
      <c r="R40" s="933"/>
      <c r="S40" s="933"/>
      <c r="T40" s="933"/>
      <c r="U40" s="933"/>
      <c r="V40" s="933"/>
      <c r="W40" s="933"/>
      <c r="X40" s="933"/>
      <c r="Y40" s="933"/>
      <c r="Z40" s="933"/>
      <c r="AA40" s="933"/>
      <c r="AB40" s="933"/>
      <c r="AC40" s="933"/>
      <c r="AD40" s="933"/>
      <c r="AE40" s="933"/>
      <c r="AF40" s="933"/>
      <c r="AG40" s="933"/>
      <c r="AH40" s="933"/>
      <c r="AI40" s="933"/>
      <c r="AJ40" s="933"/>
      <c r="AK40" s="933"/>
      <c r="AL40" s="933"/>
      <c r="AM40" s="933"/>
    </row>
    <row r="41" spans="1:39">
      <c r="A41" s="933"/>
      <c r="B41" s="933"/>
      <c r="C41" s="933"/>
      <c r="D41" s="933"/>
      <c r="E41" s="933"/>
      <c r="F41" s="933"/>
      <c r="G41" s="933"/>
      <c r="H41" s="933"/>
      <c r="I41" s="933"/>
      <c r="J41" s="933"/>
      <c r="K41" s="933"/>
      <c r="L41" s="933"/>
      <c r="M41" s="944"/>
      <c r="N41" s="933"/>
      <c r="O41" s="933"/>
      <c r="P41" s="933"/>
      <c r="Q41" s="933"/>
      <c r="R41" s="933"/>
      <c r="S41" s="933"/>
      <c r="T41" s="933"/>
      <c r="U41" s="933"/>
      <c r="V41" s="933"/>
      <c r="W41" s="933"/>
      <c r="X41" s="933"/>
      <c r="Y41" s="933"/>
      <c r="Z41" s="933"/>
      <c r="AA41" s="933"/>
      <c r="AB41" s="933"/>
      <c r="AC41" s="933"/>
      <c r="AD41" s="933"/>
      <c r="AE41" s="933"/>
      <c r="AF41" s="933"/>
      <c r="AG41" s="933"/>
      <c r="AH41" s="933"/>
      <c r="AI41" s="933"/>
      <c r="AJ41" s="933"/>
      <c r="AK41" s="933"/>
      <c r="AL41" s="933"/>
      <c r="AM41" s="933"/>
    </row>
    <row r="42" spans="1:39">
      <c r="A42" s="933"/>
      <c r="B42" s="933"/>
      <c r="C42" s="933"/>
      <c r="D42" s="933"/>
      <c r="E42" s="933"/>
      <c r="F42" s="933"/>
      <c r="G42" s="933"/>
      <c r="H42" s="933"/>
      <c r="I42" s="933"/>
      <c r="J42" s="933"/>
      <c r="K42" s="933"/>
      <c r="L42" s="933"/>
      <c r="M42" s="944"/>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row>
    <row r="43" spans="1:39">
      <c r="A43" s="933"/>
      <c r="B43" s="933"/>
      <c r="C43" s="933"/>
      <c r="D43" s="933"/>
      <c r="E43" s="933"/>
      <c r="F43" s="933"/>
      <c r="G43" s="933"/>
      <c r="H43" s="933"/>
      <c r="I43" s="933"/>
      <c r="J43" s="933"/>
      <c r="K43" s="933"/>
      <c r="L43" s="933"/>
      <c r="M43" s="944"/>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row>
    <row r="44" spans="1:39">
      <c r="A44" s="933"/>
      <c r="B44" s="933"/>
      <c r="C44" s="933"/>
      <c r="D44" s="933"/>
      <c r="E44" s="933"/>
      <c r="F44" s="933"/>
      <c r="G44" s="933"/>
      <c r="H44" s="933"/>
      <c r="I44" s="933"/>
      <c r="J44" s="933"/>
      <c r="K44" s="933"/>
      <c r="L44" s="933"/>
      <c r="M44" s="944"/>
      <c r="N44" s="933"/>
      <c r="O44" s="933"/>
      <c r="P44" s="933"/>
      <c r="Q44" s="933"/>
      <c r="R44" s="933"/>
      <c r="S44" s="933"/>
      <c r="T44" s="933"/>
      <c r="U44" s="933"/>
      <c r="V44" s="933"/>
      <c r="W44" s="933"/>
      <c r="X44" s="933"/>
      <c r="Y44" s="933"/>
      <c r="Z44" s="933"/>
      <c r="AA44" s="933"/>
      <c r="AB44" s="933"/>
      <c r="AC44" s="933"/>
      <c r="AD44" s="933"/>
      <c r="AE44" s="933"/>
      <c r="AF44" s="933"/>
      <c r="AG44" s="933"/>
      <c r="AH44" s="933"/>
      <c r="AI44" s="933"/>
      <c r="AJ44" s="933"/>
      <c r="AK44" s="933"/>
      <c r="AL44" s="933"/>
      <c r="AM44" s="933"/>
    </row>
    <row r="45" spans="1:39">
      <c r="A45" s="933"/>
      <c r="B45" s="933"/>
      <c r="C45" s="933"/>
      <c r="D45" s="933"/>
      <c r="E45" s="933"/>
      <c r="F45" s="933"/>
      <c r="G45" s="933"/>
      <c r="H45" s="933"/>
      <c r="I45" s="933"/>
      <c r="J45" s="933"/>
      <c r="K45" s="933"/>
      <c r="L45" s="933"/>
      <c r="M45" s="944"/>
      <c r="N45" s="933"/>
      <c r="O45" s="933"/>
      <c r="P45" s="933"/>
      <c r="Q45" s="933"/>
      <c r="R45" s="933"/>
      <c r="S45" s="933"/>
      <c r="T45" s="933"/>
      <c r="U45" s="933"/>
      <c r="V45" s="933"/>
      <c r="W45" s="933"/>
      <c r="X45" s="933"/>
      <c r="Y45" s="933"/>
      <c r="Z45" s="933"/>
      <c r="AA45" s="933"/>
      <c r="AB45" s="933"/>
      <c r="AC45" s="933"/>
      <c r="AD45" s="933"/>
      <c r="AE45" s="933"/>
      <c r="AF45" s="933"/>
      <c r="AG45" s="933"/>
      <c r="AH45" s="933"/>
      <c r="AI45" s="933"/>
      <c r="AJ45" s="933"/>
      <c r="AK45" s="933"/>
      <c r="AL45" s="933"/>
      <c r="AM45" s="933"/>
    </row>
    <row r="46" spans="1:39">
      <c r="A46" s="933"/>
      <c r="B46" s="933"/>
      <c r="C46" s="933"/>
      <c r="D46" s="933"/>
      <c r="E46" s="933"/>
      <c r="F46" s="933"/>
      <c r="G46" s="933"/>
      <c r="H46" s="933"/>
      <c r="I46" s="933"/>
      <c r="J46" s="933"/>
      <c r="K46" s="933"/>
      <c r="L46" s="933"/>
      <c r="M46" s="944"/>
      <c r="N46" s="933"/>
      <c r="O46" s="933"/>
      <c r="P46" s="933"/>
      <c r="Q46" s="933"/>
      <c r="R46" s="933"/>
      <c r="S46" s="933"/>
      <c r="T46" s="933"/>
      <c r="U46" s="933"/>
      <c r="V46" s="933"/>
      <c r="W46" s="933"/>
      <c r="X46" s="933"/>
      <c r="Y46" s="933"/>
      <c r="Z46" s="933"/>
      <c r="AA46" s="933"/>
      <c r="AB46" s="933"/>
      <c r="AC46" s="933"/>
      <c r="AD46" s="933"/>
      <c r="AE46" s="933"/>
      <c r="AF46" s="933"/>
      <c r="AG46" s="933"/>
      <c r="AH46" s="933"/>
      <c r="AI46" s="933"/>
      <c r="AJ46" s="933"/>
      <c r="AK46" s="933"/>
      <c r="AL46" s="933"/>
      <c r="AM46" s="933"/>
    </row>
    <row r="47" spans="1:39">
      <c r="A47" s="933"/>
      <c r="B47" s="933"/>
      <c r="C47" s="933"/>
      <c r="D47" s="933"/>
      <c r="E47" s="933"/>
      <c r="F47" s="933"/>
      <c r="G47" s="933"/>
      <c r="H47" s="933"/>
      <c r="I47" s="933"/>
      <c r="J47" s="933"/>
      <c r="K47" s="933"/>
      <c r="L47" s="933"/>
      <c r="M47" s="944"/>
      <c r="N47" s="933"/>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3"/>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L31" sqref="L31:AM31"/>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19" width="13.28515625" style="96" customWidth="1"/>
    <col min="20" max="28" width="13.28515625" style="96" hidden="1" customWidth="1"/>
    <col min="29" max="29" width="13.28515625" style="96" customWidth="1"/>
    <col min="30" max="38" width="13.28515625" style="96" hidden="1" customWidth="1"/>
    <col min="39" max="39" width="20.7109375" style="96" customWidth="1"/>
    <col min="40" max="16384" width="9.140625" style="96"/>
  </cols>
  <sheetData>
    <row r="1" spans="1:39" hidden="1">
      <c r="A1" s="920"/>
      <c r="B1" s="920"/>
      <c r="C1" s="920"/>
      <c r="D1" s="920"/>
      <c r="E1" s="920"/>
      <c r="F1" s="920"/>
      <c r="G1" s="920"/>
      <c r="H1" s="920"/>
      <c r="I1" s="920"/>
      <c r="J1" s="920"/>
      <c r="K1" s="920"/>
      <c r="L1" s="920"/>
      <c r="M1" s="920"/>
      <c r="N1" s="920"/>
      <c r="O1" s="920"/>
      <c r="P1" s="920"/>
      <c r="Q1" s="920"/>
      <c r="R1" s="920"/>
      <c r="S1" s="841">
        <v>2024</v>
      </c>
      <c r="T1" s="841">
        <v>2025</v>
      </c>
      <c r="U1" s="841">
        <v>2026</v>
      </c>
      <c r="V1" s="841">
        <v>2027</v>
      </c>
      <c r="W1" s="841">
        <v>2028</v>
      </c>
      <c r="X1" s="841">
        <v>2029</v>
      </c>
      <c r="Y1" s="841">
        <v>2030</v>
      </c>
      <c r="Z1" s="841">
        <v>2031</v>
      </c>
      <c r="AA1" s="841">
        <v>2032</v>
      </c>
      <c r="AB1" s="841">
        <v>2033</v>
      </c>
      <c r="AC1" s="841">
        <v>2024</v>
      </c>
      <c r="AD1" s="841">
        <v>2025</v>
      </c>
      <c r="AE1" s="841">
        <v>2026</v>
      </c>
      <c r="AF1" s="841">
        <v>2027</v>
      </c>
      <c r="AG1" s="841">
        <v>2028</v>
      </c>
      <c r="AH1" s="841">
        <v>2029</v>
      </c>
      <c r="AI1" s="841">
        <v>2030</v>
      </c>
      <c r="AJ1" s="841">
        <v>2031</v>
      </c>
      <c r="AK1" s="841">
        <v>2032</v>
      </c>
      <c r="AL1" s="841">
        <v>2033</v>
      </c>
      <c r="AM1" s="920"/>
    </row>
    <row r="2" spans="1:39" hidden="1">
      <c r="A2" s="920"/>
      <c r="B2" s="920"/>
      <c r="C2" s="920"/>
      <c r="D2" s="920"/>
      <c r="E2" s="920"/>
      <c r="F2" s="920"/>
      <c r="G2" s="920"/>
      <c r="H2" s="920"/>
      <c r="I2" s="920"/>
      <c r="J2" s="920"/>
      <c r="K2" s="920"/>
      <c r="L2" s="920"/>
      <c r="M2" s="920"/>
      <c r="N2" s="920"/>
      <c r="O2" s="920"/>
      <c r="P2" s="920"/>
      <c r="Q2" s="920"/>
      <c r="R2" s="920"/>
      <c r="S2" s="841"/>
      <c r="T2" s="841"/>
      <c r="U2" s="841"/>
      <c r="V2" s="841"/>
      <c r="W2" s="841"/>
      <c r="X2" s="841"/>
      <c r="Y2" s="841"/>
      <c r="Z2" s="841"/>
      <c r="AA2" s="841"/>
      <c r="AB2" s="841"/>
      <c r="AC2" s="841"/>
      <c r="AD2" s="841"/>
      <c r="AE2" s="841"/>
      <c r="AF2" s="841"/>
      <c r="AG2" s="841"/>
      <c r="AH2" s="841"/>
      <c r="AI2" s="841"/>
      <c r="AJ2" s="841"/>
      <c r="AK2" s="841"/>
      <c r="AL2" s="841"/>
      <c r="AM2" s="920"/>
    </row>
    <row r="3" spans="1:39" hidden="1">
      <c r="A3" s="920"/>
      <c r="B3" s="920"/>
      <c r="C3" s="920"/>
      <c r="D3" s="920"/>
      <c r="E3" s="920"/>
      <c r="F3" s="920"/>
      <c r="G3" s="920"/>
      <c r="H3" s="920"/>
      <c r="I3" s="920"/>
      <c r="J3" s="920"/>
      <c r="K3" s="920"/>
      <c r="L3" s="920"/>
      <c r="M3" s="920"/>
      <c r="N3" s="920"/>
      <c r="O3" s="920"/>
      <c r="P3" s="920"/>
      <c r="Q3" s="920"/>
      <c r="R3" s="920"/>
      <c r="S3" s="841"/>
      <c r="T3" s="841"/>
      <c r="U3" s="841"/>
      <c r="V3" s="841"/>
      <c r="W3" s="841"/>
      <c r="X3" s="841"/>
      <c r="Y3" s="841"/>
      <c r="Z3" s="841"/>
      <c r="AA3" s="841"/>
      <c r="AB3" s="841"/>
      <c r="AC3" s="841"/>
      <c r="AD3" s="841"/>
      <c r="AE3" s="841"/>
      <c r="AF3" s="841"/>
      <c r="AG3" s="841"/>
      <c r="AH3" s="841"/>
      <c r="AI3" s="841"/>
      <c r="AJ3" s="841"/>
      <c r="AK3" s="841"/>
      <c r="AL3" s="841"/>
      <c r="AM3" s="920"/>
    </row>
    <row r="4" spans="1:39" hidden="1">
      <c r="A4" s="920"/>
      <c r="B4" s="920"/>
      <c r="C4" s="920"/>
      <c r="D4" s="920"/>
      <c r="E4" s="920"/>
      <c r="F4" s="920"/>
      <c r="G4" s="920"/>
      <c r="H4" s="920"/>
      <c r="I4" s="920"/>
      <c r="J4" s="920"/>
      <c r="K4" s="920"/>
      <c r="L4" s="920"/>
      <c r="M4" s="920"/>
      <c r="N4" s="920"/>
      <c r="O4" s="920"/>
      <c r="P4" s="920"/>
      <c r="Q4" s="920"/>
      <c r="R4" s="920"/>
      <c r="S4" s="841"/>
      <c r="T4" s="841"/>
      <c r="U4" s="841"/>
      <c r="V4" s="841"/>
      <c r="W4" s="841"/>
      <c r="X4" s="841"/>
      <c r="Y4" s="841"/>
      <c r="Z4" s="841"/>
      <c r="AA4" s="841"/>
      <c r="AB4" s="841"/>
      <c r="AC4" s="841"/>
      <c r="AD4" s="841"/>
      <c r="AE4" s="841"/>
      <c r="AF4" s="841"/>
      <c r="AG4" s="841"/>
      <c r="AH4" s="841"/>
      <c r="AI4" s="841"/>
      <c r="AJ4" s="841"/>
      <c r="AK4" s="841"/>
      <c r="AL4" s="841"/>
      <c r="AM4" s="920"/>
    </row>
    <row r="5" spans="1:39" hidden="1">
      <c r="A5" s="920"/>
      <c r="B5" s="920"/>
      <c r="C5" s="920"/>
      <c r="D5" s="920"/>
      <c r="E5" s="920"/>
      <c r="F5" s="920"/>
      <c r="G5" s="920"/>
      <c r="H5" s="920"/>
      <c r="I5" s="920"/>
      <c r="J5" s="920"/>
      <c r="K5" s="920"/>
      <c r="L5" s="920"/>
      <c r="M5" s="920"/>
      <c r="N5" s="920"/>
      <c r="O5" s="920"/>
      <c r="P5" s="920"/>
      <c r="Q5" s="920"/>
      <c r="R5" s="920"/>
      <c r="S5" s="841"/>
      <c r="T5" s="841"/>
      <c r="U5" s="841"/>
      <c r="V5" s="841"/>
      <c r="W5" s="841"/>
      <c r="X5" s="841"/>
      <c r="Y5" s="841"/>
      <c r="Z5" s="841"/>
      <c r="AA5" s="841"/>
      <c r="AB5" s="841"/>
      <c r="AC5" s="841"/>
      <c r="AD5" s="841"/>
      <c r="AE5" s="841"/>
      <c r="AF5" s="841"/>
      <c r="AG5" s="841"/>
      <c r="AH5" s="841"/>
      <c r="AI5" s="841"/>
      <c r="AJ5" s="841"/>
      <c r="AK5" s="841"/>
      <c r="AL5" s="841"/>
      <c r="AM5" s="920"/>
    </row>
    <row r="6" spans="1:39" hidden="1">
      <c r="A6" s="920"/>
      <c r="B6" s="920"/>
      <c r="C6" s="920"/>
      <c r="D6" s="920"/>
      <c r="E6" s="920"/>
      <c r="F6" s="920"/>
      <c r="G6" s="920"/>
      <c r="H6" s="920"/>
      <c r="I6" s="920"/>
      <c r="J6" s="920"/>
      <c r="K6" s="920"/>
      <c r="L6" s="920"/>
      <c r="M6" s="920"/>
      <c r="N6" s="920"/>
      <c r="O6" s="920"/>
      <c r="P6" s="920"/>
      <c r="Q6" s="920"/>
      <c r="R6" s="920"/>
      <c r="S6" s="841"/>
      <c r="T6" s="841"/>
      <c r="U6" s="841"/>
      <c r="V6" s="841"/>
      <c r="W6" s="841"/>
      <c r="X6" s="841"/>
      <c r="Y6" s="841"/>
      <c r="Z6" s="841"/>
      <c r="AA6" s="841"/>
      <c r="AB6" s="841"/>
      <c r="AC6" s="841"/>
      <c r="AD6" s="841"/>
      <c r="AE6" s="841"/>
      <c r="AF6" s="841"/>
      <c r="AG6" s="841"/>
      <c r="AH6" s="841"/>
      <c r="AI6" s="841"/>
      <c r="AJ6" s="841"/>
      <c r="AK6" s="841"/>
      <c r="AL6" s="841"/>
      <c r="AM6" s="920"/>
    </row>
    <row r="7" spans="1:39" hidden="1">
      <c r="A7" s="920"/>
      <c r="B7" s="920"/>
      <c r="C7" s="920"/>
      <c r="D7" s="920"/>
      <c r="E7" s="920"/>
      <c r="F7" s="920"/>
      <c r="G7" s="920"/>
      <c r="H7" s="920"/>
      <c r="I7" s="920"/>
      <c r="J7" s="920"/>
      <c r="K7" s="920"/>
      <c r="L7" s="920"/>
      <c r="M7" s="920"/>
      <c r="N7" s="920"/>
      <c r="O7" s="920"/>
      <c r="P7" s="920"/>
      <c r="Q7" s="920"/>
      <c r="R7" s="920"/>
      <c r="S7" s="790" t="b">
        <v>1</v>
      </c>
      <c r="T7" s="790" t="b">
        <v>0</v>
      </c>
      <c r="U7" s="790" t="b">
        <v>0</v>
      </c>
      <c r="V7" s="790" t="b">
        <v>0</v>
      </c>
      <c r="W7" s="790" t="b">
        <v>0</v>
      </c>
      <c r="X7" s="790" t="b">
        <v>0</v>
      </c>
      <c r="Y7" s="790" t="b">
        <v>0</v>
      </c>
      <c r="Z7" s="790" t="b">
        <v>0</v>
      </c>
      <c r="AA7" s="790" t="b">
        <v>0</v>
      </c>
      <c r="AB7" s="790" t="b">
        <v>0</v>
      </c>
      <c r="AC7" s="790" t="b">
        <v>1</v>
      </c>
      <c r="AD7" s="790" t="b">
        <v>0</v>
      </c>
      <c r="AE7" s="790" t="b">
        <v>0</v>
      </c>
      <c r="AF7" s="790" t="b">
        <v>0</v>
      </c>
      <c r="AG7" s="790" t="b">
        <v>0</v>
      </c>
      <c r="AH7" s="790" t="b">
        <v>0</v>
      </c>
      <c r="AI7" s="790" t="b">
        <v>0</v>
      </c>
      <c r="AJ7" s="790" t="b">
        <v>0</v>
      </c>
      <c r="AK7" s="790" t="b">
        <v>0</v>
      </c>
      <c r="AL7" s="790" t="b">
        <v>0</v>
      </c>
      <c r="AM7" s="920"/>
    </row>
    <row r="8" spans="1:39" hidden="1">
      <c r="A8" s="920"/>
      <c r="B8" s="920"/>
      <c r="C8" s="920"/>
      <c r="D8" s="920"/>
      <c r="E8" s="920"/>
      <c r="F8" s="920"/>
      <c r="G8" s="920"/>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row>
    <row r="9" spans="1:39" hidden="1">
      <c r="A9" s="920"/>
      <c r="B9" s="920"/>
      <c r="C9" s="920"/>
      <c r="D9" s="920"/>
      <c r="E9" s="920"/>
      <c r="F9" s="920"/>
      <c r="G9" s="920"/>
      <c r="H9" s="920"/>
      <c r="I9" s="920"/>
      <c r="J9" s="920"/>
      <c r="K9" s="920"/>
      <c r="L9" s="920"/>
      <c r="M9" s="920"/>
      <c r="N9" s="920"/>
      <c r="O9" s="920"/>
      <c r="P9" s="920"/>
      <c r="Q9" s="920"/>
      <c r="R9" s="920"/>
      <c r="S9" s="920"/>
      <c r="T9" s="920"/>
      <c r="U9" s="920"/>
      <c r="V9" s="920"/>
      <c r="W9" s="920"/>
      <c r="X9" s="920"/>
      <c r="Y9" s="920"/>
      <c r="Z9" s="920"/>
      <c r="AA9" s="920"/>
      <c r="AB9" s="920"/>
      <c r="AC9" s="920"/>
      <c r="AD9" s="920"/>
      <c r="AE9" s="920"/>
      <c r="AF9" s="920"/>
      <c r="AG9" s="920"/>
      <c r="AH9" s="920"/>
      <c r="AI9" s="920"/>
      <c r="AJ9" s="920"/>
      <c r="AK9" s="920"/>
      <c r="AL9" s="920"/>
      <c r="AM9" s="920"/>
    </row>
    <row r="10" spans="1:39" hidden="1">
      <c r="A10" s="920"/>
      <c r="B10" s="920"/>
      <c r="C10" s="920"/>
      <c r="D10" s="920"/>
      <c r="E10" s="920"/>
      <c r="F10" s="920"/>
      <c r="G10" s="920"/>
      <c r="H10" s="920"/>
      <c r="I10" s="920"/>
      <c r="J10" s="920"/>
      <c r="K10" s="920"/>
      <c r="L10" s="920"/>
      <c r="M10" s="920"/>
      <c r="N10" s="920"/>
      <c r="O10" s="920"/>
      <c r="P10" s="920"/>
      <c r="Q10" s="920"/>
      <c r="R10" s="920"/>
      <c r="S10" s="920"/>
      <c r="T10" s="920"/>
      <c r="U10" s="920"/>
      <c r="V10" s="920"/>
      <c r="W10" s="920"/>
      <c r="X10" s="920"/>
      <c r="Y10" s="920"/>
      <c r="Z10" s="920"/>
      <c r="AA10" s="920"/>
      <c r="AB10" s="920"/>
      <c r="AC10" s="920"/>
      <c r="AD10" s="920"/>
      <c r="AE10" s="920"/>
      <c r="AF10" s="920"/>
      <c r="AG10" s="920"/>
      <c r="AH10" s="920"/>
      <c r="AI10" s="920"/>
      <c r="AJ10" s="920"/>
      <c r="AK10" s="920"/>
      <c r="AL10" s="920"/>
      <c r="AM10" s="920"/>
    </row>
    <row r="11" spans="1:39" ht="15" hidden="1" customHeight="1">
      <c r="A11" s="920"/>
      <c r="B11" s="920"/>
      <c r="C11" s="920"/>
      <c r="D11" s="920"/>
      <c r="E11" s="920"/>
      <c r="F11" s="920"/>
      <c r="G11" s="920"/>
      <c r="H11" s="920"/>
      <c r="I11" s="920"/>
      <c r="J11" s="920"/>
      <c r="K11" s="920"/>
      <c r="L11" s="920"/>
      <c r="M11" s="922"/>
      <c r="N11" s="920"/>
      <c r="O11" s="920"/>
      <c r="P11" s="920"/>
      <c r="Q11" s="920"/>
      <c r="R11" s="920"/>
      <c r="S11" s="920"/>
      <c r="T11" s="920"/>
      <c r="U11" s="920"/>
      <c r="V11" s="920"/>
      <c r="W11" s="920"/>
      <c r="X11" s="920"/>
      <c r="Y11" s="920"/>
      <c r="Z11" s="920"/>
      <c r="AA11" s="920"/>
      <c r="AB11" s="920"/>
      <c r="AC11" s="920"/>
      <c r="AD11" s="920"/>
      <c r="AE11" s="920"/>
      <c r="AF11" s="920"/>
      <c r="AG11" s="920"/>
      <c r="AH11" s="920"/>
      <c r="AI11" s="920"/>
      <c r="AJ11" s="920"/>
      <c r="AK11" s="920"/>
      <c r="AL11" s="920"/>
      <c r="AM11" s="920"/>
    </row>
    <row r="12" spans="1:39" ht="20.100000000000001" customHeight="1">
      <c r="A12" s="920"/>
      <c r="B12" s="920"/>
      <c r="C12" s="920"/>
      <c r="D12" s="920"/>
      <c r="E12" s="920"/>
      <c r="F12" s="920"/>
      <c r="G12" s="920"/>
      <c r="H12" s="920"/>
      <c r="I12" s="920"/>
      <c r="J12" s="920"/>
      <c r="K12" s="920"/>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920"/>
      <c r="B13" s="920"/>
      <c r="C13" s="920"/>
      <c r="D13" s="920"/>
      <c r="E13" s="920"/>
      <c r="F13" s="920"/>
      <c r="G13" s="920"/>
      <c r="H13" s="920"/>
      <c r="I13" s="920"/>
      <c r="J13" s="920"/>
      <c r="K13" s="920"/>
      <c r="L13" s="920"/>
      <c r="M13" s="920"/>
      <c r="N13" s="920"/>
      <c r="O13" s="920"/>
      <c r="P13" s="920"/>
      <c r="Q13" s="920"/>
      <c r="R13" s="920"/>
      <c r="S13" s="920"/>
      <c r="T13" s="920"/>
      <c r="U13" s="920"/>
      <c r="V13" s="920"/>
      <c r="W13" s="920"/>
      <c r="X13" s="920"/>
      <c r="Y13" s="920"/>
      <c r="Z13" s="920"/>
      <c r="AA13" s="920"/>
      <c r="AB13" s="920"/>
      <c r="AC13" s="920"/>
      <c r="AD13" s="920"/>
      <c r="AE13" s="920"/>
      <c r="AF13" s="920"/>
      <c r="AG13" s="920"/>
      <c r="AH13" s="920"/>
      <c r="AI13" s="920"/>
      <c r="AJ13" s="920"/>
      <c r="AK13" s="920"/>
      <c r="AL13" s="920"/>
      <c r="AM13" s="920"/>
    </row>
    <row r="14" spans="1:39" s="82" customFormat="1" ht="15" customHeight="1">
      <c r="A14" s="834"/>
      <c r="B14" s="834"/>
      <c r="C14" s="834"/>
      <c r="D14" s="834"/>
      <c r="E14" s="834"/>
      <c r="F14" s="834"/>
      <c r="G14" s="834"/>
      <c r="H14" s="834"/>
      <c r="I14" s="834"/>
      <c r="J14" s="834"/>
      <c r="K14" s="834"/>
      <c r="L14" s="881" t="s">
        <v>16</v>
      </c>
      <c r="M14" s="881" t="s">
        <v>121</v>
      </c>
      <c r="N14" s="881" t="s">
        <v>285</v>
      </c>
      <c r="O14" s="846" t="s">
        <v>2412</v>
      </c>
      <c r="P14" s="846" t="s">
        <v>2412</v>
      </c>
      <c r="Q14" s="846" t="s">
        <v>2412</v>
      </c>
      <c r="R14" s="847" t="s">
        <v>2413</v>
      </c>
      <c r="S14" s="807" t="s">
        <v>2414</v>
      </c>
      <c r="T14" s="807" t="s">
        <v>2443</v>
      </c>
      <c r="U14" s="807" t="s">
        <v>2444</v>
      </c>
      <c r="V14" s="807" t="s">
        <v>2445</v>
      </c>
      <c r="W14" s="807" t="s">
        <v>2446</v>
      </c>
      <c r="X14" s="807" t="s">
        <v>2447</v>
      </c>
      <c r="Y14" s="807" t="s">
        <v>2448</v>
      </c>
      <c r="Z14" s="807" t="s">
        <v>2449</v>
      </c>
      <c r="AA14" s="807" t="s">
        <v>2450</v>
      </c>
      <c r="AB14" s="807" t="s">
        <v>2451</v>
      </c>
      <c r="AC14" s="807" t="s">
        <v>2414</v>
      </c>
      <c r="AD14" s="807" t="s">
        <v>2443</v>
      </c>
      <c r="AE14" s="807" t="s">
        <v>2444</v>
      </c>
      <c r="AF14" s="807" t="s">
        <v>2445</v>
      </c>
      <c r="AG14" s="807" t="s">
        <v>2446</v>
      </c>
      <c r="AH14" s="807" t="s">
        <v>2447</v>
      </c>
      <c r="AI14" s="807" t="s">
        <v>2448</v>
      </c>
      <c r="AJ14" s="807" t="s">
        <v>2449</v>
      </c>
      <c r="AK14" s="807" t="s">
        <v>2450</v>
      </c>
      <c r="AL14" s="807" t="s">
        <v>2451</v>
      </c>
      <c r="AM14" s="844" t="s">
        <v>323</v>
      </c>
    </row>
    <row r="15" spans="1:39" s="82" customFormat="1" ht="50.1" customHeight="1">
      <c r="A15" s="834"/>
      <c r="B15" s="834"/>
      <c r="C15" s="834"/>
      <c r="D15" s="834"/>
      <c r="E15" s="834"/>
      <c r="F15" s="834"/>
      <c r="G15" s="834"/>
      <c r="H15" s="834"/>
      <c r="I15" s="834"/>
      <c r="J15" s="834"/>
      <c r="K15" s="834"/>
      <c r="L15" s="881"/>
      <c r="M15" s="881"/>
      <c r="N15" s="881"/>
      <c r="O15" s="807" t="s">
        <v>286</v>
      </c>
      <c r="P15" s="807" t="s">
        <v>324</v>
      </c>
      <c r="Q15" s="807" t="s">
        <v>304</v>
      </c>
      <c r="R15" s="807" t="s">
        <v>286</v>
      </c>
      <c r="S15" s="850" t="s">
        <v>287</v>
      </c>
      <c r="T15" s="850" t="s">
        <v>287</v>
      </c>
      <c r="U15" s="850" t="s">
        <v>287</v>
      </c>
      <c r="V15" s="850" t="s">
        <v>287</v>
      </c>
      <c r="W15" s="850" t="s">
        <v>287</v>
      </c>
      <c r="X15" s="850" t="s">
        <v>287</v>
      </c>
      <c r="Y15" s="850" t="s">
        <v>287</v>
      </c>
      <c r="Z15" s="850" t="s">
        <v>287</v>
      </c>
      <c r="AA15" s="850" t="s">
        <v>287</v>
      </c>
      <c r="AB15" s="850" t="s">
        <v>287</v>
      </c>
      <c r="AC15" s="850" t="s">
        <v>286</v>
      </c>
      <c r="AD15" s="850" t="s">
        <v>286</v>
      </c>
      <c r="AE15" s="850" t="s">
        <v>286</v>
      </c>
      <c r="AF15" s="850" t="s">
        <v>286</v>
      </c>
      <c r="AG15" s="850" t="s">
        <v>286</v>
      </c>
      <c r="AH15" s="850" t="s">
        <v>286</v>
      </c>
      <c r="AI15" s="850" t="s">
        <v>286</v>
      </c>
      <c r="AJ15" s="850" t="s">
        <v>286</v>
      </c>
      <c r="AK15" s="850" t="s">
        <v>286</v>
      </c>
      <c r="AL15" s="850" t="s">
        <v>286</v>
      </c>
      <c r="AM15" s="844"/>
    </row>
    <row r="16" spans="1:39" s="82" customFormat="1">
      <c r="A16" s="851" t="s">
        <v>18</v>
      </c>
      <c r="B16" s="834"/>
      <c r="C16" s="834"/>
      <c r="D16" s="834"/>
      <c r="E16" s="834"/>
      <c r="F16" s="834"/>
      <c r="G16" s="834"/>
      <c r="H16" s="834"/>
      <c r="I16" s="834"/>
      <c r="J16" s="834"/>
      <c r="K16" s="834"/>
      <c r="L16" s="908" t="s">
        <v>2390</v>
      </c>
      <c r="M16" s="753"/>
      <c r="N16" s="753"/>
      <c r="O16" s="753"/>
      <c r="P16" s="753"/>
      <c r="Q16" s="753"/>
      <c r="R16" s="753"/>
      <c r="S16" s="753"/>
      <c r="T16" s="753"/>
      <c r="U16" s="753"/>
      <c r="V16" s="753"/>
      <c r="W16" s="753"/>
      <c r="X16" s="753"/>
      <c r="Y16" s="753"/>
      <c r="Z16" s="753"/>
      <c r="AA16" s="753"/>
      <c r="AB16" s="753"/>
      <c r="AC16" s="753"/>
      <c r="AD16" s="753"/>
      <c r="AE16" s="753"/>
      <c r="AF16" s="753"/>
      <c r="AG16" s="753"/>
      <c r="AH16" s="753"/>
      <c r="AI16" s="753"/>
      <c r="AJ16" s="753"/>
      <c r="AK16" s="753"/>
      <c r="AL16" s="753"/>
      <c r="AM16" s="753"/>
    </row>
    <row r="17" spans="1:39" s="82" customFormat="1" ht="22.5">
      <c r="A17" s="885">
        <v>1</v>
      </c>
      <c r="B17" s="834"/>
      <c r="C17" s="834"/>
      <c r="D17" s="834"/>
      <c r="E17" s="834"/>
      <c r="F17" s="834"/>
      <c r="G17" s="834"/>
      <c r="H17" s="834"/>
      <c r="I17" s="834"/>
      <c r="J17" s="834"/>
      <c r="K17" s="834"/>
      <c r="L17" s="945">
        <v>0</v>
      </c>
      <c r="M17" s="946" t="s">
        <v>429</v>
      </c>
      <c r="N17" s="229" t="s">
        <v>370</v>
      </c>
      <c r="O17" s="947">
        <v>5.8</v>
      </c>
      <c r="P17" s="947">
        <v>32.5</v>
      </c>
      <c r="Q17" s="947">
        <v>32.47</v>
      </c>
      <c r="R17" s="947">
        <v>27.8</v>
      </c>
      <c r="S17" s="947">
        <v>27.8</v>
      </c>
      <c r="T17" s="947">
        <v>0</v>
      </c>
      <c r="U17" s="947">
        <v>0</v>
      </c>
      <c r="V17" s="947">
        <v>0</v>
      </c>
      <c r="W17" s="947">
        <v>0</v>
      </c>
      <c r="X17" s="947">
        <v>0</v>
      </c>
      <c r="Y17" s="947">
        <v>0</v>
      </c>
      <c r="Z17" s="947">
        <v>0</v>
      </c>
      <c r="AA17" s="947">
        <v>0</v>
      </c>
      <c r="AB17" s="947">
        <v>0</v>
      </c>
      <c r="AC17" s="947">
        <v>27.8</v>
      </c>
      <c r="AD17" s="947">
        <v>0</v>
      </c>
      <c r="AE17" s="947">
        <v>0</v>
      </c>
      <c r="AF17" s="947">
        <v>0</v>
      </c>
      <c r="AG17" s="947">
        <v>0</v>
      </c>
      <c r="AH17" s="947">
        <v>0</v>
      </c>
      <c r="AI17" s="947">
        <v>0</v>
      </c>
      <c r="AJ17" s="947">
        <v>0</v>
      </c>
      <c r="AK17" s="947">
        <v>0</v>
      </c>
      <c r="AL17" s="947">
        <v>0</v>
      </c>
      <c r="AM17" s="858"/>
    </row>
    <row r="18" spans="1:39" s="82" customFormat="1">
      <c r="A18" s="885">
        <v>1</v>
      </c>
      <c r="B18" s="834"/>
      <c r="C18" s="834"/>
      <c r="D18" s="834"/>
      <c r="E18" s="834"/>
      <c r="F18" s="834"/>
      <c r="G18" s="834"/>
      <c r="H18" s="834"/>
      <c r="I18" s="834"/>
      <c r="J18" s="834"/>
      <c r="K18" s="834"/>
      <c r="L18" s="928" t="s">
        <v>18</v>
      </c>
      <c r="M18" s="948" t="s">
        <v>430</v>
      </c>
      <c r="N18" s="232" t="s">
        <v>370</v>
      </c>
      <c r="O18" s="949"/>
      <c r="P18" s="950"/>
      <c r="Q18" s="950"/>
      <c r="R18" s="950"/>
      <c r="S18" s="950"/>
      <c r="T18" s="950"/>
      <c r="U18" s="950"/>
      <c r="V18" s="950"/>
      <c r="W18" s="950"/>
      <c r="X18" s="950"/>
      <c r="Y18" s="950"/>
      <c r="Z18" s="950"/>
      <c r="AA18" s="950"/>
      <c r="AB18" s="950"/>
      <c r="AC18" s="950"/>
      <c r="AD18" s="950"/>
      <c r="AE18" s="950"/>
      <c r="AF18" s="950"/>
      <c r="AG18" s="950"/>
      <c r="AH18" s="950"/>
      <c r="AI18" s="950"/>
      <c r="AJ18" s="950"/>
      <c r="AK18" s="950"/>
      <c r="AL18" s="950"/>
      <c r="AM18" s="858"/>
    </row>
    <row r="19" spans="1:39" s="82" customFormat="1">
      <c r="A19" s="885">
        <v>1</v>
      </c>
      <c r="B19" s="834"/>
      <c r="C19" s="834"/>
      <c r="D19" s="834"/>
      <c r="E19" s="834"/>
      <c r="F19" s="834"/>
      <c r="G19" s="834"/>
      <c r="H19" s="834"/>
      <c r="I19" s="834"/>
      <c r="J19" s="834"/>
      <c r="K19" s="834"/>
      <c r="L19" s="928" t="s">
        <v>102</v>
      </c>
      <c r="M19" s="948" t="s">
        <v>431</v>
      </c>
      <c r="N19" s="232" t="s">
        <v>370</v>
      </c>
      <c r="O19" s="949"/>
      <c r="P19" s="950"/>
      <c r="Q19" s="950"/>
      <c r="R19" s="950"/>
      <c r="S19" s="950"/>
      <c r="T19" s="950"/>
      <c r="U19" s="950"/>
      <c r="V19" s="950"/>
      <c r="W19" s="950"/>
      <c r="X19" s="950"/>
      <c r="Y19" s="950"/>
      <c r="Z19" s="950"/>
      <c r="AA19" s="950"/>
      <c r="AB19" s="950"/>
      <c r="AC19" s="950"/>
      <c r="AD19" s="950"/>
      <c r="AE19" s="950"/>
      <c r="AF19" s="950"/>
      <c r="AG19" s="950"/>
      <c r="AH19" s="950"/>
      <c r="AI19" s="950"/>
      <c r="AJ19" s="950"/>
      <c r="AK19" s="950"/>
      <c r="AL19" s="950"/>
      <c r="AM19" s="858"/>
    </row>
    <row r="20" spans="1:39" s="82" customFormat="1" ht="22.5">
      <c r="A20" s="885">
        <v>1</v>
      </c>
      <c r="B20" s="834"/>
      <c r="C20" s="834"/>
      <c r="D20" s="834"/>
      <c r="E20" s="834"/>
      <c r="F20" s="834"/>
      <c r="G20" s="834"/>
      <c r="H20" s="834"/>
      <c r="I20" s="834"/>
      <c r="J20" s="834"/>
      <c r="K20" s="834"/>
      <c r="L20" s="928" t="s">
        <v>103</v>
      </c>
      <c r="M20" s="948" t="s">
        <v>1372</v>
      </c>
      <c r="N20" s="232" t="s">
        <v>370</v>
      </c>
      <c r="O20" s="949"/>
      <c r="P20" s="950"/>
      <c r="Q20" s="950"/>
      <c r="R20" s="950"/>
      <c r="S20" s="950"/>
      <c r="T20" s="950"/>
      <c r="U20" s="950"/>
      <c r="V20" s="950"/>
      <c r="W20" s="950"/>
      <c r="X20" s="950"/>
      <c r="Y20" s="950"/>
      <c r="Z20" s="950"/>
      <c r="AA20" s="950"/>
      <c r="AB20" s="950"/>
      <c r="AC20" s="950"/>
      <c r="AD20" s="950"/>
      <c r="AE20" s="950"/>
      <c r="AF20" s="950"/>
      <c r="AG20" s="950"/>
      <c r="AH20" s="950"/>
      <c r="AI20" s="950"/>
      <c r="AJ20" s="950"/>
      <c r="AK20" s="950"/>
      <c r="AL20" s="950"/>
      <c r="AM20" s="858"/>
    </row>
    <row r="21" spans="1:39">
      <c r="A21" s="885">
        <v>1</v>
      </c>
      <c r="B21" s="920"/>
      <c r="C21" s="920"/>
      <c r="D21" s="920"/>
      <c r="E21" s="920"/>
      <c r="F21" s="920"/>
      <c r="G21" s="920"/>
      <c r="H21" s="920"/>
      <c r="I21" s="920"/>
      <c r="J21" s="920"/>
      <c r="K21" s="920"/>
      <c r="L21" s="951">
        <v>4</v>
      </c>
      <c r="M21" s="948" t="s">
        <v>432</v>
      </c>
      <c r="N21" s="232" t="s">
        <v>370</v>
      </c>
      <c r="O21" s="952">
        <v>5.8</v>
      </c>
      <c r="P21" s="952">
        <v>32.5</v>
      </c>
      <c r="Q21" s="952">
        <v>32.47</v>
      </c>
      <c r="R21" s="952">
        <v>27.8</v>
      </c>
      <c r="S21" s="952">
        <v>27.8</v>
      </c>
      <c r="T21" s="952"/>
      <c r="U21" s="952"/>
      <c r="V21" s="952"/>
      <c r="W21" s="952"/>
      <c r="X21" s="952"/>
      <c r="Y21" s="952"/>
      <c r="Z21" s="952"/>
      <c r="AA21" s="952"/>
      <c r="AB21" s="952"/>
      <c r="AC21" s="952">
        <v>27.8</v>
      </c>
      <c r="AD21" s="952"/>
      <c r="AE21" s="952"/>
      <c r="AF21" s="952"/>
      <c r="AG21" s="952"/>
      <c r="AH21" s="952"/>
      <c r="AI21" s="952"/>
      <c r="AJ21" s="952"/>
      <c r="AK21" s="952"/>
      <c r="AL21" s="952"/>
      <c r="AM21" s="858"/>
    </row>
    <row r="22" spans="1:39" s="82" customFormat="1">
      <c r="A22" s="885">
        <v>1</v>
      </c>
      <c r="B22" s="834"/>
      <c r="C22" s="834"/>
      <c r="D22" s="834"/>
      <c r="E22" s="834"/>
      <c r="F22" s="834"/>
      <c r="G22" s="834"/>
      <c r="H22" s="834"/>
      <c r="I22" s="834"/>
      <c r="J22" s="834"/>
      <c r="K22" s="834"/>
      <c r="L22" s="928" t="s">
        <v>120</v>
      </c>
      <c r="M22" s="948" t="s">
        <v>433</v>
      </c>
      <c r="N22" s="232" t="s">
        <v>370</v>
      </c>
      <c r="O22" s="949"/>
      <c r="P22" s="949"/>
      <c r="Q22" s="949"/>
      <c r="R22" s="949"/>
      <c r="S22" s="949"/>
      <c r="T22" s="949"/>
      <c r="U22" s="949"/>
      <c r="V22" s="949"/>
      <c r="W22" s="949"/>
      <c r="X22" s="949"/>
      <c r="Y22" s="949"/>
      <c r="Z22" s="949"/>
      <c r="AA22" s="949"/>
      <c r="AB22" s="949"/>
      <c r="AC22" s="949"/>
      <c r="AD22" s="949"/>
      <c r="AE22" s="949"/>
      <c r="AF22" s="949"/>
      <c r="AG22" s="949"/>
      <c r="AH22" s="949"/>
      <c r="AI22" s="949"/>
      <c r="AJ22" s="949"/>
      <c r="AK22" s="949"/>
      <c r="AL22" s="949"/>
      <c r="AM22" s="858"/>
    </row>
    <row r="23" spans="1:39" s="82" customFormat="1">
      <c r="A23" s="885">
        <v>1</v>
      </c>
      <c r="B23" s="834"/>
      <c r="C23" s="834"/>
      <c r="D23" s="834"/>
      <c r="E23" s="834"/>
      <c r="F23" s="834"/>
      <c r="G23" s="834"/>
      <c r="H23" s="834"/>
      <c r="I23" s="834"/>
      <c r="J23" s="834"/>
      <c r="K23" s="834"/>
      <c r="L23" s="928" t="s">
        <v>124</v>
      </c>
      <c r="M23" s="948" t="s">
        <v>137</v>
      </c>
      <c r="N23" s="232" t="s">
        <v>370</v>
      </c>
      <c r="O23" s="949"/>
      <c r="P23" s="949"/>
      <c r="Q23" s="949"/>
      <c r="R23" s="949"/>
      <c r="S23" s="949"/>
      <c r="T23" s="949"/>
      <c r="U23" s="949"/>
      <c r="V23" s="949"/>
      <c r="W23" s="949"/>
      <c r="X23" s="949"/>
      <c r="Y23" s="949"/>
      <c r="Z23" s="949"/>
      <c r="AA23" s="949"/>
      <c r="AB23" s="949"/>
      <c r="AC23" s="949"/>
      <c r="AD23" s="949"/>
      <c r="AE23" s="949"/>
      <c r="AF23" s="949"/>
      <c r="AG23" s="949"/>
      <c r="AH23" s="949"/>
      <c r="AI23" s="949"/>
      <c r="AJ23" s="949"/>
      <c r="AK23" s="949"/>
      <c r="AL23" s="949"/>
      <c r="AM23" s="858"/>
    </row>
    <row r="24" spans="1:39" s="82" customFormat="1">
      <c r="A24" s="885">
        <v>1</v>
      </c>
      <c r="B24" s="834"/>
      <c r="C24" s="834"/>
      <c r="D24" s="834"/>
      <c r="E24" s="834"/>
      <c r="F24" s="834"/>
      <c r="G24" s="834"/>
      <c r="H24" s="834"/>
      <c r="I24" s="834"/>
      <c r="J24" s="834"/>
      <c r="K24" s="834"/>
      <c r="L24" s="928" t="s">
        <v>125</v>
      </c>
      <c r="M24" s="948" t="s">
        <v>136</v>
      </c>
      <c r="N24" s="232" t="s">
        <v>370</v>
      </c>
      <c r="O24" s="949"/>
      <c r="P24" s="949"/>
      <c r="Q24" s="949"/>
      <c r="R24" s="949"/>
      <c r="S24" s="949"/>
      <c r="T24" s="949"/>
      <c r="U24" s="949"/>
      <c r="V24" s="949"/>
      <c r="W24" s="949"/>
      <c r="X24" s="949"/>
      <c r="Y24" s="949"/>
      <c r="Z24" s="949"/>
      <c r="AA24" s="949"/>
      <c r="AB24" s="949"/>
      <c r="AC24" s="949"/>
      <c r="AD24" s="949"/>
      <c r="AE24" s="949"/>
      <c r="AF24" s="949"/>
      <c r="AG24" s="949"/>
      <c r="AH24" s="949"/>
      <c r="AI24" s="949"/>
      <c r="AJ24" s="949"/>
      <c r="AK24" s="949"/>
      <c r="AL24" s="949"/>
      <c r="AM24" s="858"/>
    </row>
    <row r="25" spans="1:39" s="82" customFormat="1" ht="22.5">
      <c r="A25" s="885">
        <v>1</v>
      </c>
      <c r="B25" s="834"/>
      <c r="C25" s="834"/>
      <c r="D25" s="834"/>
      <c r="E25" s="834"/>
      <c r="F25" s="834"/>
      <c r="G25" s="834"/>
      <c r="H25" s="834"/>
      <c r="I25" s="834"/>
      <c r="J25" s="834"/>
      <c r="K25" s="834"/>
      <c r="L25" s="928" t="s">
        <v>126</v>
      </c>
      <c r="M25" s="948" t="s">
        <v>1373</v>
      </c>
      <c r="N25" s="232" t="s">
        <v>370</v>
      </c>
      <c r="O25" s="949"/>
      <c r="P25" s="949"/>
      <c r="Q25" s="949"/>
      <c r="R25" s="949"/>
      <c r="S25" s="949"/>
      <c r="T25" s="949"/>
      <c r="U25" s="949"/>
      <c r="V25" s="949"/>
      <c r="W25" s="949"/>
      <c r="X25" s="949"/>
      <c r="Y25" s="949"/>
      <c r="Z25" s="949"/>
      <c r="AA25" s="949"/>
      <c r="AB25" s="949"/>
      <c r="AC25" s="949"/>
      <c r="AD25" s="949"/>
      <c r="AE25" s="949"/>
      <c r="AF25" s="949"/>
      <c r="AG25" s="949"/>
      <c r="AH25" s="949"/>
      <c r="AI25" s="949"/>
      <c r="AJ25" s="949"/>
      <c r="AK25" s="949"/>
      <c r="AL25" s="949"/>
      <c r="AM25" s="858"/>
    </row>
    <row r="26" spans="1:39">
      <c r="A26" s="885">
        <v>1</v>
      </c>
      <c r="B26" s="920"/>
      <c r="C26" s="920"/>
      <c r="D26" s="920"/>
      <c r="E26" s="920"/>
      <c r="F26" s="920"/>
      <c r="G26" s="920"/>
      <c r="H26" s="920"/>
      <c r="I26" s="920"/>
      <c r="J26" s="920"/>
      <c r="K26" s="920"/>
      <c r="L26" s="951">
        <v>9</v>
      </c>
      <c r="M26" s="948" t="s">
        <v>434</v>
      </c>
      <c r="N26" s="232" t="s">
        <v>370</v>
      </c>
      <c r="O26" s="953">
        <v>0</v>
      </c>
      <c r="P26" s="953">
        <v>0</v>
      </c>
      <c r="Q26" s="953">
        <v>0</v>
      </c>
      <c r="R26" s="953">
        <v>0</v>
      </c>
      <c r="S26" s="953">
        <v>0</v>
      </c>
      <c r="T26" s="953">
        <v>0</v>
      </c>
      <c r="U26" s="953">
        <v>0</v>
      </c>
      <c r="V26" s="953">
        <v>0</v>
      </c>
      <c r="W26" s="953">
        <v>0</v>
      </c>
      <c r="X26" s="953">
        <v>0</v>
      </c>
      <c r="Y26" s="953">
        <v>0</v>
      </c>
      <c r="Z26" s="953">
        <v>0</v>
      </c>
      <c r="AA26" s="953">
        <v>0</v>
      </c>
      <c r="AB26" s="953">
        <v>0</v>
      </c>
      <c r="AC26" s="953">
        <v>0</v>
      </c>
      <c r="AD26" s="953">
        <v>0</v>
      </c>
      <c r="AE26" s="953">
        <v>0</v>
      </c>
      <c r="AF26" s="953">
        <v>0</v>
      </c>
      <c r="AG26" s="953">
        <v>0</v>
      </c>
      <c r="AH26" s="953">
        <v>0</v>
      </c>
      <c r="AI26" s="953">
        <v>0</v>
      </c>
      <c r="AJ26" s="953">
        <v>0</v>
      </c>
      <c r="AK26" s="953">
        <v>0</v>
      </c>
      <c r="AL26" s="953">
        <v>0</v>
      </c>
      <c r="AM26" s="858"/>
    </row>
    <row r="27" spans="1:39" ht="0.2" customHeight="1">
      <c r="A27" s="885">
        <v>1</v>
      </c>
      <c r="B27" s="920"/>
      <c r="C27" s="920"/>
      <c r="D27" s="920"/>
      <c r="E27" s="920"/>
      <c r="F27" s="920"/>
      <c r="G27" s="920"/>
      <c r="H27" s="920"/>
      <c r="I27" s="920"/>
      <c r="J27" s="920"/>
      <c r="K27" s="920"/>
      <c r="L27" s="951">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c r="A28" s="920"/>
      <c r="B28" s="920"/>
      <c r="C28" s="920"/>
      <c r="D28" s="920"/>
      <c r="E28" s="920"/>
      <c r="F28" s="920"/>
      <c r="G28" s="920"/>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row>
    <row r="29" spans="1:39" s="88" customFormat="1" ht="15" customHeight="1">
      <c r="A29" s="841"/>
      <c r="B29" s="841"/>
      <c r="C29" s="841"/>
      <c r="D29" s="841"/>
      <c r="E29" s="841"/>
      <c r="F29" s="841"/>
      <c r="G29" s="841"/>
      <c r="H29" s="841"/>
      <c r="I29" s="841"/>
      <c r="J29" s="841"/>
      <c r="K29" s="841"/>
      <c r="L29" s="881" t="s">
        <v>1402</v>
      </c>
      <c r="M29" s="881"/>
      <c r="N29" s="881"/>
      <c r="O29" s="881"/>
      <c r="P29" s="881"/>
      <c r="Q29" s="881"/>
      <c r="R29" s="881"/>
      <c r="S29" s="882"/>
      <c r="T29" s="882"/>
      <c r="U29" s="882"/>
      <c r="V29" s="882"/>
      <c r="W29" s="882"/>
      <c r="X29" s="882"/>
      <c r="Y29" s="882"/>
      <c r="Z29" s="882"/>
      <c r="AA29" s="882"/>
      <c r="AB29" s="882"/>
      <c r="AC29" s="882"/>
      <c r="AD29" s="882"/>
      <c r="AE29" s="882"/>
      <c r="AF29" s="882"/>
      <c r="AG29" s="882"/>
      <c r="AH29" s="882"/>
      <c r="AI29" s="882"/>
      <c r="AJ29" s="882"/>
      <c r="AK29" s="882"/>
      <c r="AL29" s="882"/>
      <c r="AM29" s="882"/>
    </row>
    <row r="30" spans="1:39" s="88" customFormat="1" ht="51" customHeight="1">
      <c r="A30" s="841"/>
      <c r="B30" s="841"/>
      <c r="C30" s="841"/>
      <c r="D30" s="841"/>
      <c r="E30" s="841"/>
      <c r="F30" s="841"/>
      <c r="G30" s="841"/>
      <c r="H30" s="841"/>
      <c r="I30" s="841"/>
      <c r="J30" s="841"/>
      <c r="K30" s="723"/>
      <c r="L30" s="898" t="s">
        <v>2369</v>
      </c>
      <c r="M30" s="883"/>
      <c r="N30" s="883"/>
      <c r="O30" s="883"/>
      <c r="P30" s="883"/>
      <c r="Q30" s="883"/>
      <c r="R30" s="883"/>
      <c r="S30" s="884"/>
      <c r="T30" s="884"/>
      <c r="U30" s="884"/>
      <c r="V30" s="884"/>
      <c r="W30" s="884"/>
      <c r="X30" s="884"/>
      <c r="Y30" s="884"/>
      <c r="Z30" s="884"/>
      <c r="AA30" s="884"/>
      <c r="AB30" s="884"/>
      <c r="AC30" s="884"/>
      <c r="AD30" s="884"/>
      <c r="AE30" s="884"/>
      <c r="AF30" s="884"/>
      <c r="AG30" s="884"/>
      <c r="AH30" s="884"/>
      <c r="AI30" s="884"/>
      <c r="AJ30" s="884"/>
      <c r="AK30" s="884"/>
      <c r="AL30" s="884"/>
      <c r="AM30" s="884"/>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topLeftCell="A11" zoomScale="60" zoomScaleNormal="100" workbookViewId="0">
      <pane xSplit="14" ySplit="7" topLeftCell="O18"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1" width="13.28515625" style="102" customWidth="1"/>
    <col min="22" max="30" width="13.28515625" style="102" hidden="1" customWidth="1"/>
    <col min="31" max="31" width="13.28515625" style="102" customWidth="1"/>
    <col min="32" max="40" width="13.28515625" style="102" hidden="1" customWidth="1"/>
    <col min="41" max="41" width="21.28515625" style="102" customWidth="1"/>
    <col min="42" max="16384" width="8.85546875" style="102"/>
  </cols>
  <sheetData>
    <row r="1" spans="1:41" hidden="1">
      <c r="A1" s="954"/>
      <c r="B1" s="954"/>
      <c r="C1" s="954"/>
      <c r="D1" s="954"/>
      <c r="E1" s="954"/>
      <c r="F1" s="954"/>
      <c r="G1" s="954"/>
      <c r="H1" s="954"/>
      <c r="I1" s="954"/>
      <c r="J1" s="954"/>
      <c r="K1" s="954"/>
      <c r="L1" s="954"/>
      <c r="M1" s="954"/>
      <c r="N1" s="954"/>
      <c r="O1" s="954"/>
      <c r="P1" s="954"/>
      <c r="Q1" s="954"/>
      <c r="R1" s="954"/>
      <c r="S1" s="954"/>
      <c r="T1" s="954"/>
      <c r="U1" s="841">
        <v>2024</v>
      </c>
      <c r="V1" s="841">
        <v>2025</v>
      </c>
      <c r="W1" s="841">
        <v>2026</v>
      </c>
      <c r="X1" s="841">
        <v>2027</v>
      </c>
      <c r="Y1" s="841">
        <v>2028</v>
      </c>
      <c r="Z1" s="841">
        <v>2029</v>
      </c>
      <c r="AA1" s="841">
        <v>2030</v>
      </c>
      <c r="AB1" s="841">
        <v>2031</v>
      </c>
      <c r="AC1" s="841">
        <v>2032</v>
      </c>
      <c r="AD1" s="841">
        <v>2033</v>
      </c>
      <c r="AE1" s="841">
        <v>2024</v>
      </c>
      <c r="AF1" s="841">
        <v>2025</v>
      </c>
      <c r="AG1" s="841">
        <v>2026</v>
      </c>
      <c r="AH1" s="841">
        <v>2027</v>
      </c>
      <c r="AI1" s="841">
        <v>2028</v>
      </c>
      <c r="AJ1" s="841">
        <v>2029</v>
      </c>
      <c r="AK1" s="841">
        <v>2030</v>
      </c>
      <c r="AL1" s="841">
        <v>2031</v>
      </c>
      <c r="AM1" s="841">
        <v>2032</v>
      </c>
      <c r="AN1" s="841">
        <v>2033</v>
      </c>
      <c r="AO1" s="954"/>
    </row>
    <row r="2" spans="1:41" hidden="1">
      <c r="A2" s="954"/>
      <c r="B2" s="954"/>
      <c r="C2" s="954"/>
      <c r="D2" s="954"/>
      <c r="E2" s="954"/>
      <c r="F2" s="954"/>
      <c r="G2" s="954"/>
      <c r="H2" s="954"/>
      <c r="I2" s="954"/>
      <c r="J2" s="954"/>
      <c r="K2" s="954"/>
      <c r="L2" s="954"/>
      <c r="M2" s="954"/>
      <c r="N2" s="954"/>
      <c r="O2" s="954"/>
      <c r="P2" s="954"/>
      <c r="Q2" s="954"/>
      <c r="R2" s="954"/>
      <c r="S2" s="954"/>
      <c r="T2" s="954"/>
      <c r="U2" s="841"/>
      <c r="V2" s="841"/>
      <c r="W2" s="841"/>
      <c r="X2" s="841"/>
      <c r="Y2" s="841"/>
      <c r="Z2" s="841"/>
      <c r="AA2" s="841"/>
      <c r="AB2" s="841"/>
      <c r="AC2" s="841"/>
      <c r="AD2" s="841"/>
      <c r="AE2" s="841"/>
      <c r="AF2" s="841"/>
      <c r="AG2" s="841"/>
      <c r="AH2" s="841"/>
      <c r="AI2" s="841"/>
      <c r="AJ2" s="841"/>
      <c r="AK2" s="841"/>
      <c r="AL2" s="841"/>
      <c r="AM2" s="841"/>
      <c r="AN2" s="841"/>
      <c r="AO2" s="954"/>
    </row>
    <row r="3" spans="1:41" hidden="1">
      <c r="A3" s="954"/>
      <c r="B3" s="954"/>
      <c r="C3" s="954"/>
      <c r="D3" s="954"/>
      <c r="E3" s="954"/>
      <c r="F3" s="954"/>
      <c r="G3" s="954"/>
      <c r="H3" s="954"/>
      <c r="I3" s="954"/>
      <c r="J3" s="954"/>
      <c r="K3" s="954"/>
      <c r="L3" s="954"/>
      <c r="M3" s="954"/>
      <c r="N3" s="954"/>
      <c r="O3" s="954"/>
      <c r="P3" s="954"/>
      <c r="Q3" s="954"/>
      <c r="R3" s="954"/>
      <c r="S3" s="954"/>
      <c r="T3" s="954"/>
      <c r="U3" s="841"/>
      <c r="V3" s="841"/>
      <c r="W3" s="841"/>
      <c r="X3" s="841"/>
      <c r="Y3" s="841"/>
      <c r="Z3" s="841"/>
      <c r="AA3" s="841"/>
      <c r="AB3" s="841"/>
      <c r="AC3" s="841"/>
      <c r="AD3" s="841"/>
      <c r="AE3" s="841"/>
      <c r="AF3" s="841"/>
      <c r="AG3" s="841"/>
      <c r="AH3" s="841"/>
      <c r="AI3" s="841"/>
      <c r="AJ3" s="841"/>
      <c r="AK3" s="841"/>
      <c r="AL3" s="841"/>
      <c r="AM3" s="841"/>
      <c r="AN3" s="841"/>
      <c r="AO3" s="954"/>
    </row>
    <row r="4" spans="1:41" hidden="1">
      <c r="A4" s="954"/>
      <c r="B4" s="954"/>
      <c r="C4" s="954"/>
      <c r="D4" s="954"/>
      <c r="E4" s="954"/>
      <c r="F4" s="954"/>
      <c r="G4" s="954"/>
      <c r="H4" s="954"/>
      <c r="I4" s="954"/>
      <c r="J4" s="954"/>
      <c r="K4" s="954"/>
      <c r="L4" s="954"/>
      <c r="M4" s="954"/>
      <c r="N4" s="954"/>
      <c r="O4" s="954"/>
      <c r="P4" s="954"/>
      <c r="Q4" s="954"/>
      <c r="R4" s="954"/>
      <c r="S4" s="954"/>
      <c r="T4" s="954"/>
      <c r="U4" s="841"/>
      <c r="V4" s="841"/>
      <c r="W4" s="841"/>
      <c r="X4" s="841"/>
      <c r="Y4" s="841"/>
      <c r="Z4" s="841"/>
      <c r="AA4" s="841"/>
      <c r="AB4" s="841"/>
      <c r="AC4" s="841"/>
      <c r="AD4" s="841"/>
      <c r="AE4" s="841"/>
      <c r="AF4" s="841"/>
      <c r="AG4" s="841"/>
      <c r="AH4" s="841"/>
      <c r="AI4" s="841"/>
      <c r="AJ4" s="841"/>
      <c r="AK4" s="841"/>
      <c r="AL4" s="841"/>
      <c r="AM4" s="841"/>
      <c r="AN4" s="841"/>
      <c r="AO4" s="954"/>
    </row>
    <row r="5" spans="1:41" hidden="1">
      <c r="A5" s="954"/>
      <c r="B5" s="954"/>
      <c r="C5" s="954"/>
      <c r="D5" s="954"/>
      <c r="E5" s="954"/>
      <c r="F5" s="954"/>
      <c r="G5" s="954"/>
      <c r="H5" s="954"/>
      <c r="I5" s="954"/>
      <c r="J5" s="954"/>
      <c r="K5" s="954"/>
      <c r="L5" s="954"/>
      <c r="M5" s="954"/>
      <c r="N5" s="954"/>
      <c r="O5" s="954"/>
      <c r="P5" s="954"/>
      <c r="Q5" s="954"/>
      <c r="R5" s="954"/>
      <c r="S5" s="954"/>
      <c r="T5" s="954"/>
      <c r="U5" s="841"/>
      <c r="V5" s="841"/>
      <c r="W5" s="841"/>
      <c r="X5" s="841"/>
      <c r="Y5" s="841"/>
      <c r="Z5" s="841"/>
      <c r="AA5" s="841"/>
      <c r="AB5" s="841"/>
      <c r="AC5" s="841"/>
      <c r="AD5" s="841"/>
      <c r="AE5" s="841"/>
      <c r="AF5" s="841"/>
      <c r="AG5" s="841"/>
      <c r="AH5" s="841"/>
      <c r="AI5" s="841"/>
      <c r="AJ5" s="841"/>
      <c r="AK5" s="841"/>
      <c r="AL5" s="841"/>
      <c r="AM5" s="841"/>
      <c r="AN5" s="841"/>
      <c r="AO5" s="954"/>
    </row>
    <row r="6" spans="1:41" hidden="1">
      <c r="A6" s="954"/>
      <c r="B6" s="954"/>
      <c r="C6" s="954"/>
      <c r="D6" s="954"/>
      <c r="E6" s="954"/>
      <c r="F6" s="954"/>
      <c r="G6" s="954"/>
      <c r="H6" s="954"/>
      <c r="I6" s="954"/>
      <c r="J6" s="954"/>
      <c r="K6" s="954"/>
      <c r="L6" s="954"/>
      <c r="M6" s="954"/>
      <c r="N6" s="954"/>
      <c r="O6" s="954"/>
      <c r="P6" s="954"/>
      <c r="Q6" s="954"/>
      <c r="R6" s="954"/>
      <c r="S6" s="954"/>
      <c r="T6" s="954"/>
      <c r="U6" s="841"/>
      <c r="V6" s="841"/>
      <c r="W6" s="841"/>
      <c r="X6" s="841"/>
      <c r="Y6" s="841"/>
      <c r="Z6" s="841"/>
      <c r="AA6" s="841"/>
      <c r="AB6" s="841"/>
      <c r="AC6" s="841"/>
      <c r="AD6" s="841"/>
      <c r="AE6" s="841"/>
      <c r="AF6" s="841"/>
      <c r="AG6" s="841"/>
      <c r="AH6" s="841"/>
      <c r="AI6" s="841"/>
      <c r="AJ6" s="841"/>
      <c r="AK6" s="841"/>
      <c r="AL6" s="841"/>
      <c r="AM6" s="841"/>
      <c r="AN6" s="841"/>
      <c r="AO6" s="954"/>
    </row>
    <row r="7" spans="1:41" hidden="1">
      <c r="A7" s="954"/>
      <c r="B7" s="954"/>
      <c r="C7" s="954"/>
      <c r="D7" s="954"/>
      <c r="E7" s="954"/>
      <c r="F7" s="954"/>
      <c r="G7" s="954"/>
      <c r="H7" s="954"/>
      <c r="I7" s="954"/>
      <c r="J7" s="954"/>
      <c r="K7" s="954"/>
      <c r="L7" s="954"/>
      <c r="M7" s="954"/>
      <c r="N7" s="954"/>
      <c r="O7" s="954"/>
      <c r="P7" s="954"/>
      <c r="Q7" s="954"/>
      <c r="R7" s="954"/>
      <c r="S7" s="954"/>
      <c r="T7" s="954"/>
      <c r="U7" s="790" t="b">
        <v>1</v>
      </c>
      <c r="V7" s="790" t="b">
        <v>0</v>
      </c>
      <c r="W7" s="790" t="b">
        <v>0</v>
      </c>
      <c r="X7" s="790" t="b">
        <v>0</v>
      </c>
      <c r="Y7" s="790" t="b">
        <v>0</v>
      </c>
      <c r="Z7" s="790" t="b">
        <v>0</v>
      </c>
      <c r="AA7" s="790" t="b">
        <v>0</v>
      </c>
      <c r="AB7" s="790" t="b">
        <v>0</v>
      </c>
      <c r="AC7" s="790" t="b">
        <v>0</v>
      </c>
      <c r="AD7" s="790" t="b">
        <v>0</v>
      </c>
      <c r="AE7" s="790" t="b">
        <v>1</v>
      </c>
      <c r="AF7" s="790" t="b">
        <v>0</v>
      </c>
      <c r="AG7" s="790" t="b">
        <v>0</v>
      </c>
      <c r="AH7" s="790" t="b">
        <v>0</v>
      </c>
      <c r="AI7" s="790" t="b">
        <v>0</v>
      </c>
      <c r="AJ7" s="790" t="b">
        <v>0</v>
      </c>
      <c r="AK7" s="790" t="b">
        <v>0</v>
      </c>
      <c r="AL7" s="790" t="b">
        <v>0</v>
      </c>
      <c r="AM7" s="790" t="b">
        <v>0</v>
      </c>
      <c r="AN7" s="790" t="b">
        <v>0</v>
      </c>
      <c r="AO7" s="954"/>
    </row>
    <row r="8" spans="1:41" hidden="1">
      <c r="A8" s="954"/>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4"/>
      <c r="AK8" s="954"/>
      <c r="AL8" s="954"/>
      <c r="AM8" s="954"/>
      <c r="AN8" s="954"/>
      <c r="AO8" s="954"/>
    </row>
    <row r="9" spans="1:41" hidden="1">
      <c r="A9" s="954"/>
      <c r="B9" s="954"/>
      <c r="C9" s="954"/>
      <c r="D9" s="954"/>
      <c r="E9" s="954"/>
      <c r="F9" s="954"/>
      <c r="G9" s="954"/>
      <c r="H9" s="954"/>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c r="AJ9" s="954"/>
      <c r="AK9" s="954"/>
      <c r="AL9" s="954"/>
      <c r="AM9" s="954"/>
      <c r="AN9" s="954"/>
      <c r="AO9" s="954"/>
    </row>
    <row r="10" spans="1:41" hidden="1">
      <c r="A10" s="954"/>
      <c r="B10" s="954"/>
      <c r="C10" s="954"/>
      <c r="D10" s="954"/>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c r="AJ10" s="954"/>
      <c r="AK10" s="954"/>
      <c r="AL10" s="954"/>
      <c r="AM10" s="954"/>
      <c r="AN10" s="954"/>
      <c r="AO10" s="954"/>
    </row>
    <row r="11" spans="1:41" s="100" customFormat="1" ht="15" hidden="1" customHeight="1">
      <c r="A11" s="955"/>
      <c r="B11" s="955"/>
      <c r="C11" s="955"/>
      <c r="D11" s="955"/>
      <c r="E11" s="955"/>
      <c r="F11" s="955"/>
      <c r="G11" s="955"/>
      <c r="H11" s="955"/>
      <c r="I11" s="955"/>
      <c r="J11" s="955"/>
      <c r="K11" s="955"/>
      <c r="L11" s="955"/>
      <c r="M11" s="956"/>
      <c r="N11" s="955"/>
      <c r="O11" s="955"/>
      <c r="P11" s="955"/>
      <c r="Q11" s="955"/>
      <c r="R11" s="955"/>
      <c r="S11" s="955"/>
      <c r="T11" s="955"/>
      <c r="U11" s="955"/>
      <c r="V11" s="955"/>
      <c r="W11" s="955"/>
      <c r="X11" s="955"/>
      <c r="Y11" s="955"/>
      <c r="Z11" s="955"/>
      <c r="AA11" s="955"/>
      <c r="AB11" s="955"/>
      <c r="AC11" s="955"/>
      <c r="AD11" s="955"/>
      <c r="AE11" s="955"/>
      <c r="AF11" s="955"/>
      <c r="AG11" s="955"/>
      <c r="AH11" s="955"/>
      <c r="AI11" s="955"/>
      <c r="AJ11" s="955"/>
      <c r="AK11" s="955"/>
      <c r="AL11" s="955"/>
      <c r="AM11" s="955"/>
      <c r="AN11" s="955"/>
      <c r="AO11" s="955"/>
    </row>
    <row r="12" spans="1:41" s="100" customFormat="1" ht="20.100000000000001" customHeight="1">
      <c r="A12" s="955"/>
      <c r="B12" s="955"/>
      <c r="C12" s="955"/>
      <c r="D12" s="955"/>
      <c r="E12" s="955"/>
      <c r="F12" s="955"/>
      <c r="G12" s="955"/>
      <c r="H12" s="955"/>
      <c r="I12" s="955"/>
      <c r="J12" s="955"/>
      <c r="K12" s="955"/>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955"/>
      <c r="B13" s="955"/>
      <c r="C13" s="955"/>
      <c r="D13" s="955"/>
      <c r="E13" s="955"/>
      <c r="F13" s="955"/>
      <c r="G13" s="955"/>
      <c r="H13" s="955"/>
      <c r="I13" s="955"/>
      <c r="J13" s="955"/>
      <c r="K13" s="955"/>
      <c r="L13" s="955"/>
      <c r="M13" s="955"/>
      <c r="N13" s="955"/>
      <c r="O13" s="955"/>
      <c r="P13" s="955"/>
      <c r="Q13" s="955"/>
      <c r="R13" s="955"/>
      <c r="S13" s="955"/>
      <c r="T13" s="955"/>
      <c r="U13" s="955"/>
      <c r="V13" s="955"/>
      <c r="W13" s="955"/>
      <c r="X13" s="955"/>
      <c r="Y13" s="955"/>
      <c r="Z13" s="955"/>
      <c r="AA13" s="955"/>
      <c r="AB13" s="955"/>
      <c r="AC13" s="955"/>
      <c r="AD13" s="955"/>
      <c r="AE13" s="955"/>
      <c r="AF13" s="955"/>
      <c r="AG13" s="955"/>
      <c r="AH13" s="955"/>
      <c r="AI13" s="955"/>
      <c r="AJ13" s="955"/>
      <c r="AK13" s="955"/>
      <c r="AL13" s="955"/>
      <c r="AM13" s="955"/>
      <c r="AN13" s="955"/>
      <c r="AO13" s="955"/>
    </row>
    <row r="14" spans="1:41" s="100" customFormat="1" ht="22.5" hidden="1" customHeight="1">
      <c r="A14" s="955"/>
      <c r="B14" s="955"/>
      <c r="C14" s="955"/>
      <c r="D14" s="955"/>
      <c r="E14" s="955"/>
      <c r="F14" s="955"/>
      <c r="G14" s="955"/>
      <c r="H14" s="955"/>
      <c r="I14" s="955"/>
      <c r="J14" s="955"/>
      <c r="K14" s="955"/>
      <c r="L14" s="957" t="s">
        <v>1331</v>
      </c>
      <c r="M14" s="957"/>
      <c r="N14" s="958" t="s">
        <v>21</v>
      </c>
      <c r="O14" s="955"/>
      <c r="P14" s="955"/>
      <c r="Q14" s="955"/>
      <c r="R14" s="955"/>
      <c r="S14" s="955"/>
      <c r="T14" s="955"/>
      <c r="U14" s="955"/>
      <c r="V14" s="955"/>
      <c r="W14" s="955"/>
      <c r="X14" s="955"/>
      <c r="Y14" s="955"/>
      <c r="Z14" s="955"/>
      <c r="AA14" s="955"/>
      <c r="AB14" s="955"/>
      <c r="AC14" s="955"/>
      <c r="AD14" s="955"/>
      <c r="AE14" s="955"/>
      <c r="AF14" s="955"/>
      <c r="AG14" s="955"/>
      <c r="AH14" s="955"/>
      <c r="AI14" s="955"/>
      <c r="AJ14" s="955"/>
      <c r="AK14" s="955"/>
      <c r="AL14" s="955"/>
      <c r="AM14" s="955"/>
      <c r="AN14" s="955"/>
      <c r="AO14" s="955"/>
    </row>
    <row r="15" spans="1:41" s="100" customFormat="1" ht="11.25" customHeight="1">
      <c r="A15" s="955"/>
      <c r="B15" s="955"/>
      <c r="C15" s="955"/>
      <c r="D15" s="955"/>
      <c r="E15" s="955"/>
      <c r="F15" s="955"/>
      <c r="G15" s="955"/>
      <c r="H15" s="955"/>
      <c r="I15" s="955"/>
      <c r="J15" s="955"/>
      <c r="K15" s="955"/>
      <c r="L15" s="955"/>
      <c r="M15" s="955"/>
      <c r="N15" s="955"/>
      <c r="O15" s="955"/>
      <c r="P15" s="955"/>
      <c r="Q15" s="955"/>
      <c r="R15" s="955"/>
      <c r="S15" s="955"/>
      <c r="T15" s="955"/>
      <c r="U15" s="955"/>
      <c r="V15" s="955"/>
      <c r="W15" s="955"/>
      <c r="X15" s="955"/>
      <c r="Y15" s="955"/>
      <c r="Z15" s="955"/>
      <c r="AA15" s="955"/>
      <c r="AB15" s="955"/>
      <c r="AC15" s="955"/>
      <c r="AD15" s="955"/>
      <c r="AE15" s="955"/>
      <c r="AF15" s="955"/>
      <c r="AG15" s="955"/>
      <c r="AH15" s="955"/>
      <c r="AI15" s="955"/>
      <c r="AJ15" s="955"/>
      <c r="AK15" s="955"/>
      <c r="AL15" s="955"/>
      <c r="AM15" s="955"/>
      <c r="AN15" s="955"/>
      <c r="AO15" s="955"/>
    </row>
    <row r="16" spans="1:41" s="100" customFormat="1" ht="15" customHeight="1">
      <c r="A16" s="955"/>
      <c r="B16" s="955"/>
      <c r="C16" s="955"/>
      <c r="D16" s="955"/>
      <c r="E16" s="955"/>
      <c r="F16" s="955"/>
      <c r="G16" s="955"/>
      <c r="H16" s="955"/>
      <c r="I16" s="955"/>
      <c r="J16" s="955"/>
      <c r="K16" s="955"/>
      <c r="L16" s="805" t="s">
        <v>16</v>
      </c>
      <c r="M16" s="959" t="s">
        <v>435</v>
      </c>
      <c r="N16" s="959" t="s">
        <v>143</v>
      </c>
      <c r="O16" s="960" t="s">
        <v>2412</v>
      </c>
      <c r="P16" s="960" t="s">
        <v>2412</v>
      </c>
      <c r="Q16" s="960" t="s">
        <v>2412</v>
      </c>
      <c r="R16" s="960" t="s">
        <v>2412</v>
      </c>
      <c r="S16" s="961" t="s">
        <v>2413</v>
      </c>
      <c r="T16" s="961" t="s">
        <v>2413</v>
      </c>
      <c r="U16" s="807" t="s">
        <v>2414</v>
      </c>
      <c r="V16" s="807" t="s">
        <v>2443</v>
      </c>
      <c r="W16" s="807" t="s">
        <v>2444</v>
      </c>
      <c r="X16" s="807" t="s">
        <v>2445</v>
      </c>
      <c r="Y16" s="807" t="s">
        <v>2446</v>
      </c>
      <c r="Z16" s="807" t="s">
        <v>2447</v>
      </c>
      <c r="AA16" s="807" t="s">
        <v>2448</v>
      </c>
      <c r="AB16" s="807" t="s">
        <v>2449</v>
      </c>
      <c r="AC16" s="807" t="s">
        <v>2450</v>
      </c>
      <c r="AD16" s="807" t="s">
        <v>2451</v>
      </c>
      <c r="AE16" s="807" t="s">
        <v>2414</v>
      </c>
      <c r="AF16" s="807" t="s">
        <v>2443</v>
      </c>
      <c r="AG16" s="807" t="s">
        <v>2444</v>
      </c>
      <c r="AH16" s="807" t="s">
        <v>2445</v>
      </c>
      <c r="AI16" s="807" t="s">
        <v>2446</v>
      </c>
      <c r="AJ16" s="807" t="s">
        <v>2447</v>
      </c>
      <c r="AK16" s="807" t="s">
        <v>2448</v>
      </c>
      <c r="AL16" s="807" t="s">
        <v>2449</v>
      </c>
      <c r="AM16" s="807" t="s">
        <v>2450</v>
      </c>
      <c r="AN16" s="807" t="s">
        <v>2451</v>
      </c>
      <c r="AO16" s="962" t="s">
        <v>323</v>
      </c>
    </row>
    <row r="17" spans="1:41" s="101" customFormat="1" ht="126" customHeight="1">
      <c r="A17" s="963"/>
      <c r="B17" s="963"/>
      <c r="C17" s="963"/>
      <c r="D17" s="963"/>
      <c r="E17" s="963"/>
      <c r="F17" s="963"/>
      <c r="G17" s="963"/>
      <c r="H17" s="963"/>
      <c r="I17" s="963"/>
      <c r="J17" s="963"/>
      <c r="K17" s="963"/>
      <c r="L17" s="805"/>
      <c r="M17" s="959"/>
      <c r="N17" s="959"/>
      <c r="O17" s="960" t="s">
        <v>1197</v>
      </c>
      <c r="P17" s="964" t="s">
        <v>286</v>
      </c>
      <c r="Q17" s="964" t="s">
        <v>436</v>
      </c>
      <c r="R17" s="964" t="s">
        <v>437</v>
      </c>
      <c r="S17" s="964" t="s">
        <v>1197</v>
      </c>
      <c r="T17" s="965" t="s">
        <v>286</v>
      </c>
      <c r="U17" s="850" t="s">
        <v>287</v>
      </c>
      <c r="V17" s="850" t="s">
        <v>287</v>
      </c>
      <c r="W17" s="850" t="s">
        <v>287</v>
      </c>
      <c r="X17" s="850" t="s">
        <v>287</v>
      </c>
      <c r="Y17" s="850" t="s">
        <v>287</v>
      </c>
      <c r="Z17" s="850" t="s">
        <v>287</v>
      </c>
      <c r="AA17" s="850" t="s">
        <v>287</v>
      </c>
      <c r="AB17" s="850" t="s">
        <v>287</v>
      </c>
      <c r="AC17" s="850" t="s">
        <v>287</v>
      </c>
      <c r="AD17" s="850" t="s">
        <v>287</v>
      </c>
      <c r="AE17" s="850" t="s">
        <v>286</v>
      </c>
      <c r="AF17" s="850" t="s">
        <v>286</v>
      </c>
      <c r="AG17" s="850" t="s">
        <v>286</v>
      </c>
      <c r="AH17" s="850" t="s">
        <v>286</v>
      </c>
      <c r="AI17" s="850" t="s">
        <v>286</v>
      </c>
      <c r="AJ17" s="850" t="s">
        <v>286</v>
      </c>
      <c r="AK17" s="850" t="s">
        <v>286</v>
      </c>
      <c r="AL17" s="850" t="s">
        <v>286</v>
      </c>
      <c r="AM17" s="850" t="s">
        <v>286</v>
      </c>
      <c r="AN17" s="850" t="s">
        <v>286</v>
      </c>
      <c r="AO17" s="962"/>
    </row>
    <row r="18" spans="1:41" s="278" customFormat="1" ht="22.5" hidden="1">
      <c r="A18" s="966"/>
      <c r="B18" s="954" t="b">
        <v>0</v>
      </c>
      <c r="C18" s="967"/>
      <c r="D18" s="967"/>
      <c r="E18" s="967"/>
      <c r="F18" s="967"/>
      <c r="G18" s="967"/>
      <c r="H18" s="967"/>
      <c r="I18" s="967"/>
      <c r="J18" s="967"/>
      <c r="K18" s="967"/>
      <c r="L18" s="276">
        <v>1</v>
      </c>
      <c r="M18" s="271" t="s">
        <v>438</v>
      </c>
      <c r="N18" s="277" t="s">
        <v>370</v>
      </c>
      <c r="O18" s="968">
        <v>0</v>
      </c>
      <c r="P18" s="968">
        <v>0</v>
      </c>
      <c r="Q18" s="968">
        <v>0</v>
      </c>
      <c r="R18" s="968">
        <v>0</v>
      </c>
      <c r="S18" s="968">
        <v>0</v>
      </c>
      <c r="T18" s="968">
        <v>0</v>
      </c>
      <c r="U18" s="968">
        <v>0</v>
      </c>
      <c r="V18" s="968">
        <v>0</v>
      </c>
      <c r="W18" s="968">
        <v>0</v>
      </c>
      <c r="X18" s="968">
        <v>0</v>
      </c>
      <c r="Y18" s="968">
        <v>0</v>
      </c>
      <c r="Z18" s="968">
        <v>0</v>
      </c>
      <c r="AA18" s="968">
        <v>0</v>
      </c>
      <c r="AB18" s="968">
        <v>0</v>
      </c>
      <c r="AC18" s="968">
        <v>0</v>
      </c>
      <c r="AD18" s="968">
        <v>0</v>
      </c>
      <c r="AE18" s="968">
        <v>0</v>
      </c>
      <c r="AF18" s="968">
        <v>0</v>
      </c>
      <c r="AG18" s="968">
        <v>0</v>
      </c>
      <c r="AH18" s="968">
        <v>0</v>
      </c>
      <c r="AI18" s="968">
        <v>0</v>
      </c>
      <c r="AJ18" s="968">
        <v>0</v>
      </c>
      <c r="AK18" s="968">
        <v>0</v>
      </c>
      <c r="AL18" s="968">
        <v>0</v>
      </c>
      <c r="AM18" s="968">
        <v>0</v>
      </c>
      <c r="AN18" s="968">
        <v>0</v>
      </c>
      <c r="AO18" s="858"/>
    </row>
    <row r="19" spans="1:41" hidden="1">
      <c r="A19" s="966"/>
      <c r="B19" s="954" t="b">
        <v>0</v>
      </c>
      <c r="C19" s="954"/>
      <c r="D19" s="954"/>
      <c r="E19" s="954"/>
      <c r="F19" s="954"/>
      <c r="G19" s="954"/>
      <c r="H19" s="954"/>
      <c r="I19" s="954"/>
      <c r="J19" s="954"/>
      <c r="K19" s="954"/>
      <c r="L19" s="273" t="s">
        <v>165</v>
      </c>
      <c r="M19" s="274" t="s">
        <v>439</v>
      </c>
      <c r="N19" s="270" t="s">
        <v>370</v>
      </c>
      <c r="O19" s="969">
        <v>0</v>
      </c>
      <c r="P19" s="969">
        <v>0</v>
      </c>
      <c r="Q19" s="969">
        <v>0</v>
      </c>
      <c r="R19" s="969">
        <v>0</v>
      </c>
      <c r="S19" s="969">
        <v>0</v>
      </c>
      <c r="T19" s="969">
        <v>0</v>
      </c>
      <c r="U19" s="969">
        <v>0</v>
      </c>
      <c r="V19" s="969">
        <v>0</v>
      </c>
      <c r="W19" s="969">
        <v>0</v>
      </c>
      <c r="X19" s="969">
        <v>0</v>
      </c>
      <c r="Y19" s="969">
        <v>0</v>
      </c>
      <c r="Z19" s="969">
        <v>0</v>
      </c>
      <c r="AA19" s="969">
        <v>0</v>
      </c>
      <c r="AB19" s="969">
        <v>0</v>
      </c>
      <c r="AC19" s="969">
        <v>0</v>
      </c>
      <c r="AD19" s="969">
        <v>0</v>
      </c>
      <c r="AE19" s="969">
        <v>0</v>
      </c>
      <c r="AF19" s="969">
        <v>0</v>
      </c>
      <c r="AG19" s="969">
        <v>0</v>
      </c>
      <c r="AH19" s="969">
        <v>0</v>
      </c>
      <c r="AI19" s="969">
        <v>0</v>
      </c>
      <c r="AJ19" s="969">
        <v>0</v>
      </c>
      <c r="AK19" s="969">
        <v>0</v>
      </c>
      <c r="AL19" s="969">
        <v>0</v>
      </c>
      <c r="AM19" s="969">
        <v>0</v>
      </c>
      <c r="AN19" s="969">
        <v>0</v>
      </c>
      <c r="AO19" s="858"/>
    </row>
    <row r="20" spans="1:41" hidden="1">
      <c r="A20" s="966"/>
      <c r="B20" s="954" t="b">
        <v>0</v>
      </c>
      <c r="C20" s="954"/>
      <c r="D20" s="954"/>
      <c r="E20" s="954"/>
      <c r="F20" s="954"/>
      <c r="G20" s="954"/>
      <c r="H20" s="954"/>
      <c r="I20" s="954"/>
      <c r="J20" s="954"/>
      <c r="K20" s="954"/>
      <c r="L20" s="273" t="s">
        <v>412</v>
      </c>
      <c r="M20" s="275" t="s">
        <v>440</v>
      </c>
      <c r="N20" s="270" t="s">
        <v>370</v>
      </c>
      <c r="O20" s="970"/>
      <c r="P20" s="970"/>
      <c r="Q20" s="970"/>
      <c r="R20" s="970"/>
      <c r="S20" s="970"/>
      <c r="T20" s="970"/>
      <c r="U20" s="970"/>
      <c r="V20" s="970"/>
      <c r="W20" s="970"/>
      <c r="X20" s="970"/>
      <c r="Y20" s="970"/>
      <c r="Z20" s="970"/>
      <c r="AA20" s="970"/>
      <c r="AB20" s="970"/>
      <c r="AC20" s="970"/>
      <c r="AD20" s="970"/>
      <c r="AE20" s="970"/>
      <c r="AF20" s="970"/>
      <c r="AG20" s="970"/>
      <c r="AH20" s="970"/>
      <c r="AI20" s="970"/>
      <c r="AJ20" s="970"/>
      <c r="AK20" s="970"/>
      <c r="AL20" s="970"/>
      <c r="AM20" s="970"/>
      <c r="AN20" s="970"/>
      <c r="AO20" s="858"/>
    </row>
    <row r="21" spans="1:41" hidden="1">
      <c r="A21" s="966"/>
      <c r="B21" s="954" t="b">
        <v>0</v>
      </c>
      <c r="C21" s="954"/>
      <c r="D21" s="954"/>
      <c r="E21" s="954"/>
      <c r="F21" s="954"/>
      <c r="G21" s="954"/>
      <c r="H21" s="954"/>
      <c r="I21" s="954"/>
      <c r="J21" s="954"/>
      <c r="K21" s="954"/>
      <c r="L21" s="273" t="s">
        <v>414</v>
      </c>
      <c r="M21" s="275" t="s">
        <v>1126</v>
      </c>
      <c r="N21" s="270" t="s">
        <v>370</v>
      </c>
      <c r="O21" s="970"/>
      <c r="P21" s="970"/>
      <c r="Q21" s="970"/>
      <c r="R21" s="970"/>
      <c r="S21" s="970"/>
      <c r="T21" s="970"/>
      <c r="U21" s="970"/>
      <c r="V21" s="970"/>
      <c r="W21" s="970"/>
      <c r="X21" s="970"/>
      <c r="Y21" s="970"/>
      <c r="Z21" s="970"/>
      <c r="AA21" s="970"/>
      <c r="AB21" s="970"/>
      <c r="AC21" s="970"/>
      <c r="AD21" s="970"/>
      <c r="AE21" s="970"/>
      <c r="AF21" s="970"/>
      <c r="AG21" s="970"/>
      <c r="AH21" s="970"/>
      <c r="AI21" s="970"/>
      <c r="AJ21" s="970"/>
      <c r="AK21" s="970"/>
      <c r="AL21" s="970"/>
      <c r="AM21" s="970"/>
      <c r="AN21" s="970"/>
      <c r="AO21" s="858"/>
    </row>
    <row r="22" spans="1:41" hidden="1">
      <c r="A22" s="966"/>
      <c r="B22" s="954" t="b">
        <v>0</v>
      </c>
      <c r="C22" s="954"/>
      <c r="D22" s="954"/>
      <c r="E22" s="954"/>
      <c r="F22" s="954"/>
      <c r="G22" s="954"/>
      <c r="H22" s="954"/>
      <c r="I22" s="954"/>
      <c r="J22" s="954"/>
      <c r="K22" s="954"/>
      <c r="L22" s="273" t="s">
        <v>1087</v>
      </c>
      <c r="M22" s="275" t="s">
        <v>441</v>
      </c>
      <c r="N22" s="270" t="s">
        <v>370</v>
      </c>
      <c r="O22" s="970"/>
      <c r="P22" s="970"/>
      <c r="Q22" s="970"/>
      <c r="R22" s="970"/>
      <c r="S22" s="970"/>
      <c r="T22" s="970"/>
      <c r="U22" s="970"/>
      <c r="V22" s="970"/>
      <c r="W22" s="970"/>
      <c r="X22" s="970"/>
      <c r="Y22" s="970"/>
      <c r="Z22" s="970"/>
      <c r="AA22" s="970"/>
      <c r="AB22" s="970"/>
      <c r="AC22" s="970"/>
      <c r="AD22" s="970"/>
      <c r="AE22" s="970"/>
      <c r="AF22" s="970"/>
      <c r="AG22" s="970"/>
      <c r="AH22" s="970"/>
      <c r="AI22" s="970"/>
      <c r="AJ22" s="970"/>
      <c r="AK22" s="970"/>
      <c r="AL22" s="970"/>
      <c r="AM22" s="970"/>
      <c r="AN22" s="970"/>
      <c r="AO22" s="858"/>
    </row>
    <row r="23" spans="1:41" hidden="1">
      <c r="A23" s="966"/>
      <c r="B23" s="954" t="b">
        <v>0</v>
      </c>
      <c r="C23" s="954"/>
      <c r="D23" s="954"/>
      <c r="E23" s="954"/>
      <c r="F23" s="954"/>
      <c r="G23" s="954"/>
      <c r="H23" s="954"/>
      <c r="I23" s="954"/>
      <c r="J23" s="954"/>
      <c r="K23" s="954"/>
      <c r="L23" s="273" t="s">
        <v>1088</v>
      </c>
      <c r="M23" s="275" t="s">
        <v>442</v>
      </c>
      <c r="N23" s="270" t="s">
        <v>370</v>
      </c>
      <c r="O23" s="970"/>
      <c r="P23" s="970"/>
      <c r="Q23" s="970"/>
      <c r="R23" s="970"/>
      <c r="S23" s="970"/>
      <c r="T23" s="970"/>
      <c r="U23" s="970"/>
      <c r="V23" s="970"/>
      <c r="W23" s="970"/>
      <c r="X23" s="970"/>
      <c r="Y23" s="970"/>
      <c r="Z23" s="970"/>
      <c r="AA23" s="970"/>
      <c r="AB23" s="970"/>
      <c r="AC23" s="970"/>
      <c r="AD23" s="970"/>
      <c r="AE23" s="970"/>
      <c r="AF23" s="970"/>
      <c r="AG23" s="970"/>
      <c r="AH23" s="970"/>
      <c r="AI23" s="970"/>
      <c r="AJ23" s="970"/>
      <c r="AK23" s="970"/>
      <c r="AL23" s="970"/>
      <c r="AM23" s="970"/>
      <c r="AN23" s="970"/>
      <c r="AO23" s="858"/>
    </row>
    <row r="24" spans="1:41" hidden="1">
      <c r="A24" s="966"/>
      <c r="B24" s="954" t="b">
        <v>0</v>
      </c>
      <c r="C24" s="954"/>
      <c r="D24" s="954"/>
      <c r="E24" s="954"/>
      <c r="F24" s="954"/>
      <c r="G24" s="954"/>
      <c r="H24" s="954"/>
      <c r="I24" s="954"/>
      <c r="J24" s="954"/>
      <c r="K24" s="954"/>
      <c r="L24" s="273" t="s">
        <v>166</v>
      </c>
      <c r="M24" s="274" t="s">
        <v>443</v>
      </c>
      <c r="N24" s="270" t="s">
        <v>370</v>
      </c>
      <c r="O24" s="969">
        <v>0</v>
      </c>
      <c r="P24" s="969">
        <v>0</v>
      </c>
      <c r="Q24" s="969">
        <v>0</v>
      </c>
      <c r="R24" s="969">
        <v>0</v>
      </c>
      <c r="S24" s="969">
        <v>0</v>
      </c>
      <c r="T24" s="969">
        <v>0</v>
      </c>
      <c r="U24" s="969">
        <v>0</v>
      </c>
      <c r="V24" s="969">
        <v>0</v>
      </c>
      <c r="W24" s="969">
        <v>0</v>
      </c>
      <c r="X24" s="969">
        <v>0</v>
      </c>
      <c r="Y24" s="969">
        <v>0</v>
      </c>
      <c r="Z24" s="969">
        <v>0</v>
      </c>
      <c r="AA24" s="969">
        <v>0</v>
      </c>
      <c r="AB24" s="969">
        <v>0</v>
      </c>
      <c r="AC24" s="969">
        <v>0</v>
      </c>
      <c r="AD24" s="969">
        <v>0</v>
      </c>
      <c r="AE24" s="969">
        <v>0</v>
      </c>
      <c r="AF24" s="969">
        <v>0</v>
      </c>
      <c r="AG24" s="969">
        <v>0</v>
      </c>
      <c r="AH24" s="969">
        <v>0</v>
      </c>
      <c r="AI24" s="969">
        <v>0</v>
      </c>
      <c r="AJ24" s="969">
        <v>0</v>
      </c>
      <c r="AK24" s="969">
        <v>0</v>
      </c>
      <c r="AL24" s="969">
        <v>0</v>
      </c>
      <c r="AM24" s="969">
        <v>0</v>
      </c>
      <c r="AN24" s="969">
        <v>0</v>
      </c>
      <c r="AO24" s="858"/>
    </row>
    <row r="25" spans="1:41" hidden="1">
      <c r="A25" s="966"/>
      <c r="B25" s="954" t="b">
        <v>0</v>
      </c>
      <c r="C25" s="954"/>
      <c r="D25" s="954"/>
      <c r="E25" s="954"/>
      <c r="F25" s="954"/>
      <c r="G25" s="954"/>
      <c r="H25" s="954"/>
      <c r="I25" s="954"/>
      <c r="J25" s="954"/>
      <c r="K25" s="954"/>
      <c r="L25" s="273" t="s">
        <v>534</v>
      </c>
      <c r="M25" s="275" t="s">
        <v>444</v>
      </c>
      <c r="N25" s="270" t="s">
        <v>370</v>
      </c>
      <c r="O25" s="970"/>
      <c r="P25" s="970"/>
      <c r="Q25" s="970"/>
      <c r="R25" s="970"/>
      <c r="S25" s="970"/>
      <c r="T25" s="970"/>
      <c r="U25" s="970"/>
      <c r="V25" s="970"/>
      <c r="W25" s="970"/>
      <c r="X25" s="970"/>
      <c r="Y25" s="970"/>
      <c r="Z25" s="970"/>
      <c r="AA25" s="970"/>
      <c r="AB25" s="970"/>
      <c r="AC25" s="970"/>
      <c r="AD25" s="970"/>
      <c r="AE25" s="970"/>
      <c r="AF25" s="970"/>
      <c r="AG25" s="970"/>
      <c r="AH25" s="970"/>
      <c r="AI25" s="970"/>
      <c r="AJ25" s="970"/>
      <c r="AK25" s="970"/>
      <c r="AL25" s="970"/>
      <c r="AM25" s="970"/>
      <c r="AN25" s="970"/>
      <c r="AO25" s="858"/>
    </row>
    <row r="26" spans="1:41" hidden="1">
      <c r="A26" s="966"/>
      <c r="B26" s="954" t="b">
        <v>0</v>
      </c>
      <c r="C26" s="954"/>
      <c r="D26" s="954"/>
      <c r="E26" s="954"/>
      <c r="F26" s="954"/>
      <c r="G26" s="954"/>
      <c r="H26" s="954"/>
      <c r="I26" s="954"/>
      <c r="J26" s="954"/>
      <c r="K26" s="954"/>
      <c r="L26" s="273" t="s">
        <v>540</v>
      </c>
      <c r="M26" s="275" t="s">
        <v>445</v>
      </c>
      <c r="N26" s="270" t="s">
        <v>370</v>
      </c>
      <c r="O26" s="970"/>
      <c r="P26" s="970"/>
      <c r="Q26" s="970"/>
      <c r="R26" s="970"/>
      <c r="S26" s="970"/>
      <c r="T26" s="970"/>
      <c r="U26" s="970"/>
      <c r="V26" s="970"/>
      <c r="W26" s="970"/>
      <c r="X26" s="970"/>
      <c r="Y26" s="970"/>
      <c r="Z26" s="970"/>
      <c r="AA26" s="970"/>
      <c r="AB26" s="970"/>
      <c r="AC26" s="970"/>
      <c r="AD26" s="970"/>
      <c r="AE26" s="970"/>
      <c r="AF26" s="970"/>
      <c r="AG26" s="970"/>
      <c r="AH26" s="970"/>
      <c r="AI26" s="970"/>
      <c r="AJ26" s="970"/>
      <c r="AK26" s="970"/>
      <c r="AL26" s="970"/>
      <c r="AM26" s="970"/>
      <c r="AN26" s="970"/>
      <c r="AO26" s="858"/>
    </row>
    <row r="27" spans="1:41" hidden="1">
      <c r="A27" s="966"/>
      <c r="B27" s="954" t="b">
        <v>0</v>
      </c>
      <c r="C27" s="954"/>
      <c r="D27" s="954"/>
      <c r="E27" s="954"/>
      <c r="F27" s="954"/>
      <c r="G27" s="954"/>
      <c r="H27" s="954"/>
      <c r="I27" s="954"/>
      <c r="J27" s="954"/>
      <c r="K27" s="954"/>
      <c r="L27" s="273" t="s">
        <v>542</v>
      </c>
      <c r="M27" s="275" t="s">
        <v>446</v>
      </c>
      <c r="N27" s="270" t="s">
        <v>370</v>
      </c>
      <c r="O27" s="970"/>
      <c r="P27" s="970"/>
      <c r="Q27" s="970"/>
      <c r="R27" s="970"/>
      <c r="S27" s="970"/>
      <c r="T27" s="970"/>
      <c r="U27" s="970"/>
      <c r="V27" s="970"/>
      <c r="W27" s="970"/>
      <c r="X27" s="970"/>
      <c r="Y27" s="970"/>
      <c r="Z27" s="970"/>
      <c r="AA27" s="970"/>
      <c r="AB27" s="970"/>
      <c r="AC27" s="970"/>
      <c r="AD27" s="970"/>
      <c r="AE27" s="970"/>
      <c r="AF27" s="970"/>
      <c r="AG27" s="970"/>
      <c r="AH27" s="970"/>
      <c r="AI27" s="970"/>
      <c r="AJ27" s="970"/>
      <c r="AK27" s="970"/>
      <c r="AL27" s="970"/>
      <c r="AM27" s="970"/>
      <c r="AN27" s="970"/>
      <c r="AO27" s="858"/>
    </row>
    <row r="28" spans="1:41" hidden="1">
      <c r="A28" s="966"/>
      <c r="B28" s="954" t="b">
        <v>0</v>
      </c>
      <c r="C28" s="954"/>
      <c r="D28" s="954"/>
      <c r="E28" s="954"/>
      <c r="F28" s="954"/>
      <c r="G28" s="954"/>
      <c r="H28" s="954"/>
      <c r="I28" s="954"/>
      <c r="J28" s="954"/>
      <c r="K28" s="954"/>
      <c r="L28" s="273" t="s">
        <v>378</v>
      </c>
      <c r="M28" s="274" t="s">
        <v>447</v>
      </c>
      <c r="N28" s="270" t="s">
        <v>370</v>
      </c>
      <c r="O28" s="969">
        <v>0</v>
      </c>
      <c r="P28" s="969">
        <v>0</v>
      </c>
      <c r="Q28" s="969">
        <v>0</v>
      </c>
      <c r="R28" s="969">
        <v>0</v>
      </c>
      <c r="S28" s="969">
        <v>0</v>
      </c>
      <c r="T28" s="969">
        <v>0</v>
      </c>
      <c r="U28" s="969">
        <v>0</v>
      </c>
      <c r="V28" s="969">
        <v>0</v>
      </c>
      <c r="W28" s="969">
        <v>0</v>
      </c>
      <c r="X28" s="969">
        <v>0</v>
      </c>
      <c r="Y28" s="969">
        <v>0</v>
      </c>
      <c r="Z28" s="969">
        <v>0</v>
      </c>
      <c r="AA28" s="969">
        <v>0</v>
      </c>
      <c r="AB28" s="969">
        <v>0</v>
      </c>
      <c r="AC28" s="969">
        <v>0</v>
      </c>
      <c r="AD28" s="969">
        <v>0</v>
      </c>
      <c r="AE28" s="969">
        <v>0</v>
      </c>
      <c r="AF28" s="969">
        <v>0</v>
      </c>
      <c r="AG28" s="969">
        <v>0</v>
      </c>
      <c r="AH28" s="969">
        <v>0</v>
      </c>
      <c r="AI28" s="969">
        <v>0</v>
      </c>
      <c r="AJ28" s="969">
        <v>0</v>
      </c>
      <c r="AK28" s="969">
        <v>0</v>
      </c>
      <c r="AL28" s="969">
        <v>0</v>
      </c>
      <c r="AM28" s="969">
        <v>0</v>
      </c>
      <c r="AN28" s="969">
        <v>0</v>
      </c>
      <c r="AO28" s="858"/>
    </row>
    <row r="29" spans="1:41" hidden="1">
      <c r="A29" s="966"/>
      <c r="B29" s="954" t="b">
        <v>0</v>
      </c>
      <c r="C29" s="954"/>
      <c r="D29" s="954"/>
      <c r="E29" s="954"/>
      <c r="F29" s="954"/>
      <c r="G29" s="954"/>
      <c r="H29" s="954"/>
      <c r="I29" s="954"/>
      <c r="J29" s="954"/>
      <c r="K29" s="954"/>
      <c r="L29" s="273" t="s">
        <v>564</v>
      </c>
      <c r="M29" s="275" t="s">
        <v>448</v>
      </c>
      <c r="N29" s="270" t="s">
        <v>370</v>
      </c>
      <c r="O29" s="970"/>
      <c r="P29" s="970"/>
      <c r="Q29" s="970"/>
      <c r="R29" s="970"/>
      <c r="S29" s="970"/>
      <c r="T29" s="970"/>
      <c r="U29" s="970"/>
      <c r="V29" s="970"/>
      <c r="W29" s="970"/>
      <c r="X29" s="970"/>
      <c r="Y29" s="970"/>
      <c r="Z29" s="970"/>
      <c r="AA29" s="970"/>
      <c r="AB29" s="970"/>
      <c r="AC29" s="970"/>
      <c r="AD29" s="970"/>
      <c r="AE29" s="970"/>
      <c r="AF29" s="970"/>
      <c r="AG29" s="970"/>
      <c r="AH29" s="970"/>
      <c r="AI29" s="970"/>
      <c r="AJ29" s="970"/>
      <c r="AK29" s="970"/>
      <c r="AL29" s="970"/>
      <c r="AM29" s="970"/>
      <c r="AN29" s="970"/>
      <c r="AO29" s="858"/>
    </row>
    <row r="30" spans="1:41" hidden="1">
      <c r="A30" s="966"/>
      <c r="B30" s="954" t="b">
        <v>0</v>
      </c>
      <c r="C30" s="954"/>
      <c r="D30" s="954"/>
      <c r="E30" s="954"/>
      <c r="F30" s="954"/>
      <c r="G30" s="954"/>
      <c r="H30" s="954"/>
      <c r="I30" s="954"/>
      <c r="J30" s="954"/>
      <c r="K30" s="954"/>
      <c r="L30" s="273" t="s">
        <v>566</v>
      </c>
      <c r="M30" s="275" t="s">
        <v>449</v>
      </c>
      <c r="N30" s="270" t="s">
        <v>370</v>
      </c>
      <c r="O30" s="970"/>
      <c r="P30" s="970"/>
      <c r="Q30" s="970"/>
      <c r="R30" s="970"/>
      <c r="S30" s="970"/>
      <c r="T30" s="970"/>
      <c r="U30" s="970"/>
      <c r="V30" s="970"/>
      <c r="W30" s="970"/>
      <c r="X30" s="970"/>
      <c r="Y30" s="970"/>
      <c r="Z30" s="970"/>
      <c r="AA30" s="970"/>
      <c r="AB30" s="970"/>
      <c r="AC30" s="970"/>
      <c r="AD30" s="970"/>
      <c r="AE30" s="970"/>
      <c r="AF30" s="970"/>
      <c r="AG30" s="970"/>
      <c r="AH30" s="970"/>
      <c r="AI30" s="970"/>
      <c r="AJ30" s="970"/>
      <c r="AK30" s="970"/>
      <c r="AL30" s="970"/>
      <c r="AM30" s="970"/>
      <c r="AN30" s="970"/>
      <c r="AO30" s="858"/>
    </row>
    <row r="31" spans="1:41" hidden="1">
      <c r="A31" s="966"/>
      <c r="B31" s="954" t="b">
        <v>0</v>
      </c>
      <c r="C31" s="954"/>
      <c r="D31" s="954"/>
      <c r="E31" s="954"/>
      <c r="F31" s="954"/>
      <c r="G31" s="954"/>
      <c r="H31" s="954"/>
      <c r="I31" s="954"/>
      <c r="J31" s="954"/>
      <c r="K31" s="954"/>
      <c r="L31" s="273" t="s">
        <v>568</v>
      </c>
      <c r="M31" s="275" t="s">
        <v>450</v>
      </c>
      <c r="N31" s="270" t="s">
        <v>370</v>
      </c>
      <c r="O31" s="970"/>
      <c r="P31" s="970"/>
      <c r="Q31" s="970"/>
      <c r="R31" s="970"/>
      <c r="S31" s="970"/>
      <c r="T31" s="970"/>
      <c r="U31" s="970"/>
      <c r="V31" s="970"/>
      <c r="W31" s="970"/>
      <c r="X31" s="970"/>
      <c r="Y31" s="970"/>
      <c r="Z31" s="970"/>
      <c r="AA31" s="970"/>
      <c r="AB31" s="970"/>
      <c r="AC31" s="970"/>
      <c r="AD31" s="970"/>
      <c r="AE31" s="970"/>
      <c r="AF31" s="970"/>
      <c r="AG31" s="970"/>
      <c r="AH31" s="970"/>
      <c r="AI31" s="970"/>
      <c r="AJ31" s="970"/>
      <c r="AK31" s="970"/>
      <c r="AL31" s="970"/>
      <c r="AM31" s="970"/>
      <c r="AN31" s="970"/>
      <c r="AO31" s="858"/>
    </row>
    <row r="32" spans="1:41" hidden="1">
      <c r="A32" s="966"/>
      <c r="B32" s="954" t="b">
        <v>0</v>
      </c>
      <c r="C32" s="954"/>
      <c r="D32" s="954"/>
      <c r="E32" s="954"/>
      <c r="F32" s="954"/>
      <c r="G32" s="954"/>
      <c r="H32" s="954"/>
      <c r="I32" s="954"/>
      <c r="J32" s="954"/>
      <c r="K32" s="954"/>
      <c r="L32" s="273" t="s">
        <v>380</v>
      </c>
      <c r="M32" s="274" t="s">
        <v>451</v>
      </c>
      <c r="N32" s="270" t="s">
        <v>370</v>
      </c>
      <c r="O32" s="969">
        <v>0</v>
      </c>
      <c r="P32" s="969">
        <v>0</v>
      </c>
      <c r="Q32" s="969">
        <v>0</v>
      </c>
      <c r="R32" s="969">
        <v>0</v>
      </c>
      <c r="S32" s="969">
        <v>0</v>
      </c>
      <c r="T32" s="969">
        <v>0</v>
      </c>
      <c r="U32" s="969">
        <v>0</v>
      </c>
      <c r="V32" s="969">
        <v>0</v>
      </c>
      <c r="W32" s="969">
        <v>0</v>
      </c>
      <c r="X32" s="969">
        <v>0</v>
      </c>
      <c r="Y32" s="969">
        <v>0</v>
      </c>
      <c r="Z32" s="969">
        <v>0</v>
      </c>
      <c r="AA32" s="969">
        <v>0</v>
      </c>
      <c r="AB32" s="969">
        <v>0</v>
      </c>
      <c r="AC32" s="969">
        <v>0</v>
      </c>
      <c r="AD32" s="969">
        <v>0</v>
      </c>
      <c r="AE32" s="969">
        <v>0</v>
      </c>
      <c r="AF32" s="969">
        <v>0</v>
      </c>
      <c r="AG32" s="969">
        <v>0</v>
      </c>
      <c r="AH32" s="969">
        <v>0</v>
      </c>
      <c r="AI32" s="969">
        <v>0</v>
      </c>
      <c r="AJ32" s="969">
        <v>0</v>
      </c>
      <c r="AK32" s="969">
        <v>0</v>
      </c>
      <c r="AL32" s="969">
        <v>0</v>
      </c>
      <c r="AM32" s="969">
        <v>0</v>
      </c>
      <c r="AN32" s="969">
        <v>0</v>
      </c>
      <c r="AO32" s="858"/>
    </row>
    <row r="33" spans="1:41" hidden="1">
      <c r="A33" s="966"/>
      <c r="B33" s="954" t="b">
        <v>0</v>
      </c>
      <c r="C33" s="954"/>
      <c r="D33" s="954"/>
      <c r="E33" s="954"/>
      <c r="F33" s="954"/>
      <c r="G33" s="954"/>
      <c r="H33" s="954"/>
      <c r="I33" s="954"/>
      <c r="J33" s="954"/>
      <c r="K33" s="954"/>
      <c r="L33" s="273" t="s">
        <v>573</v>
      </c>
      <c r="M33" s="275" t="s">
        <v>452</v>
      </c>
      <c r="N33" s="270" t="s">
        <v>370</v>
      </c>
      <c r="O33" s="970"/>
      <c r="P33" s="970"/>
      <c r="Q33" s="970"/>
      <c r="R33" s="970"/>
      <c r="S33" s="970"/>
      <c r="T33" s="970"/>
      <c r="U33" s="970"/>
      <c r="V33" s="970"/>
      <c r="W33" s="970"/>
      <c r="X33" s="970"/>
      <c r="Y33" s="970"/>
      <c r="Z33" s="970"/>
      <c r="AA33" s="970"/>
      <c r="AB33" s="970"/>
      <c r="AC33" s="970"/>
      <c r="AD33" s="970"/>
      <c r="AE33" s="970"/>
      <c r="AF33" s="970"/>
      <c r="AG33" s="970"/>
      <c r="AH33" s="970"/>
      <c r="AI33" s="970"/>
      <c r="AJ33" s="970"/>
      <c r="AK33" s="970"/>
      <c r="AL33" s="970"/>
      <c r="AM33" s="970"/>
      <c r="AN33" s="970"/>
      <c r="AO33" s="858"/>
    </row>
    <row r="34" spans="1:41" ht="22.5" hidden="1">
      <c r="A34" s="966"/>
      <c r="B34" s="954" t="b">
        <v>0</v>
      </c>
      <c r="C34" s="954"/>
      <c r="D34" s="954"/>
      <c r="E34" s="954"/>
      <c r="F34" s="954"/>
      <c r="G34" s="954"/>
      <c r="H34" s="954"/>
      <c r="I34" s="954"/>
      <c r="J34" s="954"/>
      <c r="K34" s="954"/>
      <c r="L34" s="273" t="s">
        <v>587</v>
      </c>
      <c r="M34" s="275" t="s">
        <v>1180</v>
      </c>
      <c r="N34" s="270" t="s">
        <v>370</v>
      </c>
      <c r="O34" s="970"/>
      <c r="P34" s="970"/>
      <c r="Q34" s="970"/>
      <c r="R34" s="970"/>
      <c r="S34" s="970"/>
      <c r="T34" s="970"/>
      <c r="U34" s="970"/>
      <c r="V34" s="970"/>
      <c r="W34" s="970"/>
      <c r="X34" s="970"/>
      <c r="Y34" s="970"/>
      <c r="Z34" s="970"/>
      <c r="AA34" s="970"/>
      <c r="AB34" s="970"/>
      <c r="AC34" s="970"/>
      <c r="AD34" s="970"/>
      <c r="AE34" s="970"/>
      <c r="AF34" s="970"/>
      <c r="AG34" s="970"/>
      <c r="AH34" s="970"/>
      <c r="AI34" s="970"/>
      <c r="AJ34" s="970"/>
      <c r="AK34" s="970"/>
      <c r="AL34" s="970"/>
      <c r="AM34" s="970"/>
      <c r="AN34" s="970"/>
      <c r="AO34" s="858"/>
    </row>
    <row r="35" spans="1:41" ht="22.5" hidden="1">
      <c r="A35" s="966"/>
      <c r="B35" s="954" t="b">
        <v>0</v>
      </c>
      <c r="C35" s="954"/>
      <c r="D35" s="954"/>
      <c r="E35" s="954"/>
      <c r="F35" s="954"/>
      <c r="G35" s="954"/>
      <c r="H35" s="954"/>
      <c r="I35" s="954"/>
      <c r="J35" s="954"/>
      <c r="K35" s="954"/>
      <c r="L35" s="273" t="s">
        <v>593</v>
      </c>
      <c r="M35" s="275" t="s">
        <v>453</v>
      </c>
      <c r="N35" s="270" t="s">
        <v>370</v>
      </c>
      <c r="O35" s="970"/>
      <c r="P35" s="970"/>
      <c r="Q35" s="970"/>
      <c r="R35" s="970"/>
      <c r="S35" s="970"/>
      <c r="T35" s="970"/>
      <c r="U35" s="970"/>
      <c r="V35" s="970"/>
      <c r="W35" s="970"/>
      <c r="X35" s="970"/>
      <c r="Y35" s="970"/>
      <c r="Z35" s="970"/>
      <c r="AA35" s="970"/>
      <c r="AB35" s="970"/>
      <c r="AC35" s="970"/>
      <c r="AD35" s="970"/>
      <c r="AE35" s="970"/>
      <c r="AF35" s="970"/>
      <c r="AG35" s="970"/>
      <c r="AH35" s="970"/>
      <c r="AI35" s="970"/>
      <c r="AJ35" s="970"/>
      <c r="AK35" s="970"/>
      <c r="AL35" s="970"/>
      <c r="AM35" s="970"/>
      <c r="AN35" s="970"/>
      <c r="AO35" s="858"/>
    </row>
    <row r="36" spans="1:41" hidden="1">
      <c r="A36" s="966"/>
      <c r="B36" s="954" t="b">
        <v>0</v>
      </c>
      <c r="C36" s="954"/>
      <c r="D36" s="954"/>
      <c r="E36" s="954"/>
      <c r="F36" s="954"/>
      <c r="G36" s="954"/>
      <c r="H36" s="954"/>
      <c r="I36" s="954"/>
      <c r="J36" s="954"/>
      <c r="K36" s="954"/>
      <c r="L36" s="273" t="s">
        <v>595</v>
      </c>
      <c r="M36" s="275" t="s">
        <v>454</v>
      </c>
      <c r="N36" s="270" t="s">
        <v>370</v>
      </c>
      <c r="O36" s="970"/>
      <c r="P36" s="970"/>
      <c r="Q36" s="970"/>
      <c r="R36" s="970"/>
      <c r="S36" s="970"/>
      <c r="T36" s="970"/>
      <c r="U36" s="970"/>
      <c r="V36" s="970"/>
      <c r="W36" s="970"/>
      <c r="X36" s="970"/>
      <c r="Y36" s="970"/>
      <c r="Z36" s="970"/>
      <c r="AA36" s="970"/>
      <c r="AB36" s="970"/>
      <c r="AC36" s="970"/>
      <c r="AD36" s="970"/>
      <c r="AE36" s="970"/>
      <c r="AF36" s="970"/>
      <c r="AG36" s="970"/>
      <c r="AH36" s="970"/>
      <c r="AI36" s="970"/>
      <c r="AJ36" s="970"/>
      <c r="AK36" s="970"/>
      <c r="AL36" s="970"/>
      <c r="AM36" s="970"/>
      <c r="AN36" s="970"/>
      <c r="AO36" s="858"/>
    </row>
    <row r="37" spans="1:41" s="278" customFormat="1" ht="22.5" hidden="1">
      <c r="A37" s="966"/>
      <c r="B37" s="954" t="b">
        <v>0</v>
      </c>
      <c r="C37" s="967"/>
      <c r="D37" s="967"/>
      <c r="E37" s="967"/>
      <c r="F37" s="967"/>
      <c r="G37" s="967"/>
      <c r="H37" s="967"/>
      <c r="I37" s="967"/>
      <c r="J37" s="967"/>
      <c r="K37" s="967"/>
      <c r="L37" s="276" t="s">
        <v>102</v>
      </c>
      <c r="M37" s="272" t="s">
        <v>455</v>
      </c>
      <c r="N37" s="277" t="s">
        <v>370</v>
      </c>
      <c r="O37" s="968">
        <v>0</v>
      </c>
      <c r="P37" s="968">
        <v>0</v>
      </c>
      <c r="Q37" s="968">
        <v>0</v>
      </c>
      <c r="R37" s="968">
        <v>0</v>
      </c>
      <c r="S37" s="968">
        <v>0</v>
      </c>
      <c r="T37" s="968">
        <v>0</v>
      </c>
      <c r="U37" s="968">
        <v>0</v>
      </c>
      <c r="V37" s="968">
        <v>0</v>
      </c>
      <c r="W37" s="968">
        <v>0</v>
      </c>
      <c r="X37" s="968">
        <v>0</v>
      </c>
      <c r="Y37" s="968">
        <v>0</v>
      </c>
      <c r="Z37" s="968">
        <v>0</v>
      </c>
      <c r="AA37" s="968">
        <v>0</v>
      </c>
      <c r="AB37" s="968">
        <v>0</v>
      </c>
      <c r="AC37" s="968">
        <v>0</v>
      </c>
      <c r="AD37" s="968">
        <v>0</v>
      </c>
      <c r="AE37" s="968">
        <v>0</v>
      </c>
      <c r="AF37" s="968">
        <v>0</v>
      </c>
      <c r="AG37" s="968">
        <v>0</v>
      </c>
      <c r="AH37" s="968">
        <v>0</v>
      </c>
      <c r="AI37" s="968">
        <v>0</v>
      </c>
      <c r="AJ37" s="968">
        <v>0</v>
      </c>
      <c r="AK37" s="968">
        <v>0</v>
      </c>
      <c r="AL37" s="968">
        <v>0</v>
      </c>
      <c r="AM37" s="968">
        <v>0</v>
      </c>
      <c r="AN37" s="968">
        <v>0</v>
      </c>
      <c r="AO37" s="858"/>
    </row>
    <row r="38" spans="1:41" hidden="1">
      <c r="A38" s="966"/>
      <c r="B38" s="954" t="b">
        <v>0</v>
      </c>
      <c r="C38" s="954"/>
      <c r="D38" s="954"/>
      <c r="E38" s="954"/>
      <c r="F38" s="954"/>
      <c r="G38" s="954"/>
      <c r="H38" s="954"/>
      <c r="I38" s="954"/>
      <c r="J38" s="954"/>
      <c r="K38" s="954"/>
      <c r="L38" s="273" t="s">
        <v>17</v>
      </c>
      <c r="M38" s="274" t="s">
        <v>1191</v>
      </c>
      <c r="N38" s="270" t="s">
        <v>370</v>
      </c>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858"/>
    </row>
    <row r="39" spans="1:41" hidden="1">
      <c r="A39" s="966"/>
      <c r="B39" s="954" t="b">
        <v>0</v>
      </c>
      <c r="C39" s="954"/>
      <c r="D39" s="954"/>
      <c r="E39" s="954"/>
      <c r="F39" s="954"/>
      <c r="G39" s="954"/>
      <c r="H39" s="954"/>
      <c r="I39" s="954"/>
      <c r="J39" s="954"/>
      <c r="K39" s="954"/>
      <c r="L39" s="273" t="s">
        <v>146</v>
      </c>
      <c r="M39" s="274" t="s">
        <v>1192</v>
      </c>
      <c r="N39" s="270" t="s">
        <v>370</v>
      </c>
      <c r="O39" s="970"/>
      <c r="P39" s="970"/>
      <c r="Q39" s="970"/>
      <c r="R39" s="970"/>
      <c r="S39" s="970"/>
      <c r="T39" s="970"/>
      <c r="U39" s="970"/>
      <c r="V39" s="970"/>
      <c r="W39" s="970"/>
      <c r="X39" s="970"/>
      <c r="Y39" s="970"/>
      <c r="Z39" s="970"/>
      <c r="AA39" s="970"/>
      <c r="AB39" s="970"/>
      <c r="AC39" s="970"/>
      <c r="AD39" s="970"/>
      <c r="AE39" s="970"/>
      <c r="AF39" s="970"/>
      <c r="AG39" s="970"/>
      <c r="AH39" s="970"/>
      <c r="AI39" s="970"/>
      <c r="AJ39" s="970"/>
      <c r="AK39" s="970"/>
      <c r="AL39" s="970"/>
      <c r="AM39" s="970"/>
      <c r="AN39" s="970"/>
      <c r="AO39" s="858"/>
    </row>
    <row r="40" spans="1:41" hidden="1">
      <c r="A40" s="966"/>
      <c r="B40" s="954" t="b">
        <v>0</v>
      </c>
      <c r="C40" s="954"/>
      <c r="D40" s="954"/>
      <c r="E40" s="954"/>
      <c r="F40" s="954"/>
      <c r="G40" s="954"/>
      <c r="H40" s="954"/>
      <c r="I40" s="954"/>
      <c r="J40" s="954"/>
      <c r="K40" s="954"/>
      <c r="L40" s="273" t="s">
        <v>167</v>
      </c>
      <c r="M40" s="274" t="s">
        <v>456</v>
      </c>
      <c r="N40" s="270" t="s">
        <v>370</v>
      </c>
      <c r="O40" s="970"/>
      <c r="P40" s="970"/>
      <c r="Q40" s="970"/>
      <c r="R40" s="970"/>
      <c r="S40" s="970"/>
      <c r="T40" s="970"/>
      <c r="U40" s="970"/>
      <c r="V40" s="970"/>
      <c r="W40" s="970"/>
      <c r="X40" s="970"/>
      <c r="Y40" s="970"/>
      <c r="Z40" s="970"/>
      <c r="AA40" s="970"/>
      <c r="AB40" s="970"/>
      <c r="AC40" s="970"/>
      <c r="AD40" s="970"/>
      <c r="AE40" s="970"/>
      <c r="AF40" s="970"/>
      <c r="AG40" s="970"/>
      <c r="AH40" s="970"/>
      <c r="AI40" s="970"/>
      <c r="AJ40" s="970"/>
      <c r="AK40" s="970"/>
      <c r="AL40" s="970"/>
      <c r="AM40" s="970"/>
      <c r="AN40" s="970"/>
      <c r="AO40" s="858"/>
    </row>
    <row r="41" spans="1:41" s="82" customFormat="1">
      <c r="A41" s="851" t="s">
        <v>18</v>
      </c>
      <c r="B41" s="954" t="b">
        <v>1</v>
      </c>
      <c r="C41" s="834"/>
      <c r="D41" s="834"/>
      <c r="E41" s="834"/>
      <c r="F41" s="834"/>
      <c r="G41" s="834"/>
      <c r="H41" s="834"/>
      <c r="I41" s="834"/>
      <c r="J41" s="834"/>
      <c r="K41" s="834"/>
      <c r="L41" s="971" t="s">
        <v>2390</v>
      </c>
      <c r="M41" s="972"/>
      <c r="N41" s="972"/>
      <c r="O41" s="972"/>
      <c r="P41" s="972"/>
      <c r="Q41" s="972"/>
      <c r="R41" s="972"/>
      <c r="S41" s="972"/>
      <c r="T41" s="972"/>
      <c r="U41" s="972"/>
      <c r="V41" s="972"/>
      <c r="W41" s="972"/>
      <c r="X41" s="972"/>
      <c r="Y41" s="972"/>
      <c r="Z41" s="972"/>
      <c r="AA41" s="972"/>
      <c r="AB41" s="972"/>
      <c r="AC41" s="972"/>
      <c r="AD41" s="972"/>
      <c r="AE41" s="972"/>
      <c r="AF41" s="972"/>
      <c r="AG41" s="972"/>
      <c r="AH41" s="972"/>
      <c r="AI41" s="972"/>
      <c r="AJ41" s="972"/>
      <c r="AK41" s="972"/>
      <c r="AL41" s="972"/>
      <c r="AM41" s="972"/>
      <c r="AN41" s="972"/>
      <c r="AO41" s="972"/>
    </row>
    <row r="42" spans="1:41" s="278" customFormat="1" ht="22.5">
      <c r="A42" s="885">
        <v>1</v>
      </c>
      <c r="B42" s="954" t="b">
        <v>1</v>
      </c>
      <c r="C42" s="967"/>
      <c r="D42" s="967"/>
      <c r="E42" s="967"/>
      <c r="F42" s="967"/>
      <c r="G42" s="967"/>
      <c r="H42" s="967"/>
      <c r="I42" s="967"/>
      <c r="J42" s="967"/>
      <c r="K42" s="967"/>
      <c r="L42" s="276">
        <v>1</v>
      </c>
      <c r="M42" s="271" t="s">
        <v>438</v>
      </c>
      <c r="N42" s="277" t="s">
        <v>370</v>
      </c>
      <c r="O42" s="968">
        <v>0</v>
      </c>
      <c r="P42" s="968">
        <v>0</v>
      </c>
      <c r="Q42" s="968">
        <v>0</v>
      </c>
      <c r="R42" s="968">
        <v>0</v>
      </c>
      <c r="S42" s="968">
        <v>0</v>
      </c>
      <c r="T42" s="968">
        <v>0</v>
      </c>
      <c r="U42" s="968">
        <v>0</v>
      </c>
      <c r="V42" s="968">
        <v>0</v>
      </c>
      <c r="W42" s="968">
        <v>0</v>
      </c>
      <c r="X42" s="968">
        <v>0</v>
      </c>
      <c r="Y42" s="968">
        <v>0</v>
      </c>
      <c r="Z42" s="968">
        <v>0</v>
      </c>
      <c r="AA42" s="968">
        <v>0</v>
      </c>
      <c r="AB42" s="968">
        <v>0</v>
      </c>
      <c r="AC42" s="968">
        <v>0</v>
      </c>
      <c r="AD42" s="968">
        <v>0</v>
      </c>
      <c r="AE42" s="968">
        <v>0</v>
      </c>
      <c r="AF42" s="968">
        <v>0</v>
      </c>
      <c r="AG42" s="968">
        <v>0</v>
      </c>
      <c r="AH42" s="968">
        <v>0</v>
      </c>
      <c r="AI42" s="968">
        <v>0</v>
      </c>
      <c r="AJ42" s="968">
        <v>0</v>
      </c>
      <c r="AK42" s="968">
        <v>0</v>
      </c>
      <c r="AL42" s="968">
        <v>0</v>
      </c>
      <c r="AM42" s="968">
        <v>0</v>
      </c>
      <c r="AN42" s="968">
        <v>0</v>
      </c>
      <c r="AO42" s="858"/>
    </row>
    <row r="43" spans="1:41">
      <c r="A43" s="885">
        <v>1</v>
      </c>
      <c r="B43" s="954" t="b">
        <v>1</v>
      </c>
      <c r="C43" s="954"/>
      <c r="D43" s="954"/>
      <c r="E43" s="954"/>
      <c r="F43" s="954"/>
      <c r="G43" s="954"/>
      <c r="H43" s="954"/>
      <c r="I43" s="954"/>
      <c r="J43" s="954"/>
      <c r="K43" s="954"/>
      <c r="L43" s="273" t="s">
        <v>165</v>
      </c>
      <c r="M43" s="274" t="s">
        <v>439</v>
      </c>
      <c r="N43" s="270" t="s">
        <v>370</v>
      </c>
      <c r="O43" s="969">
        <v>0</v>
      </c>
      <c r="P43" s="969">
        <v>0</v>
      </c>
      <c r="Q43" s="969">
        <v>0</v>
      </c>
      <c r="R43" s="969">
        <v>0</v>
      </c>
      <c r="S43" s="969">
        <v>0</v>
      </c>
      <c r="T43" s="969">
        <v>0</v>
      </c>
      <c r="U43" s="969">
        <v>0</v>
      </c>
      <c r="V43" s="969">
        <v>0</v>
      </c>
      <c r="W43" s="969">
        <v>0</v>
      </c>
      <c r="X43" s="969">
        <v>0</v>
      </c>
      <c r="Y43" s="969">
        <v>0</v>
      </c>
      <c r="Z43" s="969">
        <v>0</v>
      </c>
      <c r="AA43" s="969">
        <v>0</v>
      </c>
      <c r="AB43" s="969">
        <v>0</v>
      </c>
      <c r="AC43" s="969">
        <v>0</v>
      </c>
      <c r="AD43" s="969">
        <v>0</v>
      </c>
      <c r="AE43" s="969">
        <v>0</v>
      </c>
      <c r="AF43" s="969">
        <v>0</v>
      </c>
      <c r="AG43" s="969">
        <v>0</v>
      </c>
      <c r="AH43" s="969">
        <v>0</v>
      </c>
      <c r="AI43" s="969">
        <v>0</v>
      </c>
      <c r="AJ43" s="969">
        <v>0</v>
      </c>
      <c r="AK43" s="969">
        <v>0</v>
      </c>
      <c r="AL43" s="969">
        <v>0</v>
      </c>
      <c r="AM43" s="969">
        <v>0</v>
      </c>
      <c r="AN43" s="969">
        <v>0</v>
      </c>
      <c r="AO43" s="858"/>
    </row>
    <row r="44" spans="1:41">
      <c r="A44" s="885">
        <v>1</v>
      </c>
      <c r="B44" s="954" t="b">
        <v>1</v>
      </c>
      <c r="C44" s="954"/>
      <c r="D44" s="954"/>
      <c r="E44" s="954"/>
      <c r="F44" s="954"/>
      <c r="G44" s="954"/>
      <c r="H44" s="954"/>
      <c r="I44" s="954"/>
      <c r="J44" s="954"/>
      <c r="K44" s="954"/>
      <c r="L44" s="273" t="s">
        <v>412</v>
      </c>
      <c r="M44" s="275" t="s">
        <v>440</v>
      </c>
      <c r="N44" s="270" t="s">
        <v>370</v>
      </c>
      <c r="O44" s="970"/>
      <c r="P44" s="970"/>
      <c r="Q44" s="970"/>
      <c r="R44" s="970"/>
      <c r="S44" s="970"/>
      <c r="T44" s="970"/>
      <c r="U44" s="970"/>
      <c r="V44" s="970"/>
      <c r="W44" s="970"/>
      <c r="X44" s="970"/>
      <c r="Y44" s="970"/>
      <c r="Z44" s="970"/>
      <c r="AA44" s="970"/>
      <c r="AB44" s="970"/>
      <c r="AC44" s="970"/>
      <c r="AD44" s="970"/>
      <c r="AE44" s="970"/>
      <c r="AF44" s="970"/>
      <c r="AG44" s="970"/>
      <c r="AH44" s="970"/>
      <c r="AI44" s="970"/>
      <c r="AJ44" s="970"/>
      <c r="AK44" s="970"/>
      <c r="AL44" s="970"/>
      <c r="AM44" s="970"/>
      <c r="AN44" s="970"/>
      <c r="AO44" s="858"/>
    </row>
    <row r="45" spans="1:41">
      <c r="A45" s="885">
        <v>1</v>
      </c>
      <c r="B45" s="954" t="b">
        <v>1</v>
      </c>
      <c r="C45" s="954"/>
      <c r="D45" s="954"/>
      <c r="E45" s="954"/>
      <c r="F45" s="954"/>
      <c r="G45" s="954"/>
      <c r="H45" s="954"/>
      <c r="I45" s="954"/>
      <c r="J45" s="954"/>
      <c r="K45" s="954"/>
      <c r="L45" s="273" t="s">
        <v>414</v>
      </c>
      <c r="M45" s="275" t="s">
        <v>1126</v>
      </c>
      <c r="N45" s="270" t="s">
        <v>370</v>
      </c>
      <c r="O45" s="970"/>
      <c r="P45" s="970"/>
      <c r="Q45" s="970"/>
      <c r="R45" s="970"/>
      <c r="S45" s="970"/>
      <c r="T45" s="970"/>
      <c r="U45" s="970"/>
      <c r="V45" s="970"/>
      <c r="W45" s="970"/>
      <c r="X45" s="970"/>
      <c r="Y45" s="970"/>
      <c r="Z45" s="970"/>
      <c r="AA45" s="970"/>
      <c r="AB45" s="970"/>
      <c r="AC45" s="970"/>
      <c r="AD45" s="970"/>
      <c r="AE45" s="970"/>
      <c r="AF45" s="970"/>
      <c r="AG45" s="970"/>
      <c r="AH45" s="970"/>
      <c r="AI45" s="970"/>
      <c r="AJ45" s="970"/>
      <c r="AK45" s="970"/>
      <c r="AL45" s="970"/>
      <c r="AM45" s="970"/>
      <c r="AN45" s="970"/>
      <c r="AO45" s="858"/>
    </row>
    <row r="46" spans="1:41">
      <c r="A46" s="885">
        <v>1</v>
      </c>
      <c r="B46" s="954" t="b">
        <v>1</v>
      </c>
      <c r="C46" s="954"/>
      <c r="D46" s="954"/>
      <c r="E46" s="954"/>
      <c r="F46" s="954"/>
      <c r="G46" s="954"/>
      <c r="H46" s="954"/>
      <c r="I46" s="954"/>
      <c r="J46" s="954"/>
      <c r="K46" s="954"/>
      <c r="L46" s="273" t="s">
        <v>1087</v>
      </c>
      <c r="M46" s="275" t="s">
        <v>441</v>
      </c>
      <c r="N46" s="270" t="s">
        <v>370</v>
      </c>
      <c r="O46" s="970"/>
      <c r="P46" s="970"/>
      <c r="Q46" s="970"/>
      <c r="R46" s="970"/>
      <c r="S46" s="970"/>
      <c r="T46" s="970"/>
      <c r="U46" s="970"/>
      <c r="V46" s="970"/>
      <c r="W46" s="970"/>
      <c r="X46" s="970"/>
      <c r="Y46" s="970"/>
      <c r="Z46" s="970"/>
      <c r="AA46" s="970"/>
      <c r="AB46" s="970"/>
      <c r="AC46" s="970"/>
      <c r="AD46" s="970"/>
      <c r="AE46" s="970"/>
      <c r="AF46" s="970"/>
      <c r="AG46" s="970"/>
      <c r="AH46" s="970"/>
      <c r="AI46" s="970"/>
      <c r="AJ46" s="970"/>
      <c r="AK46" s="970"/>
      <c r="AL46" s="970"/>
      <c r="AM46" s="970"/>
      <c r="AN46" s="970"/>
      <c r="AO46" s="858"/>
    </row>
    <row r="47" spans="1:41">
      <c r="A47" s="885">
        <v>1</v>
      </c>
      <c r="B47" s="954" t="b">
        <v>1</v>
      </c>
      <c r="C47" s="954"/>
      <c r="D47" s="954"/>
      <c r="E47" s="954"/>
      <c r="F47" s="954"/>
      <c r="G47" s="954"/>
      <c r="H47" s="954"/>
      <c r="I47" s="954"/>
      <c r="J47" s="954"/>
      <c r="K47" s="954"/>
      <c r="L47" s="273" t="s">
        <v>1088</v>
      </c>
      <c r="M47" s="275" t="s">
        <v>442</v>
      </c>
      <c r="N47" s="270" t="s">
        <v>370</v>
      </c>
      <c r="O47" s="970"/>
      <c r="P47" s="970"/>
      <c r="Q47" s="970"/>
      <c r="R47" s="970"/>
      <c r="S47" s="970"/>
      <c r="T47" s="970"/>
      <c r="U47" s="970"/>
      <c r="V47" s="970"/>
      <c r="W47" s="970"/>
      <c r="X47" s="970"/>
      <c r="Y47" s="970"/>
      <c r="Z47" s="970"/>
      <c r="AA47" s="970"/>
      <c r="AB47" s="970"/>
      <c r="AC47" s="970"/>
      <c r="AD47" s="970"/>
      <c r="AE47" s="970"/>
      <c r="AF47" s="970"/>
      <c r="AG47" s="970"/>
      <c r="AH47" s="970"/>
      <c r="AI47" s="970"/>
      <c r="AJ47" s="970"/>
      <c r="AK47" s="970"/>
      <c r="AL47" s="970"/>
      <c r="AM47" s="970"/>
      <c r="AN47" s="970"/>
      <c r="AO47" s="858"/>
    </row>
    <row r="48" spans="1:41">
      <c r="A48" s="885">
        <v>1</v>
      </c>
      <c r="B48" s="954" t="b">
        <v>1</v>
      </c>
      <c r="C48" s="954"/>
      <c r="D48" s="954"/>
      <c r="E48" s="954"/>
      <c r="F48" s="954"/>
      <c r="G48" s="954"/>
      <c r="H48" s="954"/>
      <c r="I48" s="954"/>
      <c r="J48" s="954"/>
      <c r="K48" s="954"/>
      <c r="L48" s="273" t="s">
        <v>166</v>
      </c>
      <c r="M48" s="274" t="s">
        <v>443</v>
      </c>
      <c r="N48" s="270" t="s">
        <v>370</v>
      </c>
      <c r="O48" s="969">
        <v>0</v>
      </c>
      <c r="P48" s="969">
        <v>0</v>
      </c>
      <c r="Q48" s="969">
        <v>0</v>
      </c>
      <c r="R48" s="969">
        <v>0</v>
      </c>
      <c r="S48" s="969">
        <v>0</v>
      </c>
      <c r="T48" s="969">
        <v>0</v>
      </c>
      <c r="U48" s="969">
        <v>0</v>
      </c>
      <c r="V48" s="969">
        <v>0</v>
      </c>
      <c r="W48" s="969">
        <v>0</v>
      </c>
      <c r="X48" s="969">
        <v>0</v>
      </c>
      <c r="Y48" s="969">
        <v>0</v>
      </c>
      <c r="Z48" s="969">
        <v>0</v>
      </c>
      <c r="AA48" s="969">
        <v>0</v>
      </c>
      <c r="AB48" s="969">
        <v>0</v>
      </c>
      <c r="AC48" s="969">
        <v>0</v>
      </c>
      <c r="AD48" s="969">
        <v>0</v>
      </c>
      <c r="AE48" s="969">
        <v>0</v>
      </c>
      <c r="AF48" s="969">
        <v>0</v>
      </c>
      <c r="AG48" s="969">
        <v>0</v>
      </c>
      <c r="AH48" s="969">
        <v>0</v>
      </c>
      <c r="AI48" s="969">
        <v>0</v>
      </c>
      <c r="AJ48" s="969">
        <v>0</v>
      </c>
      <c r="AK48" s="969">
        <v>0</v>
      </c>
      <c r="AL48" s="969">
        <v>0</v>
      </c>
      <c r="AM48" s="969">
        <v>0</v>
      </c>
      <c r="AN48" s="969">
        <v>0</v>
      </c>
      <c r="AO48" s="858"/>
    </row>
    <row r="49" spans="1:41">
      <c r="A49" s="885">
        <v>1</v>
      </c>
      <c r="B49" s="954" t="b">
        <v>1</v>
      </c>
      <c r="C49" s="954"/>
      <c r="D49" s="954"/>
      <c r="E49" s="954"/>
      <c r="F49" s="954"/>
      <c r="G49" s="954"/>
      <c r="H49" s="954"/>
      <c r="I49" s="954"/>
      <c r="J49" s="954"/>
      <c r="K49" s="954"/>
      <c r="L49" s="273" t="s">
        <v>534</v>
      </c>
      <c r="M49" s="275" t="s">
        <v>444</v>
      </c>
      <c r="N49" s="270" t="s">
        <v>370</v>
      </c>
      <c r="O49" s="970"/>
      <c r="P49" s="970"/>
      <c r="Q49" s="970"/>
      <c r="R49" s="970"/>
      <c r="S49" s="970"/>
      <c r="T49" s="970"/>
      <c r="U49" s="970"/>
      <c r="V49" s="970"/>
      <c r="W49" s="970"/>
      <c r="X49" s="970"/>
      <c r="Y49" s="970"/>
      <c r="Z49" s="970"/>
      <c r="AA49" s="970"/>
      <c r="AB49" s="970"/>
      <c r="AC49" s="970"/>
      <c r="AD49" s="970"/>
      <c r="AE49" s="970"/>
      <c r="AF49" s="970"/>
      <c r="AG49" s="970"/>
      <c r="AH49" s="970"/>
      <c r="AI49" s="970"/>
      <c r="AJ49" s="970"/>
      <c r="AK49" s="970"/>
      <c r="AL49" s="970"/>
      <c r="AM49" s="970"/>
      <c r="AN49" s="970"/>
      <c r="AO49" s="858"/>
    </row>
    <row r="50" spans="1:41">
      <c r="A50" s="885">
        <v>1</v>
      </c>
      <c r="B50" s="954" t="b">
        <v>1</v>
      </c>
      <c r="C50" s="954"/>
      <c r="D50" s="954"/>
      <c r="E50" s="954"/>
      <c r="F50" s="954"/>
      <c r="G50" s="954"/>
      <c r="H50" s="954"/>
      <c r="I50" s="954"/>
      <c r="J50" s="954"/>
      <c r="K50" s="954"/>
      <c r="L50" s="273" t="s">
        <v>540</v>
      </c>
      <c r="M50" s="275" t="s">
        <v>445</v>
      </c>
      <c r="N50" s="270" t="s">
        <v>370</v>
      </c>
      <c r="O50" s="970"/>
      <c r="P50" s="970"/>
      <c r="Q50" s="970"/>
      <c r="R50" s="970"/>
      <c r="S50" s="970"/>
      <c r="T50" s="970"/>
      <c r="U50" s="970"/>
      <c r="V50" s="970"/>
      <c r="W50" s="970"/>
      <c r="X50" s="970"/>
      <c r="Y50" s="970"/>
      <c r="Z50" s="970"/>
      <c r="AA50" s="970"/>
      <c r="AB50" s="970"/>
      <c r="AC50" s="970"/>
      <c r="AD50" s="970"/>
      <c r="AE50" s="970"/>
      <c r="AF50" s="970"/>
      <c r="AG50" s="970"/>
      <c r="AH50" s="970"/>
      <c r="AI50" s="970"/>
      <c r="AJ50" s="970"/>
      <c r="AK50" s="970"/>
      <c r="AL50" s="970"/>
      <c r="AM50" s="970"/>
      <c r="AN50" s="970"/>
      <c r="AO50" s="858"/>
    </row>
    <row r="51" spans="1:41">
      <c r="A51" s="885">
        <v>1</v>
      </c>
      <c r="B51" s="954" t="b">
        <v>1</v>
      </c>
      <c r="C51" s="954"/>
      <c r="D51" s="954"/>
      <c r="E51" s="954"/>
      <c r="F51" s="954"/>
      <c r="G51" s="954"/>
      <c r="H51" s="954"/>
      <c r="I51" s="954"/>
      <c r="J51" s="954"/>
      <c r="K51" s="954"/>
      <c r="L51" s="273" t="s">
        <v>542</v>
      </c>
      <c r="M51" s="275" t="s">
        <v>446</v>
      </c>
      <c r="N51" s="270" t="s">
        <v>370</v>
      </c>
      <c r="O51" s="970"/>
      <c r="P51" s="970"/>
      <c r="Q51" s="970"/>
      <c r="R51" s="970"/>
      <c r="S51" s="970"/>
      <c r="T51" s="970"/>
      <c r="U51" s="970"/>
      <c r="V51" s="970"/>
      <c r="W51" s="970"/>
      <c r="X51" s="970"/>
      <c r="Y51" s="970"/>
      <c r="Z51" s="970"/>
      <c r="AA51" s="970"/>
      <c r="AB51" s="970"/>
      <c r="AC51" s="970"/>
      <c r="AD51" s="970"/>
      <c r="AE51" s="970"/>
      <c r="AF51" s="970"/>
      <c r="AG51" s="970"/>
      <c r="AH51" s="970"/>
      <c r="AI51" s="970"/>
      <c r="AJ51" s="970"/>
      <c r="AK51" s="970"/>
      <c r="AL51" s="970"/>
      <c r="AM51" s="970"/>
      <c r="AN51" s="970"/>
      <c r="AO51" s="858"/>
    </row>
    <row r="52" spans="1:41">
      <c r="A52" s="885">
        <v>1</v>
      </c>
      <c r="B52" s="954" t="b">
        <v>1</v>
      </c>
      <c r="C52" s="954"/>
      <c r="D52" s="954"/>
      <c r="E52" s="954"/>
      <c r="F52" s="954"/>
      <c r="G52" s="954"/>
      <c r="H52" s="954"/>
      <c r="I52" s="954"/>
      <c r="J52" s="954"/>
      <c r="K52" s="954"/>
      <c r="L52" s="273" t="s">
        <v>378</v>
      </c>
      <c r="M52" s="274" t="s">
        <v>447</v>
      </c>
      <c r="N52" s="270" t="s">
        <v>370</v>
      </c>
      <c r="O52" s="969">
        <v>0</v>
      </c>
      <c r="P52" s="969">
        <v>0</v>
      </c>
      <c r="Q52" s="969">
        <v>0</v>
      </c>
      <c r="R52" s="969">
        <v>0</v>
      </c>
      <c r="S52" s="969">
        <v>0</v>
      </c>
      <c r="T52" s="969">
        <v>0</v>
      </c>
      <c r="U52" s="969">
        <v>0</v>
      </c>
      <c r="V52" s="969">
        <v>0</v>
      </c>
      <c r="W52" s="969">
        <v>0</v>
      </c>
      <c r="X52" s="969">
        <v>0</v>
      </c>
      <c r="Y52" s="969">
        <v>0</v>
      </c>
      <c r="Z52" s="969">
        <v>0</v>
      </c>
      <c r="AA52" s="969">
        <v>0</v>
      </c>
      <c r="AB52" s="969">
        <v>0</v>
      </c>
      <c r="AC52" s="969">
        <v>0</v>
      </c>
      <c r="AD52" s="969">
        <v>0</v>
      </c>
      <c r="AE52" s="969">
        <v>0</v>
      </c>
      <c r="AF52" s="969">
        <v>0</v>
      </c>
      <c r="AG52" s="969">
        <v>0</v>
      </c>
      <c r="AH52" s="969">
        <v>0</v>
      </c>
      <c r="AI52" s="969">
        <v>0</v>
      </c>
      <c r="AJ52" s="969">
        <v>0</v>
      </c>
      <c r="AK52" s="969">
        <v>0</v>
      </c>
      <c r="AL52" s="969">
        <v>0</v>
      </c>
      <c r="AM52" s="969">
        <v>0</v>
      </c>
      <c r="AN52" s="969">
        <v>0</v>
      </c>
      <c r="AO52" s="858"/>
    </row>
    <row r="53" spans="1:41">
      <c r="A53" s="885">
        <v>1</v>
      </c>
      <c r="B53" s="954" t="b">
        <v>1</v>
      </c>
      <c r="C53" s="954"/>
      <c r="D53" s="954"/>
      <c r="E53" s="954"/>
      <c r="F53" s="954"/>
      <c r="G53" s="954"/>
      <c r="H53" s="954"/>
      <c r="I53" s="954"/>
      <c r="J53" s="954"/>
      <c r="K53" s="954"/>
      <c r="L53" s="273" t="s">
        <v>564</v>
      </c>
      <c r="M53" s="275" t="s">
        <v>448</v>
      </c>
      <c r="N53" s="270" t="s">
        <v>370</v>
      </c>
      <c r="O53" s="970"/>
      <c r="P53" s="970"/>
      <c r="Q53" s="970"/>
      <c r="R53" s="970"/>
      <c r="S53" s="970"/>
      <c r="T53" s="970"/>
      <c r="U53" s="970"/>
      <c r="V53" s="970"/>
      <c r="W53" s="970"/>
      <c r="X53" s="970"/>
      <c r="Y53" s="970"/>
      <c r="Z53" s="970"/>
      <c r="AA53" s="970"/>
      <c r="AB53" s="970"/>
      <c r="AC53" s="970"/>
      <c r="AD53" s="970"/>
      <c r="AE53" s="970"/>
      <c r="AF53" s="970"/>
      <c r="AG53" s="970"/>
      <c r="AH53" s="970"/>
      <c r="AI53" s="970"/>
      <c r="AJ53" s="970"/>
      <c r="AK53" s="970"/>
      <c r="AL53" s="970"/>
      <c r="AM53" s="970"/>
      <c r="AN53" s="970"/>
      <c r="AO53" s="858"/>
    </row>
    <row r="54" spans="1:41">
      <c r="A54" s="885">
        <v>1</v>
      </c>
      <c r="B54" s="954" t="b">
        <v>1</v>
      </c>
      <c r="C54" s="954"/>
      <c r="D54" s="954"/>
      <c r="E54" s="954"/>
      <c r="F54" s="954"/>
      <c r="G54" s="954"/>
      <c r="H54" s="954"/>
      <c r="I54" s="954"/>
      <c r="J54" s="954"/>
      <c r="K54" s="954"/>
      <c r="L54" s="273" t="s">
        <v>566</v>
      </c>
      <c r="M54" s="275" t="s">
        <v>449</v>
      </c>
      <c r="N54" s="270" t="s">
        <v>370</v>
      </c>
      <c r="O54" s="970"/>
      <c r="P54" s="970"/>
      <c r="Q54" s="970"/>
      <c r="R54" s="970"/>
      <c r="S54" s="970"/>
      <c r="T54" s="970"/>
      <c r="U54" s="970"/>
      <c r="V54" s="970"/>
      <c r="W54" s="970"/>
      <c r="X54" s="970"/>
      <c r="Y54" s="970"/>
      <c r="Z54" s="970"/>
      <c r="AA54" s="970"/>
      <c r="AB54" s="970"/>
      <c r="AC54" s="970"/>
      <c r="AD54" s="970"/>
      <c r="AE54" s="970"/>
      <c r="AF54" s="970"/>
      <c r="AG54" s="970"/>
      <c r="AH54" s="970"/>
      <c r="AI54" s="970"/>
      <c r="AJ54" s="970"/>
      <c r="AK54" s="970"/>
      <c r="AL54" s="970"/>
      <c r="AM54" s="970"/>
      <c r="AN54" s="970"/>
      <c r="AO54" s="858"/>
    </row>
    <row r="55" spans="1:41">
      <c r="A55" s="885">
        <v>1</v>
      </c>
      <c r="B55" s="954" t="b">
        <v>1</v>
      </c>
      <c r="C55" s="954"/>
      <c r="D55" s="954"/>
      <c r="E55" s="954"/>
      <c r="F55" s="954"/>
      <c r="G55" s="954"/>
      <c r="H55" s="954"/>
      <c r="I55" s="954"/>
      <c r="J55" s="954"/>
      <c r="K55" s="954"/>
      <c r="L55" s="273" t="s">
        <v>568</v>
      </c>
      <c r="M55" s="275" t="s">
        <v>450</v>
      </c>
      <c r="N55" s="270" t="s">
        <v>370</v>
      </c>
      <c r="O55" s="970"/>
      <c r="P55" s="970"/>
      <c r="Q55" s="970"/>
      <c r="R55" s="970"/>
      <c r="S55" s="970"/>
      <c r="T55" s="970"/>
      <c r="U55" s="970"/>
      <c r="V55" s="970"/>
      <c r="W55" s="970"/>
      <c r="X55" s="970"/>
      <c r="Y55" s="970"/>
      <c r="Z55" s="970"/>
      <c r="AA55" s="970"/>
      <c r="AB55" s="970"/>
      <c r="AC55" s="970"/>
      <c r="AD55" s="970"/>
      <c r="AE55" s="970"/>
      <c r="AF55" s="970"/>
      <c r="AG55" s="970"/>
      <c r="AH55" s="970"/>
      <c r="AI55" s="970"/>
      <c r="AJ55" s="970"/>
      <c r="AK55" s="970"/>
      <c r="AL55" s="970"/>
      <c r="AM55" s="970"/>
      <c r="AN55" s="970"/>
      <c r="AO55" s="858"/>
    </row>
    <row r="56" spans="1:41">
      <c r="A56" s="885">
        <v>1</v>
      </c>
      <c r="B56" s="954" t="b">
        <v>1</v>
      </c>
      <c r="C56" s="954"/>
      <c r="D56" s="954"/>
      <c r="E56" s="954"/>
      <c r="F56" s="954"/>
      <c r="G56" s="954"/>
      <c r="H56" s="954"/>
      <c r="I56" s="954"/>
      <c r="J56" s="954"/>
      <c r="K56" s="954"/>
      <c r="L56" s="273" t="s">
        <v>380</v>
      </c>
      <c r="M56" s="274" t="s">
        <v>451</v>
      </c>
      <c r="N56" s="270" t="s">
        <v>370</v>
      </c>
      <c r="O56" s="969">
        <v>0</v>
      </c>
      <c r="P56" s="969">
        <v>0</v>
      </c>
      <c r="Q56" s="969">
        <v>0</v>
      </c>
      <c r="R56" s="969">
        <v>0</v>
      </c>
      <c r="S56" s="969">
        <v>0</v>
      </c>
      <c r="T56" s="969">
        <v>0</v>
      </c>
      <c r="U56" s="969">
        <v>0</v>
      </c>
      <c r="V56" s="969">
        <v>0</v>
      </c>
      <c r="W56" s="969">
        <v>0</v>
      </c>
      <c r="X56" s="969">
        <v>0</v>
      </c>
      <c r="Y56" s="969">
        <v>0</v>
      </c>
      <c r="Z56" s="969">
        <v>0</v>
      </c>
      <c r="AA56" s="969">
        <v>0</v>
      </c>
      <c r="AB56" s="969">
        <v>0</v>
      </c>
      <c r="AC56" s="969">
        <v>0</v>
      </c>
      <c r="AD56" s="969">
        <v>0</v>
      </c>
      <c r="AE56" s="969">
        <v>0</v>
      </c>
      <c r="AF56" s="969">
        <v>0</v>
      </c>
      <c r="AG56" s="969">
        <v>0</v>
      </c>
      <c r="AH56" s="969">
        <v>0</v>
      </c>
      <c r="AI56" s="969">
        <v>0</v>
      </c>
      <c r="AJ56" s="969">
        <v>0</v>
      </c>
      <c r="AK56" s="969">
        <v>0</v>
      </c>
      <c r="AL56" s="969">
        <v>0</v>
      </c>
      <c r="AM56" s="969">
        <v>0</v>
      </c>
      <c r="AN56" s="969">
        <v>0</v>
      </c>
      <c r="AO56" s="858"/>
    </row>
    <row r="57" spans="1:41">
      <c r="A57" s="885">
        <v>1</v>
      </c>
      <c r="B57" s="954" t="b">
        <v>1</v>
      </c>
      <c r="C57" s="954"/>
      <c r="D57" s="954"/>
      <c r="E57" s="954"/>
      <c r="F57" s="954"/>
      <c r="G57" s="954"/>
      <c r="H57" s="954"/>
      <c r="I57" s="954"/>
      <c r="J57" s="954"/>
      <c r="K57" s="954"/>
      <c r="L57" s="273" t="s">
        <v>573</v>
      </c>
      <c r="M57" s="275" t="s">
        <v>452</v>
      </c>
      <c r="N57" s="270" t="s">
        <v>370</v>
      </c>
      <c r="O57" s="970"/>
      <c r="P57" s="970"/>
      <c r="Q57" s="970"/>
      <c r="R57" s="970"/>
      <c r="S57" s="970"/>
      <c r="T57" s="970"/>
      <c r="U57" s="970"/>
      <c r="V57" s="970"/>
      <c r="W57" s="970"/>
      <c r="X57" s="970"/>
      <c r="Y57" s="970"/>
      <c r="Z57" s="970"/>
      <c r="AA57" s="970"/>
      <c r="AB57" s="970"/>
      <c r="AC57" s="970"/>
      <c r="AD57" s="970"/>
      <c r="AE57" s="970"/>
      <c r="AF57" s="970"/>
      <c r="AG57" s="970"/>
      <c r="AH57" s="970"/>
      <c r="AI57" s="970"/>
      <c r="AJ57" s="970"/>
      <c r="AK57" s="970"/>
      <c r="AL57" s="970"/>
      <c r="AM57" s="970"/>
      <c r="AN57" s="970"/>
      <c r="AO57" s="858"/>
    </row>
    <row r="58" spans="1:41" ht="22.5">
      <c r="A58" s="885">
        <v>1</v>
      </c>
      <c r="B58" s="954" t="b">
        <v>1</v>
      </c>
      <c r="C58" s="954"/>
      <c r="D58" s="954"/>
      <c r="E58" s="954"/>
      <c r="F58" s="954"/>
      <c r="G58" s="954"/>
      <c r="H58" s="954"/>
      <c r="I58" s="954"/>
      <c r="J58" s="954"/>
      <c r="K58" s="954"/>
      <c r="L58" s="273" t="s">
        <v>587</v>
      </c>
      <c r="M58" s="275" t="s">
        <v>1180</v>
      </c>
      <c r="N58" s="270" t="s">
        <v>370</v>
      </c>
      <c r="O58" s="970"/>
      <c r="P58" s="970"/>
      <c r="Q58" s="970"/>
      <c r="R58" s="970"/>
      <c r="S58" s="970"/>
      <c r="T58" s="970"/>
      <c r="U58" s="970"/>
      <c r="V58" s="970"/>
      <c r="W58" s="970"/>
      <c r="X58" s="970"/>
      <c r="Y58" s="970"/>
      <c r="Z58" s="970"/>
      <c r="AA58" s="970"/>
      <c r="AB58" s="970"/>
      <c r="AC58" s="970"/>
      <c r="AD58" s="970"/>
      <c r="AE58" s="970"/>
      <c r="AF58" s="970"/>
      <c r="AG58" s="970"/>
      <c r="AH58" s="970"/>
      <c r="AI58" s="970"/>
      <c r="AJ58" s="970"/>
      <c r="AK58" s="970"/>
      <c r="AL58" s="970"/>
      <c r="AM58" s="970"/>
      <c r="AN58" s="970"/>
      <c r="AO58" s="858"/>
    </row>
    <row r="59" spans="1:41" ht="22.5">
      <c r="A59" s="885">
        <v>1</v>
      </c>
      <c r="B59" s="954" t="b">
        <v>1</v>
      </c>
      <c r="C59" s="954"/>
      <c r="D59" s="954"/>
      <c r="E59" s="954"/>
      <c r="F59" s="954"/>
      <c r="G59" s="954"/>
      <c r="H59" s="954"/>
      <c r="I59" s="954"/>
      <c r="J59" s="954"/>
      <c r="K59" s="954"/>
      <c r="L59" s="273" t="s">
        <v>593</v>
      </c>
      <c r="M59" s="275" t="s">
        <v>453</v>
      </c>
      <c r="N59" s="270" t="s">
        <v>370</v>
      </c>
      <c r="O59" s="970"/>
      <c r="P59" s="970"/>
      <c r="Q59" s="970"/>
      <c r="R59" s="970"/>
      <c r="S59" s="970"/>
      <c r="T59" s="970"/>
      <c r="U59" s="970"/>
      <c r="V59" s="970"/>
      <c r="W59" s="970"/>
      <c r="X59" s="970"/>
      <c r="Y59" s="970"/>
      <c r="Z59" s="970"/>
      <c r="AA59" s="970"/>
      <c r="AB59" s="970"/>
      <c r="AC59" s="970"/>
      <c r="AD59" s="970"/>
      <c r="AE59" s="970"/>
      <c r="AF59" s="970"/>
      <c r="AG59" s="970"/>
      <c r="AH59" s="970"/>
      <c r="AI59" s="970"/>
      <c r="AJ59" s="970"/>
      <c r="AK59" s="970"/>
      <c r="AL59" s="970"/>
      <c r="AM59" s="970"/>
      <c r="AN59" s="970"/>
      <c r="AO59" s="858"/>
    </row>
    <row r="60" spans="1:41">
      <c r="A60" s="885">
        <v>1</v>
      </c>
      <c r="B60" s="954" t="b">
        <v>1</v>
      </c>
      <c r="C60" s="954"/>
      <c r="D60" s="954"/>
      <c r="E60" s="954"/>
      <c r="F60" s="954"/>
      <c r="G60" s="954"/>
      <c r="H60" s="954"/>
      <c r="I60" s="954"/>
      <c r="J60" s="954"/>
      <c r="K60" s="954"/>
      <c r="L60" s="273" t="s">
        <v>595</v>
      </c>
      <c r="M60" s="275" t="s">
        <v>454</v>
      </c>
      <c r="N60" s="270" t="s">
        <v>370</v>
      </c>
      <c r="O60" s="970"/>
      <c r="P60" s="970"/>
      <c r="Q60" s="970"/>
      <c r="R60" s="970"/>
      <c r="S60" s="970"/>
      <c r="T60" s="970"/>
      <c r="U60" s="970"/>
      <c r="V60" s="970"/>
      <c r="W60" s="970"/>
      <c r="X60" s="970"/>
      <c r="Y60" s="970"/>
      <c r="Z60" s="970"/>
      <c r="AA60" s="970"/>
      <c r="AB60" s="970"/>
      <c r="AC60" s="970"/>
      <c r="AD60" s="970"/>
      <c r="AE60" s="970"/>
      <c r="AF60" s="970"/>
      <c r="AG60" s="970"/>
      <c r="AH60" s="970"/>
      <c r="AI60" s="970"/>
      <c r="AJ60" s="970"/>
      <c r="AK60" s="970"/>
      <c r="AL60" s="970"/>
      <c r="AM60" s="970"/>
      <c r="AN60" s="970"/>
      <c r="AO60" s="858"/>
    </row>
    <row r="61" spans="1:41" s="278" customFormat="1" ht="22.5">
      <c r="A61" s="885">
        <v>1</v>
      </c>
      <c r="B61" s="954" t="b">
        <v>1</v>
      </c>
      <c r="C61" s="967"/>
      <c r="D61" s="967"/>
      <c r="E61" s="967"/>
      <c r="F61" s="967"/>
      <c r="G61" s="967"/>
      <c r="H61" s="967"/>
      <c r="I61" s="967"/>
      <c r="J61" s="967"/>
      <c r="K61" s="967"/>
      <c r="L61" s="276" t="s">
        <v>102</v>
      </c>
      <c r="M61" s="272" t="s">
        <v>455</v>
      </c>
      <c r="N61" s="277" t="s">
        <v>370</v>
      </c>
      <c r="O61" s="968">
        <v>0</v>
      </c>
      <c r="P61" s="968">
        <v>0</v>
      </c>
      <c r="Q61" s="968">
        <v>0</v>
      </c>
      <c r="R61" s="968">
        <v>0</v>
      </c>
      <c r="S61" s="968">
        <v>0</v>
      </c>
      <c r="T61" s="968">
        <v>0</v>
      </c>
      <c r="U61" s="968">
        <v>0</v>
      </c>
      <c r="V61" s="968">
        <v>0</v>
      </c>
      <c r="W61" s="968">
        <v>0</v>
      </c>
      <c r="X61" s="968">
        <v>0</v>
      </c>
      <c r="Y61" s="968">
        <v>0</v>
      </c>
      <c r="Z61" s="968">
        <v>0</v>
      </c>
      <c r="AA61" s="968">
        <v>0</v>
      </c>
      <c r="AB61" s="968">
        <v>0</v>
      </c>
      <c r="AC61" s="968">
        <v>0</v>
      </c>
      <c r="AD61" s="968">
        <v>0</v>
      </c>
      <c r="AE61" s="968">
        <v>0</v>
      </c>
      <c r="AF61" s="968">
        <v>0</v>
      </c>
      <c r="AG61" s="968">
        <v>0</v>
      </c>
      <c r="AH61" s="968">
        <v>0</v>
      </c>
      <c r="AI61" s="968">
        <v>0</v>
      </c>
      <c r="AJ61" s="968">
        <v>0</v>
      </c>
      <c r="AK61" s="968">
        <v>0</v>
      </c>
      <c r="AL61" s="968">
        <v>0</v>
      </c>
      <c r="AM61" s="968">
        <v>0</v>
      </c>
      <c r="AN61" s="968">
        <v>0</v>
      </c>
      <c r="AO61" s="858"/>
    </row>
    <row r="62" spans="1:41">
      <c r="A62" s="885">
        <v>1</v>
      </c>
      <c r="B62" s="954" t="b">
        <v>1</v>
      </c>
      <c r="C62" s="954"/>
      <c r="D62" s="954"/>
      <c r="E62" s="954"/>
      <c r="F62" s="954"/>
      <c r="G62" s="954"/>
      <c r="H62" s="954"/>
      <c r="I62" s="954"/>
      <c r="J62" s="954"/>
      <c r="K62" s="954"/>
      <c r="L62" s="273" t="s">
        <v>17</v>
      </c>
      <c r="M62" s="274" t="s">
        <v>1191</v>
      </c>
      <c r="N62" s="270" t="s">
        <v>370</v>
      </c>
      <c r="O62" s="970"/>
      <c r="P62" s="970"/>
      <c r="Q62" s="970"/>
      <c r="R62" s="970"/>
      <c r="S62" s="970"/>
      <c r="T62" s="970"/>
      <c r="U62" s="970"/>
      <c r="V62" s="970"/>
      <c r="W62" s="970"/>
      <c r="X62" s="970"/>
      <c r="Y62" s="970"/>
      <c r="Z62" s="970"/>
      <c r="AA62" s="970"/>
      <c r="AB62" s="970"/>
      <c r="AC62" s="970"/>
      <c r="AD62" s="970"/>
      <c r="AE62" s="970"/>
      <c r="AF62" s="970"/>
      <c r="AG62" s="970"/>
      <c r="AH62" s="970"/>
      <c r="AI62" s="970"/>
      <c r="AJ62" s="970"/>
      <c r="AK62" s="970"/>
      <c r="AL62" s="970"/>
      <c r="AM62" s="970"/>
      <c r="AN62" s="970"/>
      <c r="AO62" s="858"/>
    </row>
    <row r="63" spans="1:41">
      <c r="A63" s="885">
        <v>1</v>
      </c>
      <c r="B63" s="954" t="b">
        <v>1</v>
      </c>
      <c r="C63" s="954"/>
      <c r="D63" s="954"/>
      <c r="E63" s="954"/>
      <c r="F63" s="954"/>
      <c r="G63" s="954"/>
      <c r="H63" s="954"/>
      <c r="I63" s="954"/>
      <c r="J63" s="954"/>
      <c r="K63" s="954"/>
      <c r="L63" s="273" t="s">
        <v>146</v>
      </c>
      <c r="M63" s="274" t="s">
        <v>1192</v>
      </c>
      <c r="N63" s="270" t="s">
        <v>370</v>
      </c>
      <c r="O63" s="970"/>
      <c r="P63" s="970"/>
      <c r="Q63" s="970"/>
      <c r="R63" s="970"/>
      <c r="S63" s="970"/>
      <c r="T63" s="970"/>
      <c r="U63" s="970"/>
      <c r="V63" s="970"/>
      <c r="W63" s="970"/>
      <c r="X63" s="970"/>
      <c r="Y63" s="970"/>
      <c r="Z63" s="970"/>
      <c r="AA63" s="970"/>
      <c r="AB63" s="970"/>
      <c r="AC63" s="970"/>
      <c r="AD63" s="970"/>
      <c r="AE63" s="970"/>
      <c r="AF63" s="970"/>
      <c r="AG63" s="970"/>
      <c r="AH63" s="970"/>
      <c r="AI63" s="970"/>
      <c r="AJ63" s="970"/>
      <c r="AK63" s="970"/>
      <c r="AL63" s="970"/>
      <c r="AM63" s="970"/>
      <c r="AN63" s="970"/>
      <c r="AO63" s="858"/>
    </row>
    <row r="64" spans="1:41">
      <c r="A64" s="885">
        <v>1</v>
      </c>
      <c r="B64" s="954" t="b">
        <v>1</v>
      </c>
      <c r="C64" s="954"/>
      <c r="D64" s="954"/>
      <c r="E64" s="954"/>
      <c r="F64" s="954"/>
      <c r="G64" s="954"/>
      <c r="H64" s="954"/>
      <c r="I64" s="954"/>
      <c r="J64" s="954"/>
      <c r="K64" s="954"/>
      <c r="L64" s="273" t="s">
        <v>167</v>
      </c>
      <c r="M64" s="274" t="s">
        <v>456</v>
      </c>
      <c r="N64" s="270" t="s">
        <v>370</v>
      </c>
      <c r="O64" s="970"/>
      <c r="P64" s="970"/>
      <c r="Q64" s="970"/>
      <c r="R64" s="970"/>
      <c r="S64" s="970"/>
      <c r="T64" s="970"/>
      <c r="U64" s="970"/>
      <c r="V64" s="970"/>
      <c r="W64" s="970"/>
      <c r="X64" s="970"/>
      <c r="Y64" s="970"/>
      <c r="Z64" s="970"/>
      <c r="AA64" s="970"/>
      <c r="AB64" s="970"/>
      <c r="AC64" s="970"/>
      <c r="AD64" s="970"/>
      <c r="AE64" s="970"/>
      <c r="AF64" s="970"/>
      <c r="AG64" s="970"/>
      <c r="AH64" s="970"/>
      <c r="AI64" s="970"/>
      <c r="AJ64" s="970"/>
      <c r="AK64" s="970"/>
      <c r="AL64" s="970"/>
      <c r="AM64" s="970"/>
      <c r="AN64" s="970"/>
      <c r="AO64" s="858"/>
    </row>
    <row r="65" spans="1:41" ht="21" customHeight="1">
      <c r="A65" s="954"/>
      <c r="B65" s="954"/>
      <c r="C65" s="954"/>
      <c r="D65" s="954"/>
      <c r="E65" s="954"/>
      <c r="F65" s="954"/>
      <c r="G65" s="954"/>
      <c r="H65" s="954"/>
      <c r="I65" s="954"/>
      <c r="J65" s="954"/>
      <c r="K65" s="954"/>
      <c r="L65" s="954"/>
      <c r="M65" s="973" t="s">
        <v>1364</v>
      </c>
      <c r="N65" s="954"/>
      <c r="O65" s="954"/>
      <c r="P65" s="954"/>
      <c r="Q65" s="954"/>
      <c r="R65" s="954"/>
      <c r="S65" s="954"/>
      <c r="T65" s="954"/>
      <c r="U65" s="954"/>
      <c r="V65" s="954"/>
      <c r="W65" s="954"/>
      <c r="X65" s="954"/>
      <c r="Y65" s="954"/>
      <c r="Z65" s="954"/>
      <c r="AA65" s="954"/>
      <c r="AB65" s="954"/>
      <c r="AC65" s="954"/>
      <c r="AD65" s="954"/>
      <c r="AE65" s="954"/>
      <c r="AF65" s="954"/>
      <c r="AG65" s="954"/>
      <c r="AH65" s="954"/>
      <c r="AI65" s="954"/>
      <c r="AJ65" s="954"/>
      <c r="AK65" s="954"/>
      <c r="AL65" s="954"/>
      <c r="AM65" s="954"/>
      <c r="AN65" s="954"/>
      <c r="AO65" s="954"/>
    </row>
    <row r="66" spans="1:41" ht="15" customHeight="1">
      <c r="A66" s="954"/>
      <c r="B66" s="954"/>
      <c r="C66" s="954"/>
      <c r="D66" s="954"/>
      <c r="E66" s="954"/>
      <c r="F66" s="954"/>
      <c r="G66" s="954"/>
      <c r="H66" s="954"/>
      <c r="I66" s="954"/>
      <c r="J66" s="954"/>
      <c r="K66" s="954"/>
      <c r="L66" s="974" t="s">
        <v>1402</v>
      </c>
      <c r="M66" s="975"/>
      <c r="N66" s="975"/>
      <c r="O66" s="975"/>
      <c r="P66" s="975"/>
      <c r="Q66" s="975"/>
      <c r="R66" s="975"/>
      <c r="S66" s="975"/>
      <c r="T66" s="975"/>
      <c r="U66" s="975"/>
      <c r="V66" s="975"/>
      <c r="W66" s="975"/>
      <c r="X66" s="975"/>
      <c r="Y66" s="975"/>
      <c r="Z66" s="975"/>
      <c r="AA66" s="975"/>
      <c r="AB66" s="975"/>
      <c r="AC66" s="975"/>
      <c r="AD66" s="975"/>
      <c r="AE66" s="975"/>
      <c r="AF66" s="975"/>
      <c r="AG66" s="975"/>
      <c r="AH66" s="975"/>
      <c r="AI66" s="975"/>
      <c r="AJ66" s="975"/>
      <c r="AK66" s="975"/>
      <c r="AL66" s="975"/>
      <c r="AM66" s="975"/>
      <c r="AN66" s="975"/>
      <c r="AO66" s="975"/>
    </row>
    <row r="67" spans="1:41" ht="15" customHeight="1">
      <c r="A67" s="954"/>
      <c r="B67" s="954"/>
      <c r="C67" s="954"/>
      <c r="D67" s="954"/>
      <c r="E67" s="954"/>
      <c r="F67" s="954"/>
      <c r="G67" s="954"/>
      <c r="H67" s="954"/>
      <c r="I67" s="954"/>
      <c r="J67" s="954"/>
      <c r="K67" s="723"/>
      <c r="L67" s="976"/>
      <c r="M67" s="976"/>
      <c r="N67" s="976"/>
      <c r="O67" s="976"/>
      <c r="P67" s="976"/>
      <c r="Q67" s="976"/>
      <c r="R67" s="976"/>
      <c r="S67" s="976"/>
      <c r="T67" s="976"/>
      <c r="U67" s="976"/>
      <c r="V67" s="976"/>
      <c r="W67" s="976"/>
      <c r="X67" s="976"/>
      <c r="Y67" s="976"/>
      <c r="Z67" s="976"/>
      <c r="AA67" s="976"/>
      <c r="AB67" s="976"/>
      <c r="AC67" s="976"/>
      <c r="AD67" s="976"/>
      <c r="AE67" s="976"/>
      <c r="AF67" s="976"/>
      <c r="AG67" s="976"/>
      <c r="AH67" s="976"/>
      <c r="AI67" s="976"/>
      <c r="AJ67" s="976"/>
      <c r="AK67" s="976"/>
      <c r="AL67" s="976"/>
      <c r="AM67" s="976"/>
      <c r="AN67" s="976"/>
      <c r="AO67" s="976"/>
    </row>
    <row r="68" spans="1:41">
      <c r="A68" s="954"/>
      <c r="B68" s="954"/>
      <c r="C68" s="954"/>
      <c r="D68" s="954"/>
      <c r="E68" s="954"/>
      <c r="F68" s="954"/>
      <c r="G68" s="954"/>
      <c r="H68" s="954"/>
      <c r="I68" s="954"/>
      <c r="J68" s="954"/>
      <c r="K68" s="954"/>
      <c r="L68" s="954"/>
      <c r="M68" s="954"/>
      <c r="N68" s="954"/>
      <c r="O68" s="954"/>
      <c r="P68" s="954"/>
      <c r="Q68" s="954"/>
      <c r="R68" s="954"/>
      <c r="S68" s="954"/>
      <c r="T68" s="954"/>
      <c r="U68" s="954"/>
      <c r="V68" s="954"/>
      <c r="W68" s="954"/>
      <c r="X68" s="954"/>
      <c r="Y68" s="954"/>
      <c r="Z68" s="954"/>
      <c r="AA68" s="954"/>
      <c r="AB68" s="954"/>
      <c r="AC68" s="954"/>
      <c r="AD68" s="954"/>
      <c r="AE68" s="954"/>
      <c r="AF68" s="977"/>
      <c r="AG68" s="977"/>
      <c r="AH68" s="977"/>
      <c r="AI68" s="977"/>
      <c r="AJ68" s="977"/>
      <c r="AK68" s="977"/>
      <c r="AL68" s="977"/>
      <c r="AM68" s="977"/>
      <c r="AN68" s="977"/>
      <c r="AO68" s="954"/>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44:AN47 O62:AN64 O57:AN60 O53:AN55 O49:AN51">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AP52" sqref="AP52"/>
    </sheetView>
  </sheetViews>
  <sheetFormatPr defaultColWidth="9.140625" defaultRowHeight="11.25"/>
  <cols>
    <col min="1" max="10" width="0" style="102" hidden="1" customWidth="1"/>
    <col min="11" max="11" width="3.7109375" style="102" hidden="1" customWidth="1"/>
    <col min="12" max="12" width="6.7109375" style="102" customWidth="1"/>
    <col min="13" max="13" width="50.7109375" style="102" customWidth="1"/>
    <col min="14" max="14" width="10.7109375" style="102" customWidth="1"/>
    <col min="15" max="15" width="13.28515625" style="102" customWidth="1"/>
    <col min="16" max="24" width="13.28515625" style="102" hidden="1" customWidth="1"/>
    <col min="25" max="25" width="13.28515625" style="102" customWidth="1"/>
    <col min="26" max="34" width="13.28515625" style="102" hidden="1" customWidth="1"/>
    <col min="35" max="35" width="20.7109375" style="102" customWidth="1"/>
    <col min="36" max="16384" width="9.140625" style="102"/>
  </cols>
  <sheetData>
    <row r="1" spans="1:35" hidden="1">
      <c r="A1" s="954"/>
      <c r="B1" s="954"/>
      <c r="C1" s="954"/>
      <c r="D1" s="954"/>
      <c r="E1" s="954"/>
      <c r="F1" s="954"/>
      <c r="G1" s="954"/>
      <c r="H1" s="954"/>
      <c r="I1" s="954"/>
      <c r="J1" s="954"/>
      <c r="K1" s="954"/>
      <c r="L1" s="954"/>
      <c r="M1" s="954"/>
      <c r="N1" s="954"/>
      <c r="O1" s="841">
        <v>2024</v>
      </c>
      <c r="P1" s="841">
        <v>2025</v>
      </c>
      <c r="Q1" s="841">
        <v>2026</v>
      </c>
      <c r="R1" s="841">
        <v>2027</v>
      </c>
      <c r="S1" s="841">
        <v>2028</v>
      </c>
      <c r="T1" s="841">
        <v>2029</v>
      </c>
      <c r="U1" s="841">
        <v>2030</v>
      </c>
      <c r="V1" s="841">
        <v>2031</v>
      </c>
      <c r="W1" s="841">
        <v>2032</v>
      </c>
      <c r="X1" s="841">
        <v>2033</v>
      </c>
      <c r="Y1" s="841">
        <v>2024</v>
      </c>
      <c r="Z1" s="841">
        <v>2025</v>
      </c>
      <c r="AA1" s="841">
        <v>2026</v>
      </c>
      <c r="AB1" s="841">
        <v>2027</v>
      </c>
      <c r="AC1" s="841">
        <v>2028</v>
      </c>
      <c r="AD1" s="841">
        <v>2029</v>
      </c>
      <c r="AE1" s="841">
        <v>2030</v>
      </c>
      <c r="AF1" s="841">
        <v>2031</v>
      </c>
      <c r="AG1" s="841">
        <v>2032</v>
      </c>
      <c r="AH1" s="841">
        <v>2033</v>
      </c>
      <c r="AI1" s="954"/>
    </row>
    <row r="2" spans="1:35" hidden="1">
      <c r="A2" s="954"/>
      <c r="B2" s="954"/>
      <c r="C2" s="954"/>
      <c r="D2" s="954"/>
      <c r="E2" s="954"/>
      <c r="F2" s="954"/>
      <c r="G2" s="954"/>
      <c r="H2" s="954"/>
      <c r="I2" s="954"/>
      <c r="J2" s="954"/>
      <c r="K2" s="954"/>
      <c r="L2" s="954"/>
      <c r="M2" s="954"/>
      <c r="N2" s="954"/>
      <c r="O2" s="841"/>
      <c r="P2" s="841"/>
      <c r="Q2" s="841"/>
      <c r="R2" s="841"/>
      <c r="S2" s="841"/>
      <c r="T2" s="841"/>
      <c r="U2" s="841"/>
      <c r="V2" s="841"/>
      <c r="W2" s="841"/>
      <c r="X2" s="841"/>
      <c r="Y2" s="841"/>
      <c r="Z2" s="841"/>
      <c r="AA2" s="841"/>
      <c r="AB2" s="841"/>
      <c r="AC2" s="841"/>
      <c r="AD2" s="841"/>
      <c r="AE2" s="841"/>
      <c r="AF2" s="841"/>
      <c r="AG2" s="841"/>
      <c r="AH2" s="841"/>
      <c r="AI2" s="954"/>
    </row>
    <row r="3" spans="1:35" hidden="1">
      <c r="A3" s="954"/>
      <c r="B3" s="954"/>
      <c r="C3" s="954"/>
      <c r="D3" s="954"/>
      <c r="E3" s="954"/>
      <c r="F3" s="954"/>
      <c r="G3" s="954"/>
      <c r="H3" s="954"/>
      <c r="I3" s="954"/>
      <c r="J3" s="954"/>
      <c r="K3" s="954"/>
      <c r="L3" s="954"/>
      <c r="M3" s="954"/>
      <c r="N3" s="954"/>
      <c r="O3" s="841"/>
      <c r="P3" s="841"/>
      <c r="Q3" s="841"/>
      <c r="R3" s="841"/>
      <c r="S3" s="841"/>
      <c r="T3" s="841"/>
      <c r="U3" s="841"/>
      <c r="V3" s="841"/>
      <c r="W3" s="841"/>
      <c r="X3" s="841"/>
      <c r="Y3" s="841"/>
      <c r="Z3" s="841"/>
      <c r="AA3" s="841"/>
      <c r="AB3" s="841"/>
      <c r="AC3" s="841"/>
      <c r="AD3" s="841"/>
      <c r="AE3" s="841"/>
      <c r="AF3" s="841"/>
      <c r="AG3" s="841"/>
      <c r="AH3" s="841"/>
      <c r="AI3" s="954"/>
    </row>
    <row r="4" spans="1:35" hidden="1">
      <c r="A4" s="954"/>
      <c r="B4" s="954"/>
      <c r="C4" s="954"/>
      <c r="D4" s="954"/>
      <c r="E4" s="954"/>
      <c r="F4" s="954"/>
      <c r="G4" s="954"/>
      <c r="H4" s="954"/>
      <c r="I4" s="954"/>
      <c r="J4" s="954"/>
      <c r="K4" s="954"/>
      <c r="L4" s="954"/>
      <c r="M4" s="954"/>
      <c r="N4" s="954"/>
      <c r="O4" s="841"/>
      <c r="P4" s="841"/>
      <c r="Q4" s="841"/>
      <c r="R4" s="841"/>
      <c r="S4" s="841"/>
      <c r="T4" s="841"/>
      <c r="U4" s="841"/>
      <c r="V4" s="841"/>
      <c r="W4" s="841"/>
      <c r="X4" s="841"/>
      <c r="Y4" s="841"/>
      <c r="Z4" s="841"/>
      <c r="AA4" s="841"/>
      <c r="AB4" s="841"/>
      <c r="AC4" s="841"/>
      <c r="AD4" s="841"/>
      <c r="AE4" s="841"/>
      <c r="AF4" s="841"/>
      <c r="AG4" s="841"/>
      <c r="AH4" s="841"/>
      <c r="AI4" s="954"/>
    </row>
    <row r="5" spans="1:35" hidden="1">
      <c r="A5" s="954"/>
      <c r="B5" s="954"/>
      <c r="C5" s="954"/>
      <c r="D5" s="954"/>
      <c r="E5" s="954"/>
      <c r="F5" s="954"/>
      <c r="G5" s="954"/>
      <c r="H5" s="954"/>
      <c r="I5" s="954"/>
      <c r="J5" s="954"/>
      <c r="K5" s="954"/>
      <c r="L5" s="954"/>
      <c r="M5" s="954"/>
      <c r="N5" s="954"/>
      <c r="O5" s="841"/>
      <c r="P5" s="841"/>
      <c r="Q5" s="841"/>
      <c r="R5" s="841"/>
      <c r="S5" s="841"/>
      <c r="T5" s="841"/>
      <c r="U5" s="841"/>
      <c r="V5" s="841"/>
      <c r="W5" s="841"/>
      <c r="X5" s="841"/>
      <c r="Y5" s="841"/>
      <c r="Z5" s="841"/>
      <c r="AA5" s="841"/>
      <c r="AB5" s="841"/>
      <c r="AC5" s="841"/>
      <c r="AD5" s="841"/>
      <c r="AE5" s="841"/>
      <c r="AF5" s="841"/>
      <c r="AG5" s="841"/>
      <c r="AH5" s="841"/>
      <c r="AI5" s="954"/>
    </row>
    <row r="6" spans="1:35" hidden="1">
      <c r="A6" s="954"/>
      <c r="B6" s="954"/>
      <c r="C6" s="954"/>
      <c r="D6" s="954"/>
      <c r="E6" s="954"/>
      <c r="F6" s="954"/>
      <c r="G6" s="954"/>
      <c r="H6" s="954"/>
      <c r="I6" s="954"/>
      <c r="J6" s="954"/>
      <c r="K6" s="954"/>
      <c r="L6" s="954"/>
      <c r="M6" s="954"/>
      <c r="N6" s="954"/>
      <c r="O6" s="841"/>
      <c r="P6" s="841"/>
      <c r="Q6" s="841"/>
      <c r="R6" s="841"/>
      <c r="S6" s="841"/>
      <c r="T6" s="841"/>
      <c r="U6" s="841"/>
      <c r="V6" s="841"/>
      <c r="W6" s="841"/>
      <c r="X6" s="841"/>
      <c r="Y6" s="841"/>
      <c r="Z6" s="841"/>
      <c r="AA6" s="841"/>
      <c r="AB6" s="841"/>
      <c r="AC6" s="841"/>
      <c r="AD6" s="841"/>
      <c r="AE6" s="841"/>
      <c r="AF6" s="841"/>
      <c r="AG6" s="841"/>
      <c r="AH6" s="841"/>
      <c r="AI6" s="954"/>
    </row>
    <row r="7" spans="1:35" hidden="1">
      <c r="A7" s="954"/>
      <c r="B7" s="954"/>
      <c r="C7" s="954"/>
      <c r="D7" s="954"/>
      <c r="E7" s="954"/>
      <c r="F7" s="954"/>
      <c r="G7" s="954"/>
      <c r="H7" s="954"/>
      <c r="I7" s="954"/>
      <c r="J7" s="954"/>
      <c r="K7" s="954"/>
      <c r="L7" s="954"/>
      <c r="M7" s="954"/>
      <c r="N7" s="954"/>
      <c r="O7" s="790" t="b">
        <v>1</v>
      </c>
      <c r="P7" s="790" t="b">
        <v>0</v>
      </c>
      <c r="Q7" s="790" t="b">
        <v>0</v>
      </c>
      <c r="R7" s="790" t="b">
        <v>0</v>
      </c>
      <c r="S7" s="790" t="b">
        <v>0</v>
      </c>
      <c r="T7" s="790" t="b">
        <v>0</v>
      </c>
      <c r="U7" s="790" t="b">
        <v>0</v>
      </c>
      <c r="V7" s="790" t="b">
        <v>0</v>
      </c>
      <c r="W7" s="790" t="b">
        <v>0</v>
      </c>
      <c r="X7" s="790" t="b">
        <v>0</v>
      </c>
      <c r="Y7" s="790" t="b">
        <v>1</v>
      </c>
      <c r="Z7" s="790" t="b">
        <v>0</v>
      </c>
      <c r="AA7" s="790" t="b">
        <v>0</v>
      </c>
      <c r="AB7" s="790" t="b">
        <v>0</v>
      </c>
      <c r="AC7" s="790" t="b">
        <v>0</v>
      </c>
      <c r="AD7" s="790" t="b">
        <v>0</v>
      </c>
      <c r="AE7" s="790" t="b">
        <v>0</v>
      </c>
      <c r="AF7" s="790" t="b">
        <v>0</v>
      </c>
      <c r="AG7" s="790" t="b">
        <v>0</v>
      </c>
      <c r="AH7" s="790" t="b">
        <v>0</v>
      </c>
      <c r="AI7" s="954"/>
    </row>
    <row r="8" spans="1:35" hidden="1">
      <c r="A8" s="954"/>
      <c r="B8" s="954"/>
      <c r="C8" s="954"/>
      <c r="D8" s="954"/>
      <c r="E8" s="954"/>
      <c r="F8" s="954"/>
      <c r="G8" s="954"/>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row>
    <row r="9" spans="1:35" hidden="1">
      <c r="A9" s="954"/>
      <c r="B9" s="954"/>
      <c r="C9" s="954"/>
      <c r="D9" s="954"/>
      <c r="E9" s="954"/>
      <c r="F9" s="954"/>
      <c r="G9" s="954"/>
      <c r="H9" s="954"/>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row>
    <row r="10" spans="1:35" hidden="1">
      <c r="A10" s="954"/>
      <c r="B10" s="954"/>
      <c r="C10" s="954"/>
      <c r="D10" s="954"/>
      <c r="E10" s="954"/>
      <c r="F10" s="954"/>
      <c r="G10" s="954"/>
      <c r="H10" s="954"/>
      <c r="I10" s="954"/>
      <c r="J10" s="954"/>
      <c r="K10" s="954"/>
      <c r="L10" s="954"/>
      <c r="M10" s="954"/>
      <c r="N10" s="954"/>
      <c r="O10" s="954"/>
      <c r="P10" s="954"/>
      <c r="Q10" s="954"/>
      <c r="R10" s="954"/>
      <c r="S10" s="954"/>
      <c r="T10" s="954"/>
      <c r="U10" s="954"/>
      <c r="V10" s="954"/>
      <c r="W10" s="954"/>
      <c r="X10" s="954"/>
      <c r="Y10" s="954"/>
      <c r="Z10" s="954"/>
      <c r="AA10" s="954"/>
      <c r="AB10" s="954"/>
      <c r="AC10" s="954"/>
      <c r="AD10" s="954"/>
      <c r="AE10" s="954"/>
      <c r="AF10" s="954"/>
      <c r="AG10" s="954"/>
      <c r="AH10" s="954"/>
      <c r="AI10" s="954"/>
    </row>
    <row r="11" spans="1:35" ht="15" hidden="1" customHeight="1">
      <c r="A11" s="954"/>
      <c r="B11" s="954"/>
      <c r="C11" s="954"/>
      <c r="D11" s="954"/>
      <c r="E11" s="954"/>
      <c r="F11" s="954"/>
      <c r="G11" s="954"/>
      <c r="H11" s="954"/>
      <c r="I11" s="954"/>
      <c r="J11" s="954"/>
      <c r="K11" s="954"/>
      <c r="L11" s="978"/>
      <c r="M11" s="979"/>
      <c r="N11" s="978"/>
      <c r="O11" s="978"/>
      <c r="P11" s="978"/>
      <c r="Q11" s="978"/>
      <c r="R11" s="978"/>
      <c r="S11" s="978"/>
      <c r="T11" s="978"/>
      <c r="U11" s="978"/>
      <c r="V11" s="978"/>
      <c r="W11" s="978"/>
      <c r="X11" s="978"/>
      <c r="Y11" s="978"/>
      <c r="Z11" s="978"/>
      <c r="AA11" s="978"/>
      <c r="AB11" s="978"/>
      <c r="AC11" s="978"/>
      <c r="AD11" s="978"/>
      <c r="AE11" s="978"/>
      <c r="AF11" s="978"/>
      <c r="AG11" s="978"/>
      <c r="AH11" s="978"/>
      <c r="AI11" s="954"/>
    </row>
    <row r="12" spans="1:35" ht="20.100000000000001" customHeight="1">
      <c r="A12" s="954"/>
      <c r="B12" s="954"/>
      <c r="C12" s="954"/>
      <c r="D12" s="954"/>
      <c r="E12" s="954"/>
      <c r="F12" s="954"/>
      <c r="G12" s="954"/>
      <c r="H12" s="954"/>
      <c r="I12" s="954"/>
      <c r="J12" s="954"/>
      <c r="K12" s="954"/>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954"/>
      <c r="B13" s="954"/>
      <c r="C13" s="954"/>
      <c r="D13" s="954"/>
      <c r="E13" s="954"/>
      <c r="F13" s="954"/>
      <c r="G13" s="954"/>
      <c r="H13" s="954"/>
      <c r="I13" s="954"/>
      <c r="J13" s="954"/>
      <c r="K13" s="954"/>
      <c r="L13" s="978"/>
      <c r="M13" s="978"/>
      <c r="N13" s="978"/>
      <c r="O13" s="978"/>
      <c r="P13" s="978"/>
      <c r="Q13" s="978"/>
      <c r="R13" s="978"/>
      <c r="S13" s="978"/>
      <c r="T13" s="978"/>
      <c r="U13" s="978"/>
      <c r="V13" s="978"/>
      <c r="W13" s="978"/>
      <c r="X13" s="978"/>
      <c r="Y13" s="978"/>
      <c r="Z13" s="978"/>
      <c r="AA13" s="978"/>
      <c r="AB13" s="978"/>
      <c r="AC13" s="978"/>
      <c r="AD13" s="978"/>
      <c r="AE13" s="978"/>
      <c r="AF13" s="978"/>
      <c r="AG13" s="978"/>
      <c r="AH13" s="978"/>
      <c r="AI13" s="954"/>
    </row>
    <row r="14" spans="1:35" ht="21.6" customHeight="1">
      <c r="A14" s="954"/>
      <c r="B14" s="954"/>
      <c r="C14" s="954"/>
      <c r="D14" s="954"/>
      <c r="E14" s="954"/>
      <c r="F14" s="954"/>
      <c r="G14" s="954"/>
      <c r="H14" s="954"/>
      <c r="I14" s="954"/>
      <c r="J14" s="954"/>
      <c r="K14" s="954"/>
      <c r="L14" s="805" t="s">
        <v>16</v>
      </c>
      <c r="M14" s="980" t="s">
        <v>142</v>
      </c>
      <c r="N14" s="980" t="s">
        <v>143</v>
      </c>
      <c r="O14" s="807" t="s">
        <v>2414</v>
      </c>
      <c r="P14" s="807" t="s">
        <v>2443</v>
      </c>
      <c r="Q14" s="807" t="s">
        <v>2444</v>
      </c>
      <c r="R14" s="807" t="s">
        <v>2445</v>
      </c>
      <c r="S14" s="807" t="s">
        <v>2446</v>
      </c>
      <c r="T14" s="807" t="s">
        <v>2447</v>
      </c>
      <c r="U14" s="807" t="s">
        <v>2448</v>
      </c>
      <c r="V14" s="807" t="s">
        <v>2449</v>
      </c>
      <c r="W14" s="807" t="s">
        <v>2450</v>
      </c>
      <c r="X14" s="807" t="s">
        <v>2451</v>
      </c>
      <c r="Y14" s="807" t="s">
        <v>2414</v>
      </c>
      <c r="Z14" s="807" t="s">
        <v>2443</v>
      </c>
      <c r="AA14" s="807" t="s">
        <v>2444</v>
      </c>
      <c r="AB14" s="807" t="s">
        <v>2445</v>
      </c>
      <c r="AC14" s="807" t="s">
        <v>2446</v>
      </c>
      <c r="AD14" s="807" t="s">
        <v>2447</v>
      </c>
      <c r="AE14" s="807" t="s">
        <v>2448</v>
      </c>
      <c r="AF14" s="807" t="s">
        <v>2449</v>
      </c>
      <c r="AG14" s="807" t="s">
        <v>2450</v>
      </c>
      <c r="AH14" s="807" t="s">
        <v>2451</v>
      </c>
      <c r="AI14" s="962" t="s">
        <v>323</v>
      </c>
    </row>
    <row r="15" spans="1:35" ht="57.75" customHeight="1">
      <c r="A15" s="954"/>
      <c r="B15" s="954"/>
      <c r="C15" s="954"/>
      <c r="D15" s="954"/>
      <c r="E15" s="954"/>
      <c r="F15" s="954"/>
      <c r="G15" s="954"/>
      <c r="H15" s="954"/>
      <c r="I15" s="954"/>
      <c r="J15" s="954"/>
      <c r="K15" s="954"/>
      <c r="L15" s="805"/>
      <c r="M15" s="980"/>
      <c r="N15" s="980"/>
      <c r="O15" s="960" t="s">
        <v>457</v>
      </c>
      <c r="P15" s="960" t="s">
        <v>457</v>
      </c>
      <c r="Q15" s="960" t="s">
        <v>457</v>
      </c>
      <c r="R15" s="960" t="s">
        <v>457</v>
      </c>
      <c r="S15" s="960" t="s">
        <v>457</v>
      </c>
      <c r="T15" s="960" t="s">
        <v>457</v>
      </c>
      <c r="U15" s="960" t="s">
        <v>457</v>
      </c>
      <c r="V15" s="960" t="s">
        <v>457</v>
      </c>
      <c r="W15" s="960" t="s">
        <v>457</v>
      </c>
      <c r="X15" s="960" t="s">
        <v>457</v>
      </c>
      <c r="Y15" s="960" t="s">
        <v>286</v>
      </c>
      <c r="Z15" s="960" t="s">
        <v>286</v>
      </c>
      <c r="AA15" s="960" t="s">
        <v>286</v>
      </c>
      <c r="AB15" s="960" t="s">
        <v>286</v>
      </c>
      <c r="AC15" s="960" t="s">
        <v>286</v>
      </c>
      <c r="AD15" s="960" t="s">
        <v>286</v>
      </c>
      <c r="AE15" s="960" t="s">
        <v>286</v>
      </c>
      <c r="AF15" s="960" t="s">
        <v>286</v>
      </c>
      <c r="AG15" s="960" t="s">
        <v>286</v>
      </c>
      <c r="AH15" s="960" t="s">
        <v>286</v>
      </c>
      <c r="AI15" s="962"/>
    </row>
    <row r="16" spans="1:35" s="82" customFormat="1">
      <c r="A16" s="851" t="s">
        <v>18</v>
      </c>
      <c r="B16" s="834"/>
      <c r="C16" s="834"/>
      <c r="D16" s="834"/>
      <c r="E16" s="834"/>
      <c r="F16" s="834"/>
      <c r="G16" s="834"/>
      <c r="H16" s="834"/>
      <c r="I16" s="834"/>
      <c r="J16" s="834"/>
      <c r="K16" s="834"/>
      <c r="L16" s="971" t="s">
        <v>2390</v>
      </c>
      <c r="M16" s="972"/>
      <c r="N16" s="972"/>
      <c r="O16" s="972"/>
      <c r="P16" s="972"/>
      <c r="Q16" s="972"/>
      <c r="R16" s="972"/>
      <c r="S16" s="972"/>
      <c r="T16" s="972"/>
      <c r="U16" s="972"/>
      <c r="V16" s="972"/>
      <c r="W16" s="972"/>
      <c r="X16" s="972"/>
      <c r="Y16" s="972"/>
      <c r="Z16" s="972"/>
      <c r="AA16" s="972"/>
      <c r="AB16" s="972"/>
      <c r="AC16" s="972"/>
      <c r="AD16" s="972"/>
      <c r="AE16" s="972"/>
      <c r="AF16" s="972"/>
      <c r="AG16" s="972"/>
      <c r="AH16" s="972"/>
      <c r="AI16" s="972"/>
    </row>
    <row r="17" spans="1:35" s="278" customFormat="1">
      <c r="A17" s="885">
        <v>1</v>
      </c>
      <c r="B17" s="967"/>
      <c r="C17" s="967"/>
      <c r="D17" s="967"/>
      <c r="E17" s="967"/>
      <c r="F17" s="967"/>
      <c r="G17" s="967"/>
      <c r="H17" s="967"/>
      <c r="I17" s="967"/>
      <c r="J17" s="967"/>
      <c r="K17" s="967"/>
      <c r="L17" s="981" t="s">
        <v>18</v>
      </c>
      <c r="M17" s="285" t="s">
        <v>458</v>
      </c>
      <c r="N17" s="286" t="s">
        <v>370</v>
      </c>
      <c r="O17" s="982">
        <v>0</v>
      </c>
      <c r="P17" s="983">
        <v>0</v>
      </c>
      <c r="Q17" s="983">
        <v>0</v>
      </c>
      <c r="R17" s="983">
        <v>0</v>
      </c>
      <c r="S17" s="983">
        <v>0</v>
      </c>
      <c r="T17" s="983">
        <v>0</v>
      </c>
      <c r="U17" s="983">
        <v>0</v>
      </c>
      <c r="V17" s="983">
        <v>0</v>
      </c>
      <c r="W17" s="983">
        <v>0</v>
      </c>
      <c r="X17" s="983">
        <v>0</v>
      </c>
      <c r="Y17" s="982">
        <v>0</v>
      </c>
      <c r="Z17" s="983">
        <v>0</v>
      </c>
      <c r="AA17" s="983">
        <v>0</v>
      </c>
      <c r="AB17" s="983">
        <v>0</v>
      </c>
      <c r="AC17" s="983">
        <v>0</v>
      </c>
      <c r="AD17" s="983">
        <v>0</v>
      </c>
      <c r="AE17" s="983">
        <v>0</v>
      </c>
      <c r="AF17" s="983">
        <v>0</v>
      </c>
      <c r="AG17" s="983">
        <v>0</v>
      </c>
      <c r="AH17" s="983">
        <v>0</v>
      </c>
      <c r="AI17" s="858"/>
    </row>
    <row r="18" spans="1:35">
      <c r="A18" s="885">
        <v>1</v>
      </c>
      <c r="B18" s="954"/>
      <c r="C18" s="954"/>
      <c r="D18" s="954"/>
      <c r="E18" s="954"/>
      <c r="F18" s="954"/>
      <c r="G18" s="954"/>
      <c r="H18" s="954"/>
      <c r="I18" s="954"/>
      <c r="J18" s="954"/>
      <c r="K18" s="954"/>
      <c r="L18" s="984" t="s">
        <v>165</v>
      </c>
      <c r="M18" s="289" t="s">
        <v>459</v>
      </c>
      <c r="N18" s="288" t="s">
        <v>370</v>
      </c>
      <c r="O18" s="985"/>
      <c r="P18" s="986"/>
      <c r="Q18" s="986"/>
      <c r="R18" s="986"/>
      <c r="S18" s="986"/>
      <c r="T18" s="986"/>
      <c r="U18" s="986"/>
      <c r="V18" s="986"/>
      <c r="W18" s="986"/>
      <c r="X18" s="986"/>
      <c r="Y18" s="985"/>
      <c r="Z18" s="986"/>
      <c r="AA18" s="986"/>
      <c r="AB18" s="986"/>
      <c r="AC18" s="986"/>
      <c r="AD18" s="986"/>
      <c r="AE18" s="986"/>
      <c r="AF18" s="986"/>
      <c r="AG18" s="986"/>
      <c r="AH18" s="986"/>
      <c r="AI18" s="858"/>
    </row>
    <row r="19" spans="1:35" ht="22.5">
      <c r="A19" s="885">
        <v>1</v>
      </c>
      <c r="B19" s="954"/>
      <c r="C19" s="954"/>
      <c r="D19" s="954"/>
      <c r="E19" s="954"/>
      <c r="F19" s="954"/>
      <c r="G19" s="954"/>
      <c r="H19" s="954"/>
      <c r="I19" s="954"/>
      <c r="J19" s="954"/>
      <c r="K19" s="954"/>
      <c r="L19" s="984" t="s">
        <v>166</v>
      </c>
      <c r="M19" s="289" t="s">
        <v>460</v>
      </c>
      <c r="N19" s="288" t="s">
        <v>370</v>
      </c>
      <c r="O19" s="985"/>
      <c r="P19" s="986"/>
      <c r="Q19" s="986"/>
      <c r="R19" s="986"/>
      <c r="S19" s="986"/>
      <c r="T19" s="986"/>
      <c r="U19" s="986"/>
      <c r="V19" s="986"/>
      <c r="W19" s="986"/>
      <c r="X19" s="986"/>
      <c r="Y19" s="985"/>
      <c r="Z19" s="986"/>
      <c r="AA19" s="986"/>
      <c r="AB19" s="986"/>
      <c r="AC19" s="986"/>
      <c r="AD19" s="986"/>
      <c r="AE19" s="986"/>
      <c r="AF19" s="986"/>
      <c r="AG19" s="986"/>
      <c r="AH19" s="986"/>
      <c r="AI19" s="858"/>
    </row>
    <row r="20" spans="1:35" ht="33.75">
      <c r="A20" s="885">
        <v>1</v>
      </c>
      <c r="B20" s="954"/>
      <c r="C20" s="954"/>
      <c r="D20" s="954"/>
      <c r="E20" s="954"/>
      <c r="F20" s="954"/>
      <c r="G20" s="954"/>
      <c r="H20" s="954"/>
      <c r="I20" s="954"/>
      <c r="J20" s="954"/>
      <c r="K20" s="954"/>
      <c r="L20" s="984" t="s">
        <v>378</v>
      </c>
      <c r="M20" s="289" t="s">
        <v>461</v>
      </c>
      <c r="N20" s="288" t="s">
        <v>370</v>
      </c>
      <c r="O20" s="985"/>
      <c r="P20" s="986"/>
      <c r="Q20" s="986"/>
      <c r="R20" s="986"/>
      <c r="S20" s="986"/>
      <c r="T20" s="986"/>
      <c r="U20" s="986"/>
      <c r="V20" s="986"/>
      <c r="W20" s="986"/>
      <c r="X20" s="986"/>
      <c r="Y20" s="985"/>
      <c r="Z20" s="986"/>
      <c r="AA20" s="986"/>
      <c r="AB20" s="986"/>
      <c r="AC20" s="986"/>
      <c r="AD20" s="986"/>
      <c r="AE20" s="986"/>
      <c r="AF20" s="986"/>
      <c r="AG20" s="986"/>
      <c r="AH20" s="986"/>
      <c r="AI20" s="858"/>
    </row>
    <row r="21" spans="1:35">
      <c r="A21" s="885">
        <v>1</v>
      </c>
      <c r="B21" s="954"/>
      <c r="C21" s="954"/>
      <c r="D21" s="954"/>
      <c r="E21" s="954"/>
      <c r="F21" s="954"/>
      <c r="G21" s="954"/>
      <c r="H21" s="954"/>
      <c r="I21" s="954"/>
      <c r="J21" s="954"/>
      <c r="K21" s="954"/>
      <c r="L21" s="984" t="s">
        <v>102</v>
      </c>
      <c r="M21" s="287" t="s">
        <v>462</v>
      </c>
      <c r="N21" s="288" t="s">
        <v>145</v>
      </c>
      <c r="O21" s="987">
        <v>107.2</v>
      </c>
      <c r="P21" s="987">
        <v>0</v>
      </c>
      <c r="Q21" s="987">
        <v>0</v>
      </c>
      <c r="R21" s="987">
        <v>0</v>
      </c>
      <c r="S21" s="987">
        <v>0</v>
      </c>
      <c r="T21" s="987">
        <v>0</v>
      </c>
      <c r="U21" s="987">
        <v>0</v>
      </c>
      <c r="V21" s="987">
        <v>0</v>
      </c>
      <c r="W21" s="987">
        <v>0</v>
      </c>
      <c r="X21" s="987">
        <v>0</v>
      </c>
      <c r="Y21" s="987">
        <v>107.2</v>
      </c>
      <c r="Z21" s="987">
        <v>0</v>
      </c>
      <c r="AA21" s="987">
        <v>0</v>
      </c>
      <c r="AB21" s="987">
        <v>0</v>
      </c>
      <c r="AC21" s="987">
        <v>0</v>
      </c>
      <c r="AD21" s="987">
        <v>0</v>
      </c>
      <c r="AE21" s="987">
        <v>0</v>
      </c>
      <c r="AF21" s="987">
        <v>0</v>
      </c>
      <c r="AG21" s="987">
        <v>0</v>
      </c>
      <c r="AH21" s="987">
        <v>0</v>
      </c>
      <c r="AI21" s="858"/>
    </row>
    <row r="22" spans="1:35">
      <c r="A22" s="885">
        <v>1</v>
      </c>
      <c r="B22" s="954"/>
      <c r="C22" s="954"/>
      <c r="D22" s="954"/>
      <c r="E22" s="954"/>
      <c r="F22" s="954"/>
      <c r="G22" s="954"/>
      <c r="H22" s="954"/>
      <c r="I22" s="954"/>
      <c r="J22" s="954"/>
      <c r="K22" s="954"/>
      <c r="L22" s="988">
        <v>3</v>
      </c>
      <c r="M22" s="287" t="s">
        <v>463</v>
      </c>
      <c r="N22" s="288" t="s">
        <v>145</v>
      </c>
      <c r="O22" s="989">
        <v>107.2</v>
      </c>
      <c r="P22" s="990">
        <v>0</v>
      </c>
      <c r="Q22" s="990">
        <v>0</v>
      </c>
      <c r="R22" s="990">
        <v>0</v>
      </c>
      <c r="S22" s="990">
        <v>0</v>
      </c>
      <c r="T22" s="990">
        <v>0</v>
      </c>
      <c r="U22" s="990">
        <v>0</v>
      </c>
      <c r="V22" s="990">
        <v>0</v>
      </c>
      <c r="W22" s="990">
        <v>0</v>
      </c>
      <c r="X22" s="990">
        <v>0</v>
      </c>
      <c r="Y22" s="990">
        <v>0</v>
      </c>
      <c r="Z22" s="990">
        <v>0</v>
      </c>
      <c r="AA22" s="990">
        <v>0</v>
      </c>
      <c r="AB22" s="990">
        <v>0</v>
      </c>
      <c r="AC22" s="990">
        <v>0</v>
      </c>
      <c r="AD22" s="990">
        <v>0</v>
      </c>
      <c r="AE22" s="990">
        <v>0</v>
      </c>
      <c r="AF22" s="990">
        <v>0</v>
      </c>
      <c r="AG22" s="990">
        <v>0</v>
      </c>
      <c r="AH22" s="990">
        <v>0</v>
      </c>
      <c r="AI22" s="858"/>
    </row>
    <row r="23" spans="1:35" s="278" customFormat="1">
      <c r="A23" s="885">
        <v>1</v>
      </c>
      <c r="B23" s="967"/>
      <c r="C23" s="967"/>
      <c r="D23" s="967"/>
      <c r="E23" s="967"/>
      <c r="F23" s="967"/>
      <c r="G23" s="967"/>
      <c r="H23" s="967"/>
      <c r="I23" s="967"/>
      <c r="J23" s="967"/>
      <c r="K23" s="967"/>
      <c r="L23" s="981" t="s">
        <v>104</v>
      </c>
      <c r="M23" s="285" t="s">
        <v>464</v>
      </c>
      <c r="N23" s="286" t="s">
        <v>370</v>
      </c>
      <c r="O23" s="982">
        <v>0</v>
      </c>
      <c r="P23" s="982">
        <v>0</v>
      </c>
      <c r="Q23" s="982">
        <v>0</v>
      </c>
      <c r="R23" s="982">
        <v>0</v>
      </c>
      <c r="S23" s="982">
        <v>0</v>
      </c>
      <c r="T23" s="982">
        <v>0</v>
      </c>
      <c r="U23" s="982">
        <v>0</v>
      </c>
      <c r="V23" s="982">
        <v>0</v>
      </c>
      <c r="W23" s="982">
        <v>0</v>
      </c>
      <c r="X23" s="982">
        <v>0</v>
      </c>
      <c r="Y23" s="982">
        <v>0</v>
      </c>
      <c r="Z23" s="982">
        <v>0</v>
      </c>
      <c r="AA23" s="982">
        <v>0</v>
      </c>
      <c r="AB23" s="982">
        <v>0</v>
      </c>
      <c r="AC23" s="982">
        <v>0</v>
      </c>
      <c r="AD23" s="982">
        <v>0</v>
      </c>
      <c r="AE23" s="982">
        <v>0</v>
      </c>
      <c r="AF23" s="982">
        <v>0</v>
      </c>
      <c r="AG23" s="982">
        <v>0</v>
      </c>
      <c r="AH23" s="982">
        <v>0</v>
      </c>
      <c r="AI23" s="858"/>
    </row>
    <row r="24" spans="1:35">
      <c r="A24" s="954"/>
      <c r="B24" s="954"/>
      <c r="C24" s="954"/>
      <c r="D24" s="954"/>
      <c r="E24" s="954"/>
      <c r="F24" s="954"/>
      <c r="G24" s="954"/>
      <c r="H24" s="954"/>
      <c r="I24" s="954"/>
      <c r="J24" s="954"/>
      <c r="K24" s="954"/>
      <c r="L24" s="954"/>
      <c r="M24" s="954"/>
      <c r="N24" s="954"/>
      <c r="O24" s="954"/>
      <c r="P24" s="954"/>
      <c r="Q24" s="954"/>
      <c r="R24" s="954"/>
      <c r="S24" s="954"/>
      <c r="T24" s="954"/>
      <c r="U24" s="954"/>
      <c r="V24" s="954"/>
      <c r="W24" s="954"/>
      <c r="X24" s="954"/>
      <c r="Y24" s="954"/>
      <c r="Z24" s="954"/>
      <c r="AA24" s="954"/>
      <c r="AB24" s="954"/>
      <c r="AC24" s="954"/>
      <c r="AD24" s="954"/>
      <c r="AE24" s="954"/>
      <c r="AF24" s="954"/>
      <c r="AG24" s="954"/>
      <c r="AH24" s="954"/>
      <c r="AI24" s="954"/>
    </row>
    <row r="25" spans="1:35" ht="15" customHeight="1">
      <c r="A25" s="954"/>
      <c r="B25" s="954"/>
      <c r="C25" s="954"/>
      <c r="D25" s="954"/>
      <c r="E25" s="954"/>
      <c r="F25" s="954"/>
      <c r="G25" s="954"/>
      <c r="H25" s="954"/>
      <c r="I25" s="954"/>
      <c r="J25" s="954"/>
      <c r="K25" s="954"/>
      <c r="L25" s="974" t="s">
        <v>1402</v>
      </c>
      <c r="M25" s="974"/>
      <c r="N25" s="974"/>
      <c r="O25" s="974"/>
      <c r="P25" s="974"/>
      <c r="Q25" s="974"/>
      <c r="R25" s="974"/>
      <c r="S25" s="974"/>
      <c r="T25" s="974"/>
      <c r="U25" s="974"/>
      <c r="V25" s="974"/>
      <c r="W25" s="974"/>
      <c r="X25" s="974"/>
      <c r="Y25" s="974"/>
      <c r="Z25" s="974"/>
      <c r="AA25" s="974"/>
      <c r="AB25" s="974"/>
      <c r="AC25" s="974"/>
      <c r="AD25" s="974"/>
      <c r="AE25" s="974"/>
      <c r="AF25" s="974"/>
      <c r="AG25" s="974"/>
      <c r="AH25" s="991"/>
      <c r="AI25" s="991"/>
    </row>
    <row r="26" spans="1:35" ht="15" customHeight="1">
      <c r="A26" s="954"/>
      <c r="B26" s="954"/>
      <c r="C26" s="954"/>
      <c r="D26" s="954"/>
      <c r="E26" s="954"/>
      <c r="F26" s="954"/>
      <c r="G26" s="954"/>
      <c r="H26" s="954"/>
      <c r="I26" s="954"/>
      <c r="J26" s="954"/>
      <c r="K26" s="723"/>
      <c r="L26" s="976"/>
      <c r="M26" s="992"/>
      <c r="N26" s="992"/>
      <c r="O26" s="992"/>
      <c r="P26" s="992"/>
      <c r="Q26" s="992"/>
      <c r="R26" s="992"/>
      <c r="S26" s="992"/>
      <c r="T26" s="992"/>
      <c r="U26" s="992"/>
      <c r="V26" s="992"/>
      <c r="W26" s="992"/>
      <c r="X26" s="992"/>
      <c r="Y26" s="992"/>
      <c r="Z26" s="992"/>
      <c r="AA26" s="992"/>
      <c r="AB26" s="992"/>
      <c r="AC26" s="992"/>
      <c r="AD26" s="992"/>
      <c r="AE26" s="992"/>
      <c r="AF26" s="992"/>
      <c r="AG26" s="992"/>
      <c r="AH26" s="993"/>
      <c r="AI26" s="993"/>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ColWidth="9.140625"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176</v>
      </c>
    </row>
    <row r="2" spans="1:29" ht="16.5" customHeight="1">
      <c r="B2" s="606" t="str">
        <f>"Код шаблона: " &amp; GetCode()</f>
        <v>Код шаблона: EXPERT.VSVO.INDEX.CORR</v>
      </c>
      <c r="C2" s="606"/>
      <c r="D2" s="606"/>
      <c r="E2" s="606"/>
      <c r="F2" s="606"/>
      <c r="G2" s="606"/>
      <c r="H2" s="19"/>
      <c r="I2" s="19"/>
      <c r="J2" s="19"/>
      <c r="K2" s="19"/>
      <c r="L2" s="19"/>
      <c r="M2" s="19"/>
      <c r="N2" s="19"/>
      <c r="O2" s="19"/>
      <c r="P2" s="19"/>
      <c r="Q2" s="19"/>
      <c r="R2" s="19"/>
      <c r="S2" s="19"/>
      <c r="T2" s="19"/>
      <c r="U2" s="19"/>
      <c r="V2" s="19"/>
      <c r="W2" s="17"/>
      <c r="Y2" s="18"/>
      <c r="AA2" s="16"/>
    </row>
    <row r="3" spans="1:29" ht="18" customHeight="1">
      <c r="B3" s="607" t="str">
        <f>"Версия " &amp; Getversion()</f>
        <v>Версия 3.1</v>
      </c>
      <c r="C3" s="607"/>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608" t="s">
        <v>1128</v>
      </c>
      <c r="C5" s="609"/>
      <c r="D5" s="609"/>
      <c r="E5" s="609"/>
      <c r="F5" s="609"/>
      <c r="G5" s="609"/>
      <c r="H5" s="609"/>
      <c r="I5" s="609"/>
      <c r="J5" s="609"/>
      <c r="K5" s="609"/>
      <c r="L5" s="609"/>
      <c r="M5" s="609"/>
      <c r="N5" s="609"/>
      <c r="O5" s="609"/>
      <c r="P5" s="609"/>
      <c r="Q5" s="609"/>
      <c r="R5" s="609"/>
      <c r="S5" s="609"/>
      <c r="T5" s="609"/>
      <c r="U5" s="609"/>
      <c r="V5" s="609"/>
      <c r="W5" s="609"/>
      <c r="X5" s="609"/>
      <c r="Y5" s="610"/>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611" t="s">
        <v>1186</v>
      </c>
      <c r="F7" s="611"/>
      <c r="G7" s="611"/>
      <c r="H7" s="611"/>
      <c r="I7" s="611"/>
      <c r="J7" s="611"/>
      <c r="K7" s="611"/>
      <c r="L7" s="611"/>
      <c r="M7" s="611"/>
      <c r="N7" s="611"/>
      <c r="O7" s="611"/>
      <c r="P7" s="611"/>
      <c r="Q7" s="611"/>
      <c r="R7" s="611"/>
      <c r="S7" s="611"/>
      <c r="T7" s="611"/>
      <c r="U7" s="611"/>
      <c r="V7" s="611"/>
      <c r="W7" s="611"/>
      <c r="X7" s="611"/>
      <c r="Y7" s="48"/>
      <c r="Z7" s="24"/>
    </row>
    <row r="8" spans="1:29" ht="15" customHeight="1">
      <c r="A8" s="24"/>
      <c r="B8" s="24"/>
      <c r="C8" s="26"/>
      <c r="D8" s="25"/>
      <c r="E8" s="611"/>
      <c r="F8" s="611"/>
      <c r="G8" s="611"/>
      <c r="H8" s="611"/>
      <c r="I8" s="611"/>
      <c r="J8" s="611"/>
      <c r="K8" s="611"/>
      <c r="L8" s="611"/>
      <c r="M8" s="611"/>
      <c r="N8" s="611"/>
      <c r="O8" s="611"/>
      <c r="P8" s="611"/>
      <c r="Q8" s="611"/>
      <c r="R8" s="611"/>
      <c r="S8" s="611"/>
      <c r="T8" s="611"/>
      <c r="U8" s="611"/>
      <c r="V8" s="611"/>
      <c r="W8" s="611"/>
      <c r="X8" s="611"/>
      <c r="Y8" s="48"/>
      <c r="Z8" s="24"/>
    </row>
    <row r="9" spans="1:29" ht="15" customHeight="1">
      <c r="A9" s="24"/>
      <c r="B9" s="24"/>
      <c r="C9" s="26"/>
      <c r="D9" s="25"/>
      <c r="E9" s="611"/>
      <c r="F9" s="611"/>
      <c r="G9" s="611"/>
      <c r="H9" s="611"/>
      <c r="I9" s="611"/>
      <c r="J9" s="611"/>
      <c r="K9" s="611"/>
      <c r="L9" s="611"/>
      <c r="M9" s="611"/>
      <c r="N9" s="611"/>
      <c r="O9" s="611"/>
      <c r="P9" s="611"/>
      <c r="Q9" s="611"/>
      <c r="R9" s="611"/>
      <c r="S9" s="611"/>
      <c r="T9" s="611"/>
      <c r="U9" s="611"/>
      <c r="V9" s="611"/>
      <c r="W9" s="611"/>
      <c r="X9" s="611"/>
      <c r="Y9" s="48"/>
      <c r="Z9" s="24"/>
    </row>
    <row r="10" spans="1:29" ht="10.5" customHeight="1">
      <c r="A10" s="24"/>
      <c r="B10" s="24"/>
      <c r="C10" s="26"/>
      <c r="D10" s="25"/>
      <c r="E10" s="611"/>
      <c r="F10" s="611"/>
      <c r="G10" s="611"/>
      <c r="H10" s="611"/>
      <c r="I10" s="611"/>
      <c r="J10" s="611"/>
      <c r="K10" s="611"/>
      <c r="L10" s="611"/>
      <c r="M10" s="611"/>
      <c r="N10" s="611"/>
      <c r="O10" s="611"/>
      <c r="P10" s="611"/>
      <c r="Q10" s="611"/>
      <c r="R10" s="611"/>
      <c r="S10" s="611"/>
      <c r="T10" s="611"/>
      <c r="U10" s="611"/>
      <c r="V10" s="611"/>
      <c r="W10" s="611"/>
      <c r="X10" s="611"/>
      <c r="Y10" s="48"/>
      <c r="Z10" s="24"/>
    </row>
    <row r="11" spans="1:29" ht="27" customHeight="1">
      <c r="A11" s="24"/>
      <c r="B11" s="24"/>
      <c r="C11" s="26"/>
      <c r="D11" s="25"/>
      <c r="E11" s="611"/>
      <c r="F11" s="611"/>
      <c r="G11" s="611"/>
      <c r="H11" s="611"/>
      <c r="I11" s="611"/>
      <c r="J11" s="611"/>
      <c r="K11" s="611"/>
      <c r="L11" s="611"/>
      <c r="M11" s="611"/>
      <c r="N11" s="611"/>
      <c r="O11" s="611"/>
      <c r="P11" s="611"/>
      <c r="Q11" s="611"/>
      <c r="R11" s="611"/>
      <c r="S11" s="611"/>
      <c r="T11" s="611"/>
      <c r="U11" s="611"/>
      <c r="V11" s="611"/>
      <c r="W11" s="611"/>
      <c r="X11" s="611"/>
      <c r="Y11" s="48"/>
      <c r="Z11" s="24"/>
    </row>
    <row r="12" spans="1:29" ht="12" customHeight="1">
      <c r="A12" s="24"/>
      <c r="B12" s="24"/>
      <c r="C12" s="26"/>
      <c r="D12" s="25"/>
      <c r="E12" s="611"/>
      <c r="F12" s="611"/>
      <c r="G12" s="611"/>
      <c r="H12" s="611"/>
      <c r="I12" s="611"/>
      <c r="J12" s="611"/>
      <c r="K12" s="611"/>
      <c r="L12" s="611"/>
      <c r="M12" s="611"/>
      <c r="N12" s="611"/>
      <c r="O12" s="611"/>
      <c r="P12" s="611"/>
      <c r="Q12" s="611"/>
      <c r="R12" s="611"/>
      <c r="S12" s="611"/>
      <c r="T12" s="611"/>
      <c r="U12" s="611"/>
      <c r="V12" s="611"/>
      <c r="W12" s="611"/>
      <c r="X12" s="611"/>
      <c r="Y12" s="48"/>
      <c r="Z12" s="24"/>
    </row>
    <row r="13" spans="1:29" ht="38.25" customHeight="1">
      <c r="A13" s="24"/>
      <c r="B13" s="24"/>
      <c r="C13" s="26"/>
      <c r="D13" s="25"/>
      <c r="E13" s="611"/>
      <c r="F13" s="611"/>
      <c r="G13" s="611"/>
      <c r="H13" s="611"/>
      <c r="I13" s="611"/>
      <c r="J13" s="611"/>
      <c r="K13" s="611"/>
      <c r="L13" s="611"/>
      <c r="M13" s="611"/>
      <c r="N13" s="611"/>
      <c r="O13" s="611"/>
      <c r="P13" s="611"/>
      <c r="Q13" s="611"/>
      <c r="R13" s="611"/>
      <c r="S13" s="611"/>
      <c r="T13" s="611"/>
      <c r="U13" s="611"/>
      <c r="V13" s="611"/>
      <c r="W13" s="611"/>
      <c r="X13" s="611"/>
      <c r="Y13" s="49"/>
      <c r="Z13" s="24"/>
    </row>
    <row r="14" spans="1:29" ht="15" customHeight="1">
      <c r="A14" s="24"/>
      <c r="B14" s="24"/>
      <c r="C14" s="26"/>
      <c r="D14" s="25"/>
      <c r="E14" s="611" t="s">
        <v>191</v>
      </c>
      <c r="F14" s="611"/>
      <c r="G14" s="611"/>
      <c r="H14" s="611"/>
      <c r="I14" s="611"/>
      <c r="J14" s="611"/>
      <c r="K14" s="611"/>
      <c r="L14" s="611"/>
      <c r="M14" s="611"/>
      <c r="N14" s="611"/>
      <c r="O14" s="611"/>
      <c r="P14" s="611"/>
      <c r="Q14" s="611"/>
      <c r="R14" s="611"/>
      <c r="S14" s="611"/>
      <c r="T14" s="611"/>
      <c r="U14" s="611"/>
      <c r="V14" s="611"/>
      <c r="W14" s="611"/>
      <c r="X14" s="611"/>
      <c r="Y14" s="48"/>
      <c r="Z14" s="24"/>
    </row>
    <row r="15" spans="1:29" ht="15">
      <c r="A15" s="24"/>
      <c r="B15" s="24"/>
      <c r="C15" s="26"/>
      <c r="D15" s="25"/>
      <c r="E15" s="611"/>
      <c r="F15" s="611"/>
      <c r="G15" s="611"/>
      <c r="H15" s="611"/>
      <c r="I15" s="611"/>
      <c r="J15" s="611"/>
      <c r="K15" s="611"/>
      <c r="L15" s="611"/>
      <c r="M15" s="611"/>
      <c r="N15" s="611"/>
      <c r="O15" s="611"/>
      <c r="P15" s="611"/>
      <c r="Q15" s="611"/>
      <c r="R15" s="611"/>
      <c r="S15" s="611"/>
      <c r="T15" s="611"/>
      <c r="U15" s="611"/>
      <c r="V15" s="611"/>
      <c r="W15" s="611"/>
      <c r="X15" s="611"/>
      <c r="Y15" s="48"/>
      <c r="Z15" s="24"/>
    </row>
    <row r="16" spans="1:29" ht="15">
      <c r="A16" s="24"/>
      <c r="B16" s="24"/>
      <c r="C16" s="26"/>
      <c r="D16" s="25"/>
      <c r="E16" s="611"/>
      <c r="F16" s="611"/>
      <c r="G16" s="611"/>
      <c r="H16" s="611"/>
      <c r="I16" s="611"/>
      <c r="J16" s="611"/>
      <c r="K16" s="611"/>
      <c r="L16" s="611"/>
      <c r="M16" s="611"/>
      <c r="N16" s="611"/>
      <c r="O16" s="611"/>
      <c r="P16" s="611"/>
      <c r="Q16" s="611"/>
      <c r="R16" s="611"/>
      <c r="S16" s="611"/>
      <c r="T16" s="611"/>
      <c r="U16" s="611"/>
      <c r="V16" s="611"/>
      <c r="W16" s="611"/>
      <c r="X16" s="611"/>
      <c r="Y16" s="48"/>
      <c r="Z16" s="24"/>
    </row>
    <row r="17" spans="1:26" ht="15" customHeight="1">
      <c r="A17" s="24"/>
      <c r="B17" s="24"/>
      <c r="C17" s="26"/>
      <c r="D17" s="25"/>
      <c r="E17" s="611"/>
      <c r="F17" s="611"/>
      <c r="G17" s="611"/>
      <c r="H17" s="611"/>
      <c r="I17" s="611"/>
      <c r="J17" s="611"/>
      <c r="K17" s="611"/>
      <c r="L17" s="611"/>
      <c r="M17" s="611"/>
      <c r="N17" s="611"/>
      <c r="O17" s="611"/>
      <c r="P17" s="611"/>
      <c r="Q17" s="611"/>
      <c r="R17" s="611"/>
      <c r="S17" s="611"/>
      <c r="T17" s="611"/>
      <c r="U17" s="611"/>
      <c r="V17" s="611"/>
      <c r="W17" s="611"/>
      <c r="X17" s="611"/>
      <c r="Y17" s="48"/>
      <c r="Z17" s="24"/>
    </row>
    <row r="18" spans="1:26" ht="15">
      <c r="A18" s="24"/>
      <c r="B18" s="24"/>
      <c r="C18" s="26"/>
      <c r="D18" s="25"/>
      <c r="E18" s="611"/>
      <c r="F18" s="611"/>
      <c r="G18" s="611"/>
      <c r="H18" s="611"/>
      <c r="I18" s="611"/>
      <c r="J18" s="611"/>
      <c r="K18" s="611"/>
      <c r="L18" s="611"/>
      <c r="M18" s="611"/>
      <c r="N18" s="611"/>
      <c r="O18" s="611"/>
      <c r="P18" s="611"/>
      <c r="Q18" s="611"/>
      <c r="R18" s="611"/>
      <c r="S18" s="611"/>
      <c r="T18" s="611"/>
      <c r="U18" s="611"/>
      <c r="V18" s="611"/>
      <c r="W18" s="611"/>
      <c r="X18" s="611"/>
      <c r="Y18" s="48"/>
      <c r="Z18" s="24"/>
    </row>
    <row r="19" spans="1:26" ht="59.25" customHeight="1">
      <c r="A19" s="24"/>
      <c r="B19" s="24"/>
      <c r="C19" s="26"/>
      <c r="D19" s="26"/>
      <c r="E19" s="611"/>
      <c r="F19" s="611"/>
      <c r="G19" s="611"/>
      <c r="H19" s="611"/>
      <c r="I19" s="611"/>
      <c r="J19" s="611"/>
      <c r="K19" s="611"/>
      <c r="L19" s="611"/>
      <c r="M19" s="611"/>
      <c r="N19" s="611"/>
      <c r="O19" s="611"/>
      <c r="P19" s="611"/>
      <c r="Q19" s="611"/>
      <c r="R19" s="611"/>
      <c r="S19" s="611"/>
      <c r="T19" s="611"/>
      <c r="U19" s="611"/>
      <c r="V19" s="611"/>
      <c r="W19" s="611"/>
      <c r="X19" s="611"/>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602" t="s">
        <v>178</v>
      </c>
      <c r="G21" s="603"/>
      <c r="H21" s="603"/>
      <c r="I21" s="603"/>
      <c r="J21" s="603"/>
      <c r="K21" s="603"/>
      <c r="L21" s="603"/>
      <c r="M21" s="603"/>
      <c r="N21" s="28"/>
      <c r="O21" s="29" t="s">
        <v>177</v>
      </c>
      <c r="P21" s="604" t="s">
        <v>179</v>
      </c>
      <c r="Q21" s="605"/>
      <c r="R21" s="605"/>
      <c r="S21" s="605"/>
      <c r="T21" s="605"/>
      <c r="U21" s="605"/>
      <c r="V21" s="605"/>
      <c r="W21" s="605"/>
      <c r="X21" s="605"/>
      <c r="Y21" s="48"/>
      <c r="Z21" s="24"/>
    </row>
    <row r="22" spans="1:26" ht="19.149999999999999" hidden="1" customHeight="1">
      <c r="A22" s="24"/>
      <c r="B22" s="24"/>
      <c r="C22" s="26"/>
      <c r="D22" s="25"/>
      <c r="E22" s="30" t="s">
        <v>177</v>
      </c>
      <c r="F22" s="602" t="s">
        <v>180</v>
      </c>
      <c r="G22" s="603"/>
      <c r="H22" s="603"/>
      <c r="I22" s="603"/>
      <c r="J22" s="603"/>
      <c r="K22" s="603"/>
      <c r="L22" s="603"/>
      <c r="M22" s="603"/>
      <c r="N22" s="28"/>
      <c r="O22" s="31" t="s">
        <v>177</v>
      </c>
      <c r="P22" s="604" t="s">
        <v>181</v>
      </c>
      <c r="Q22" s="605"/>
      <c r="R22" s="605"/>
      <c r="S22" s="605"/>
      <c r="T22" s="605"/>
      <c r="U22" s="605"/>
      <c r="V22" s="605"/>
      <c r="W22" s="605"/>
      <c r="X22" s="605"/>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612" t="s">
        <v>202</v>
      </c>
      <c r="F35" s="612"/>
      <c r="G35" s="612"/>
      <c r="H35" s="612"/>
      <c r="I35" s="612"/>
      <c r="J35" s="612"/>
      <c r="K35" s="612"/>
      <c r="L35" s="612"/>
      <c r="M35" s="612"/>
      <c r="N35" s="612"/>
      <c r="O35" s="612"/>
      <c r="P35" s="612"/>
      <c r="Q35" s="612"/>
      <c r="R35" s="612"/>
      <c r="S35" s="612"/>
      <c r="T35" s="612"/>
      <c r="U35" s="612"/>
      <c r="V35" s="612"/>
      <c r="W35" s="612"/>
      <c r="X35" s="612"/>
      <c r="Y35" s="48"/>
      <c r="Z35" s="24"/>
    </row>
    <row r="36" spans="1:26" ht="38.25" hidden="1" customHeight="1">
      <c r="A36" s="24"/>
      <c r="B36" s="24"/>
      <c r="C36" s="26"/>
      <c r="D36" s="25"/>
      <c r="E36" s="612"/>
      <c r="F36" s="612"/>
      <c r="G36" s="612"/>
      <c r="H36" s="612"/>
      <c r="I36" s="612"/>
      <c r="J36" s="612"/>
      <c r="K36" s="612"/>
      <c r="L36" s="612"/>
      <c r="M36" s="612"/>
      <c r="N36" s="612"/>
      <c r="O36" s="612"/>
      <c r="P36" s="612"/>
      <c r="Q36" s="612"/>
      <c r="R36" s="612"/>
      <c r="S36" s="612"/>
      <c r="T36" s="612"/>
      <c r="U36" s="612"/>
      <c r="V36" s="612"/>
      <c r="W36" s="612"/>
      <c r="X36" s="612"/>
      <c r="Y36" s="48"/>
      <c r="Z36" s="24"/>
    </row>
    <row r="37" spans="1:26" ht="9.75" hidden="1" customHeight="1">
      <c r="A37" s="24"/>
      <c r="B37" s="24"/>
      <c r="C37" s="26"/>
      <c r="D37" s="25"/>
      <c r="E37" s="612"/>
      <c r="F37" s="612"/>
      <c r="G37" s="612"/>
      <c r="H37" s="612"/>
      <c r="I37" s="612"/>
      <c r="J37" s="612"/>
      <c r="K37" s="612"/>
      <c r="L37" s="612"/>
      <c r="M37" s="612"/>
      <c r="N37" s="612"/>
      <c r="O37" s="612"/>
      <c r="P37" s="612"/>
      <c r="Q37" s="612"/>
      <c r="R37" s="612"/>
      <c r="S37" s="612"/>
      <c r="T37" s="612"/>
      <c r="U37" s="612"/>
      <c r="V37" s="612"/>
      <c r="W37" s="612"/>
      <c r="X37" s="612"/>
      <c r="Y37" s="48"/>
      <c r="Z37" s="24"/>
    </row>
    <row r="38" spans="1:26" ht="51" hidden="1" customHeight="1">
      <c r="A38" s="24"/>
      <c r="B38" s="24"/>
      <c r="C38" s="26"/>
      <c r="D38" s="25"/>
      <c r="E38" s="612"/>
      <c r="F38" s="612"/>
      <c r="G38" s="612"/>
      <c r="H38" s="612"/>
      <c r="I38" s="612"/>
      <c r="J38" s="612"/>
      <c r="K38" s="612"/>
      <c r="L38" s="612"/>
      <c r="M38" s="612"/>
      <c r="N38" s="612"/>
      <c r="O38" s="612"/>
      <c r="P38" s="612"/>
      <c r="Q38" s="612"/>
      <c r="R38" s="612"/>
      <c r="S38" s="612"/>
      <c r="T38" s="612"/>
      <c r="U38" s="612"/>
      <c r="V38" s="612"/>
      <c r="W38" s="612"/>
      <c r="X38" s="612"/>
      <c r="Y38" s="48"/>
      <c r="Z38" s="24"/>
    </row>
    <row r="39" spans="1:26" ht="15" hidden="1" customHeight="1">
      <c r="A39" s="24"/>
      <c r="B39" s="24"/>
      <c r="C39" s="26"/>
      <c r="D39" s="25"/>
      <c r="E39" s="612"/>
      <c r="F39" s="612"/>
      <c r="G39" s="612"/>
      <c r="H39" s="612"/>
      <c r="I39" s="612"/>
      <c r="J39" s="612"/>
      <c r="K39" s="612"/>
      <c r="L39" s="612"/>
      <c r="M39" s="612"/>
      <c r="N39" s="612"/>
      <c r="O39" s="612"/>
      <c r="P39" s="612"/>
      <c r="Q39" s="612"/>
      <c r="R39" s="612"/>
      <c r="S39" s="612"/>
      <c r="T39" s="612"/>
      <c r="U39" s="612"/>
      <c r="V39" s="612"/>
      <c r="W39" s="612"/>
      <c r="X39" s="612"/>
      <c r="Y39" s="48"/>
      <c r="Z39" s="24"/>
    </row>
    <row r="40" spans="1:26" ht="12" hidden="1" customHeight="1">
      <c r="A40" s="24"/>
      <c r="B40" s="24"/>
      <c r="C40" s="26"/>
      <c r="D40" s="25"/>
      <c r="E40" s="613"/>
      <c r="F40" s="613"/>
      <c r="G40" s="613"/>
      <c r="H40" s="613"/>
      <c r="I40" s="613"/>
      <c r="J40" s="613"/>
      <c r="K40" s="613"/>
      <c r="L40" s="613"/>
      <c r="M40" s="613"/>
      <c r="N40" s="613"/>
      <c r="O40" s="613"/>
      <c r="P40" s="613"/>
      <c r="Q40" s="613"/>
      <c r="R40" s="613"/>
      <c r="S40" s="613"/>
      <c r="T40" s="613"/>
      <c r="U40" s="613"/>
      <c r="V40" s="613"/>
      <c r="W40" s="613"/>
      <c r="X40" s="613"/>
      <c r="Y40" s="48"/>
      <c r="Z40" s="24"/>
    </row>
    <row r="41" spans="1:26" ht="38.25" hidden="1" customHeight="1">
      <c r="A41" s="24"/>
      <c r="B41" s="24"/>
      <c r="C41" s="26"/>
      <c r="D41" s="25"/>
      <c r="E41" s="612"/>
      <c r="F41" s="612"/>
      <c r="G41" s="612"/>
      <c r="H41" s="612"/>
      <c r="I41" s="612"/>
      <c r="J41" s="612"/>
      <c r="K41" s="612"/>
      <c r="L41" s="612"/>
      <c r="M41" s="612"/>
      <c r="N41" s="612"/>
      <c r="O41" s="612"/>
      <c r="P41" s="612"/>
      <c r="Q41" s="612"/>
      <c r="R41" s="612"/>
      <c r="S41" s="612"/>
      <c r="T41" s="612"/>
      <c r="U41" s="612"/>
      <c r="V41" s="612"/>
      <c r="W41" s="612"/>
      <c r="X41" s="612"/>
      <c r="Y41" s="48"/>
      <c r="Z41" s="24"/>
    </row>
    <row r="42" spans="1:26" ht="15" hidden="1">
      <c r="A42" s="24"/>
      <c r="B42" s="24"/>
      <c r="C42" s="26"/>
      <c r="D42" s="25"/>
      <c r="E42" s="612"/>
      <c r="F42" s="612"/>
      <c r="G42" s="612"/>
      <c r="H42" s="612"/>
      <c r="I42" s="612"/>
      <c r="J42" s="612"/>
      <c r="K42" s="612"/>
      <c r="L42" s="612"/>
      <c r="M42" s="612"/>
      <c r="N42" s="612"/>
      <c r="O42" s="612"/>
      <c r="P42" s="612"/>
      <c r="Q42" s="612"/>
      <c r="R42" s="612"/>
      <c r="S42" s="612"/>
      <c r="T42" s="612"/>
      <c r="U42" s="612"/>
      <c r="V42" s="612"/>
      <c r="W42" s="612"/>
      <c r="X42" s="612"/>
      <c r="Y42" s="48"/>
      <c r="Z42" s="24"/>
    </row>
    <row r="43" spans="1:26" ht="15" hidden="1">
      <c r="A43" s="24"/>
      <c r="B43" s="24"/>
      <c r="C43" s="26"/>
      <c r="D43" s="25"/>
      <c r="E43" s="612"/>
      <c r="F43" s="612"/>
      <c r="G43" s="612"/>
      <c r="H43" s="612"/>
      <c r="I43" s="612"/>
      <c r="J43" s="612"/>
      <c r="K43" s="612"/>
      <c r="L43" s="612"/>
      <c r="M43" s="612"/>
      <c r="N43" s="612"/>
      <c r="O43" s="612"/>
      <c r="P43" s="612"/>
      <c r="Q43" s="612"/>
      <c r="R43" s="612"/>
      <c r="S43" s="612"/>
      <c r="T43" s="612"/>
      <c r="U43" s="612"/>
      <c r="V43" s="612"/>
      <c r="W43" s="612"/>
      <c r="X43" s="612"/>
      <c r="Y43" s="48"/>
      <c r="Z43" s="24"/>
    </row>
    <row r="44" spans="1:26" ht="33.75" hidden="1" customHeight="1">
      <c r="A44" s="24"/>
      <c r="B44" s="24"/>
      <c r="C44" s="26"/>
      <c r="D44" s="26"/>
      <c r="E44" s="612"/>
      <c r="F44" s="612"/>
      <c r="G44" s="612"/>
      <c r="H44" s="612"/>
      <c r="I44" s="612"/>
      <c r="J44" s="612"/>
      <c r="K44" s="612"/>
      <c r="L44" s="612"/>
      <c r="M44" s="612"/>
      <c r="N44" s="612"/>
      <c r="O44" s="612"/>
      <c r="P44" s="612"/>
      <c r="Q44" s="612"/>
      <c r="R44" s="612"/>
      <c r="S44" s="612"/>
      <c r="T44" s="612"/>
      <c r="U44" s="612"/>
      <c r="V44" s="612"/>
      <c r="W44" s="612"/>
      <c r="X44" s="612"/>
      <c r="Y44" s="48"/>
      <c r="Z44" s="24"/>
    </row>
    <row r="45" spans="1:26" ht="15" hidden="1">
      <c r="A45" s="24"/>
      <c r="B45" s="24"/>
      <c r="C45" s="26"/>
      <c r="D45" s="26"/>
      <c r="E45" s="612"/>
      <c r="F45" s="612"/>
      <c r="G45" s="612"/>
      <c r="H45" s="612"/>
      <c r="I45" s="612"/>
      <c r="J45" s="612"/>
      <c r="K45" s="612"/>
      <c r="L45" s="612"/>
      <c r="M45" s="612"/>
      <c r="N45" s="612"/>
      <c r="O45" s="612"/>
      <c r="P45" s="612"/>
      <c r="Q45" s="612"/>
      <c r="R45" s="612"/>
      <c r="S45" s="612"/>
      <c r="T45" s="612"/>
      <c r="U45" s="612"/>
      <c r="V45" s="612"/>
      <c r="W45" s="612"/>
      <c r="X45" s="612"/>
      <c r="Y45" s="48"/>
      <c r="Z45" s="24"/>
    </row>
    <row r="46" spans="1:26" ht="24" hidden="1" customHeight="1">
      <c r="A46" s="24"/>
      <c r="B46" s="24"/>
      <c r="C46" s="26"/>
      <c r="D46" s="25"/>
      <c r="E46" s="616" t="s">
        <v>182</v>
      </c>
      <c r="F46" s="616"/>
      <c r="G46" s="616"/>
      <c r="H46" s="616"/>
      <c r="I46" s="616"/>
      <c r="J46" s="616"/>
      <c r="K46" s="616"/>
      <c r="L46" s="616"/>
      <c r="M46" s="616"/>
      <c r="N46" s="616"/>
      <c r="O46" s="616"/>
      <c r="P46" s="616"/>
      <c r="Q46" s="616"/>
      <c r="R46" s="616"/>
      <c r="S46" s="616"/>
      <c r="T46" s="616"/>
      <c r="U46" s="616"/>
      <c r="V46" s="616"/>
      <c r="W46" s="616"/>
      <c r="X46" s="616"/>
      <c r="Y46" s="48"/>
      <c r="Z46" s="24"/>
    </row>
    <row r="47" spans="1:26" ht="37.5" hidden="1" customHeight="1">
      <c r="A47" s="24"/>
      <c r="B47" s="24"/>
      <c r="C47" s="26"/>
      <c r="D47" s="25"/>
      <c r="E47" s="616"/>
      <c r="F47" s="616"/>
      <c r="G47" s="616"/>
      <c r="H47" s="616"/>
      <c r="I47" s="616"/>
      <c r="J47" s="616"/>
      <c r="K47" s="616"/>
      <c r="L47" s="616"/>
      <c r="M47" s="616"/>
      <c r="N47" s="616"/>
      <c r="O47" s="616"/>
      <c r="P47" s="616"/>
      <c r="Q47" s="616"/>
      <c r="R47" s="616"/>
      <c r="S47" s="616"/>
      <c r="T47" s="616"/>
      <c r="U47" s="616"/>
      <c r="V47" s="616"/>
      <c r="W47" s="616"/>
      <c r="X47" s="616"/>
      <c r="Y47" s="48"/>
      <c r="Z47" s="24"/>
    </row>
    <row r="48" spans="1:26" ht="28.15" hidden="1" customHeight="1">
      <c r="A48" s="24"/>
      <c r="B48" s="24"/>
      <c r="C48" s="26"/>
      <c r="D48" s="25"/>
      <c r="E48" s="616"/>
      <c r="F48" s="616"/>
      <c r="G48" s="616"/>
      <c r="H48" s="616"/>
      <c r="I48" s="616"/>
      <c r="J48" s="616"/>
      <c r="K48" s="616"/>
      <c r="L48" s="616"/>
      <c r="M48" s="616"/>
      <c r="N48" s="616"/>
      <c r="O48" s="616"/>
      <c r="P48" s="616"/>
      <c r="Q48" s="616"/>
      <c r="R48" s="616"/>
      <c r="S48" s="616"/>
      <c r="T48" s="616"/>
      <c r="U48" s="616"/>
      <c r="V48" s="616"/>
      <c r="W48" s="616"/>
      <c r="X48" s="616"/>
      <c r="Y48" s="48"/>
      <c r="Z48" s="24"/>
    </row>
    <row r="49" spans="1:26" ht="51" hidden="1" customHeight="1">
      <c r="A49" s="24"/>
      <c r="B49" s="24"/>
      <c r="C49" s="26"/>
      <c r="D49" s="25"/>
      <c r="E49" s="616"/>
      <c r="F49" s="616"/>
      <c r="G49" s="616"/>
      <c r="H49" s="616"/>
      <c r="I49" s="616"/>
      <c r="J49" s="616"/>
      <c r="K49" s="616"/>
      <c r="L49" s="616"/>
      <c r="M49" s="616"/>
      <c r="N49" s="616"/>
      <c r="O49" s="616"/>
      <c r="P49" s="616"/>
      <c r="Q49" s="616"/>
      <c r="R49" s="616"/>
      <c r="S49" s="616"/>
      <c r="T49" s="616"/>
      <c r="U49" s="616"/>
      <c r="V49" s="616"/>
      <c r="W49" s="616"/>
      <c r="X49" s="616"/>
      <c r="Y49" s="48"/>
      <c r="Z49" s="24"/>
    </row>
    <row r="50" spans="1:26" ht="15" hidden="1">
      <c r="A50" s="24"/>
      <c r="B50" s="24"/>
      <c r="C50" s="26"/>
      <c r="D50" s="25"/>
      <c r="E50" s="616"/>
      <c r="F50" s="616"/>
      <c r="G50" s="616"/>
      <c r="H50" s="616"/>
      <c r="I50" s="616"/>
      <c r="J50" s="616"/>
      <c r="K50" s="616"/>
      <c r="L50" s="616"/>
      <c r="M50" s="616"/>
      <c r="N50" s="616"/>
      <c r="O50" s="616"/>
      <c r="P50" s="616"/>
      <c r="Q50" s="616"/>
      <c r="R50" s="616"/>
      <c r="S50" s="616"/>
      <c r="T50" s="616"/>
      <c r="U50" s="616"/>
      <c r="V50" s="616"/>
      <c r="W50" s="616"/>
      <c r="X50" s="616"/>
      <c r="Y50" s="48"/>
      <c r="Z50" s="24"/>
    </row>
    <row r="51" spans="1:26" ht="15" hidden="1">
      <c r="A51" s="24"/>
      <c r="B51" s="24"/>
      <c r="C51" s="26"/>
      <c r="D51" s="25"/>
      <c r="E51" s="616"/>
      <c r="F51" s="616"/>
      <c r="G51" s="616"/>
      <c r="H51" s="616"/>
      <c r="I51" s="616"/>
      <c r="J51" s="616"/>
      <c r="K51" s="616"/>
      <c r="L51" s="616"/>
      <c r="M51" s="616"/>
      <c r="N51" s="616"/>
      <c r="O51" s="616"/>
      <c r="P51" s="616"/>
      <c r="Q51" s="616"/>
      <c r="R51" s="616"/>
      <c r="S51" s="616"/>
      <c r="T51" s="616"/>
      <c r="U51" s="616"/>
      <c r="V51" s="616"/>
      <c r="W51" s="616"/>
      <c r="X51" s="616"/>
      <c r="Y51" s="48"/>
      <c r="Z51" s="24"/>
    </row>
    <row r="52" spans="1:26" ht="15" hidden="1">
      <c r="A52" s="24"/>
      <c r="B52" s="24"/>
      <c r="C52" s="26"/>
      <c r="D52" s="25"/>
      <c r="E52" s="616"/>
      <c r="F52" s="616"/>
      <c r="G52" s="616"/>
      <c r="H52" s="616"/>
      <c r="I52" s="616"/>
      <c r="J52" s="616"/>
      <c r="K52" s="616"/>
      <c r="L52" s="616"/>
      <c r="M52" s="616"/>
      <c r="N52" s="616"/>
      <c r="O52" s="616"/>
      <c r="P52" s="616"/>
      <c r="Q52" s="616"/>
      <c r="R52" s="616"/>
      <c r="S52" s="616"/>
      <c r="T52" s="616"/>
      <c r="U52" s="616"/>
      <c r="V52" s="616"/>
      <c r="W52" s="616"/>
      <c r="X52" s="616"/>
      <c r="Y52" s="48"/>
      <c r="Z52" s="24"/>
    </row>
    <row r="53" spans="1:26" ht="15" hidden="1">
      <c r="A53" s="24"/>
      <c r="B53" s="24"/>
      <c r="C53" s="26"/>
      <c r="D53" s="25"/>
      <c r="E53" s="616"/>
      <c r="F53" s="616"/>
      <c r="G53" s="616"/>
      <c r="H53" s="616"/>
      <c r="I53" s="616"/>
      <c r="J53" s="616"/>
      <c r="K53" s="616"/>
      <c r="L53" s="616"/>
      <c r="M53" s="616"/>
      <c r="N53" s="616"/>
      <c r="O53" s="616"/>
      <c r="P53" s="616"/>
      <c r="Q53" s="616"/>
      <c r="R53" s="616"/>
      <c r="S53" s="616"/>
      <c r="T53" s="616"/>
      <c r="U53" s="616"/>
      <c r="V53" s="616"/>
      <c r="W53" s="616"/>
      <c r="X53" s="616"/>
      <c r="Y53" s="48"/>
      <c r="Z53" s="24"/>
    </row>
    <row r="54" spans="1:26" ht="15" hidden="1">
      <c r="A54" s="24"/>
      <c r="B54" s="24"/>
      <c r="C54" s="26"/>
      <c r="D54" s="25"/>
      <c r="E54" s="616"/>
      <c r="F54" s="616"/>
      <c r="G54" s="616"/>
      <c r="H54" s="616"/>
      <c r="I54" s="616"/>
      <c r="J54" s="616"/>
      <c r="K54" s="616"/>
      <c r="L54" s="616"/>
      <c r="M54" s="616"/>
      <c r="N54" s="616"/>
      <c r="O54" s="616"/>
      <c r="P54" s="616"/>
      <c r="Q54" s="616"/>
      <c r="R54" s="616"/>
      <c r="S54" s="616"/>
      <c r="T54" s="616"/>
      <c r="U54" s="616"/>
      <c r="V54" s="616"/>
      <c r="W54" s="616"/>
      <c r="X54" s="616"/>
      <c r="Y54" s="48"/>
      <c r="Z54" s="24"/>
    </row>
    <row r="55" spans="1:26" ht="15" hidden="1">
      <c r="A55" s="24"/>
      <c r="B55" s="24"/>
      <c r="C55" s="26"/>
      <c r="D55" s="25"/>
      <c r="E55" s="616"/>
      <c r="F55" s="616"/>
      <c r="G55" s="616"/>
      <c r="H55" s="616"/>
      <c r="I55" s="616"/>
      <c r="J55" s="616"/>
      <c r="K55" s="616"/>
      <c r="L55" s="616"/>
      <c r="M55" s="616"/>
      <c r="N55" s="616"/>
      <c r="O55" s="616"/>
      <c r="P55" s="616"/>
      <c r="Q55" s="616"/>
      <c r="R55" s="616"/>
      <c r="S55" s="616"/>
      <c r="T55" s="616"/>
      <c r="U55" s="616"/>
      <c r="V55" s="616"/>
      <c r="W55" s="616"/>
      <c r="X55" s="616"/>
      <c r="Y55" s="48"/>
      <c r="Z55" s="24"/>
    </row>
    <row r="56" spans="1:26" ht="25.5" hidden="1" customHeight="1">
      <c r="A56" s="24"/>
      <c r="B56" s="24"/>
      <c r="C56" s="26"/>
      <c r="D56" s="26"/>
      <c r="E56" s="616"/>
      <c r="F56" s="616"/>
      <c r="G56" s="616"/>
      <c r="H56" s="616"/>
      <c r="I56" s="616"/>
      <c r="J56" s="616"/>
      <c r="K56" s="616"/>
      <c r="L56" s="616"/>
      <c r="M56" s="616"/>
      <c r="N56" s="616"/>
      <c r="O56" s="616"/>
      <c r="P56" s="616"/>
      <c r="Q56" s="616"/>
      <c r="R56" s="616"/>
      <c r="S56" s="616"/>
      <c r="T56" s="616"/>
      <c r="U56" s="616"/>
      <c r="V56" s="616"/>
      <c r="W56" s="616"/>
      <c r="X56" s="616"/>
      <c r="Y56" s="48"/>
      <c r="Z56" s="24"/>
    </row>
    <row r="57" spans="1:26" ht="15" hidden="1">
      <c r="A57" s="24"/>
      <c r="B57" s="24"/>
      <c r="C57" s="26"/>
      <c r="D57" s="26"/>
      <c r="E57" s="616"/>
      <c r="F57" s="616"/>
      <c r="G57" s="616"/>
      <c r="H57" s="616"/>
      <c r="I57" s="616"/>
      <c r="J57" s="616"/>
      <c r="K57" s="616"/>
      <c r="L57" s="616"/>
      <c r="M57" s="616"/>
      <c r="N57" s="616"/>
      <c r="O57" s="616"/>
      <c r="P57" s="616"/>
      <c r="Q57" s="616"/>
      <c r="R57" s="616"/>
      <c r="S57" s="616"/>
      <c r="T57" s="616"/>
      <c r="U57" s="616"/>
      <c r="V57" s="616"/>
      <c r="W57" s="616"/>
      <c r="X57" s="616"/>
      <c r="Y57" s="48"/>
      <c r="Z57" s="24"/>
    </row>
    <row r="58" spans="1:26" ht="15" hidden="1" customHeight="1">
      <c r="A58" s="24"/>
      <c r="B58" s="24"/>
      <c r="C58" s="26"/>
      <c r="D58" s="25"/>
      <c r="E58" s="614"/>
      <c r="F58" s="614"/>
      <c r="G58" s="614"/>
      <c r="H58" s="615"/>
      <c r="I58" s="615"/>
      <c r="J58" s="615"/>
      <c r="K58" s="615"/>
      <c r="L58" s="615"/>
      <c r="M58" s="615"/>
      <c r="N58" s="615"/>
      <c r="O58" s="615"/>
      <c r="P58" s="615"/>
      <c r="Q58" s="615"/>
      <c r="R58" s="615"/>
      <c r="S58" s="615"/>
      <c r="T58" s="615"/>
      <c r="U58" s="615"/>
      <c r="V58" s="615"/>
      <c r="W58" s="615"/>
      <c r="X58" s="615"/>
      <c r="Y58" s="48"/>
      <c r="Z58" s="24"/>
    </row>
    <row r="59" spans="1:26" ht="15" hidden="1" customHeight="1">
      <c r="A59" s="24"/>
      <c r="B59" s="24"/>
      <c r="C59" s="26"/>
      <c r="D59" s="25"/>
      <c r="E59" s="618" t="s">
        <v>194</v>
      </c>
      <c r="F59" s="618"/>
      <c r="G59" s="618"/>
      <c r="H59" s="618"/>
      <c r="I59" s="618"/>
      <c r="J59" s="618"/>
      <c r="K59" s="618"/>
      <c r="L59" s="618"/>
      <c r="M59" s="618"/>
      <c r="N59" s="618"/>
      <c r="O59" s="618"/>
      <c r="P59" s="618"/>
      <c r="Q59" s="618"/>
      <c r="R59" s="618"/>
      <c r="S59" s="618"/>
      <c r="T59" s="618"/>
      <c r="U59" s="618"/>
      <c r="V59" s="618"/>
      <c r="W59" s="618"/>
      <c r="X59" s="618"/>
      <c r="Y59" s="48"/>
      <c r="Z59" s="24"/>
    </row>
    <row r="60" spans="1:26" ht="15" hidden="1" customHeight="1">
      <c r="A60" s="24"/>
      <c r="B60" s="24"/>
      <c r="C60" s="26"/>
      <c r="D60" s="25"/>
      <c r="E60" s="623"/>
      <c r="F60" s="623"/>
      <c r="G60" s="623"/>
      <c r="H60" s="615"/>
      <c r="I60" s="615"/>
      <c r="J60" s="615"/>
      <c r="K60" s="615"/>
      <c r="L60" s="615"/>
      <c r="M60" s="615"/>
      <c r="N60" s="615"/>
      <c r="O60" s="615"/>
      <c r="P60" s="615"/>
      <c r="Q60" s="615"/>
      <c r="R60" s="615"/>
      <c r="S60" s="615"/>
      <c r="T60" s="615"/>
      <c r="U60" s="615"/>
      <c r="V60" s="615"/>
      <c r="W60" s="615"/>
      <c r="X60" s="615"/>
      <c r="Y60" s="48"/>
      <c r="Z60" s="24"/>
    </row>
    <row r="61" spans="1:26" ht="15" hidden="1">
      <c r="A61" s="24"/>
      <c r="B61" s="24"/>
      <c r="C61" s="26"/>
      <c r="D61" s="25"/>
      <c r="E61" s="33"/>
      <c r="F61" s="32"/>
      <c r="G61" s="34"/>
      <c r="H61" s="614"/>
      <c r="I61" s="614"/>
      <c r="J61" s="614"/>
      <c r="K61" s="614"/>
      <c r="L61" s="614"/>
      <c r="M61" s="614"/>
      <c r="N61" s="614"/>
      <c r="O61" s="614"/>
      <c r="P61" s="614"/>
      <c r="Q61" s="614"/>
      <c r="R61" s="614"/>
      <c r="S61" s="614"/>
      <c r="T61" s="614"/>
      <c r="U61" s="614"/>
      <c r="V61" s="614"/>
      <c r="W61" s="614"/>
      <c r="X61" s="614"/>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601" t="s">
        <v>1204</v>
      </c>
      <c r="F70" s="601"/>
      <c r="G70" s="601"/>
      <c r="H70" s="601"/>
      <c r="I70" s="601"/>
      <c r="J70" s="601"/>
      <c r="K70" s="601"/>
      <c r="L70" s="601"/>
      <c r="M70" s="601"/>
      <c r="N70" s="601"/>
      <c r="O70" s="601"/>
      <c r="P70" s="601"/>
      <c r="Q70" s="601"/>
      <c r="R70" s="601"/>
      <c r="S70" s="601"/>
      <c r="T70" s="601"/>
      <c r="U70" s="601"/>
      <c r="V70" s="601"/>
      <c r="W70" s="601"/>
      <c r="X70" s="601"/>
      <c r="Y70" s="601"/>
      <c r="Z70" s="24"/>
    </row>
    <row r="71" spans="1:26" ht="29.25" hidden="1" customHeight="1">
      <c r="A71" s="24"/>
      <c r="B71" s="24"/>
      <c r="C71" s="26"/>
      <c r="D71" s="25"/>
      <c r="E71" s="601"/>
      <c r="F71" s="601"/>
      <c r="G71" s="601"/>
      <c r="H71" s="601"/>
      <c r="I71" s="601"/>
      <c r="J71" s="601"/>
      <c r="K71" s="601"/>
      <c r="L71" s="601"/>
      <c r="M71" s="601"/>
      <c r="N71" s="601"/>
      <c r="O71" s="601"/>
      <c r="P71" s="601"/>
      <c r="Q71" s="601"/>
      <c r="R71" s="601"/>
      <c r="S71" s="601"/>
      <c r="T71" s="601"/>
      <c r="U71" s="601"/>
      <c r="V71" s="601"/>
      <c r="W71" s="601"/>
      <c r="X71" s="601"/>
      <c r="Y71" s="601"/>
      <c r="Z71" s="24"/>
    </row>
    <row r="72" spans="1:26" ht="27" hidden="1" customHeight="1">
      <c r="A72" s="24"/>
      <c r="B72" s="24"/>
      <c r="C72" s="26"/>
      <c r="D72" s="25"/>
      <c r="E72" s="601"/>
      <c r="F72" s="601"/>
      <c r="G72" s="601"/>
      <c r="H72" s="601"/>
      <c r="I72" s="601"/>
      <c r="J72" s="601"/>
      <c r="K72" s="601"/>
      <c r="L72" s="601"/>
      <c r="M72" s="601"/>
      <c r="N72" s="601"/>
      <c r="O72" s="601"/>
      <c r="P72" s="601"/>
      <c r="Q72" s="601"/>
      <c r="R72" s="601"/>
      <c r="S72" s="601"/>
      <c r="T72" s="601"/>
      <c r="U72" s="601"/>
      <c r="V72" s="601"/>
      <c r="W72" s="601"/>
      <c r="X72" s="601"/>
      <c r="Y72" s="601"/>
      <c r="Z72" s="24"/>
    </row>
    <row r="73" spans="1:26" ht="36" hidden="1" customHeight="1">
      <c r="A73" s="24"/>
      <c r="B73" s="24"/>
      <c r="C73" s="26"/>
      <c r="D73" s="25"/>
      <c r="E73" s="601"/>
      <c r="F73" s="601"/>
      <c r="G73" s="601"/>
      <c r="H73" s="601"/>
      <c r="I73" s="601"/>
      <c r="J73" s="601"/>
      <c r="K73" s="601"/>
      <c r="L73" s="601"/>
      <c r="M73" s="601"/>
      <c r="N73" s="601"/>
      <c r="O73" s="601"/>
      <c r="P73" s="601"/>
      <c r="Q73" s="601"/>
      <c r="R73" s="601"/>
      <c r="S73" s="601"/>
      <c r="T73" s="601"/>
      <c r="U73" s="601"/>
      <c r="V73" s="601"/>
      <c r="W73" s="601"/>
      <c r="X73" s="601"/>
      <c r="Y73" s="601"/>
      <c r="Z73" s="24"/>
    </row>
    <row r="74" spans="1:26" ht="15" hidden="1" customHeight="1">
      <c r="A74" s="24"/>
      <c r="B74" s="24"/>
      <c r="C74" s="26"/>
      <c r="D74" s="25"/>
      <c r="E74" s="601"/>
      <c r="F74" s="601"/>
      <c r="G74" s="601"/>
      <c r="H74" s="601"/>
      <c r="I74" s="601"/>
      <c r="J74" s="601"/>
      <c r="K74" s="601"/>
      <c r="L74" s="601"/>
      <c r="M74" s="601"/>
      <c r="N74" s="601"/>
      <c r="O74" s="601"/>
      <c r="P74" s="601"/>
      <c r="Q74" s="601"/>
      <c r="R74" s="601"/>
      <c r="S74" s="601"/>
      <c r="T74" s="601"/>
      <c r="U74" s="601"/>
      <c r="V74" s="601"/>
      <c r="W74" s="601"/>
      <c r="X74" s="601"/>
      <c r="Y74" s="601"/>
      <c r="Z74" s="24"/>
    </row>
    <row r="75" spans="1:26" ht="131.25" hidden="1" customHeight="1">
      <c r="A75" s="24"/>
      <c r="B75" s="24"/>
      <c r="C75" s="26"/>
      <c r="D75" s="25"/>
      <c r="E75" s="601"/>
      <c r="F75" s="601"/>
      <c r="G75" s="601"/>
      <c r="H75" s="601"/>
      <c r="I75" s="601"/>
      <c r="J75" s="601"/>
      <c r="K75" s="601"/>
      <c r="L75" s="601"/>
      <c r="M75" s="601"/>
      <c r="N75" s="601"/>
      <c r="O75" s="601"/>
      <c r="P75" s="601"/>
      <c r="Q75" s="601"/>
      <c r="R75" s="601"/>
      <c r="S75" s="601"/>
      <c r="T75" s="601"/>
      <c r="U75" s="601"/>
      <c r="V75" s="601"/>
      <c r="W75" s="601"/>
      <c r="X75" s="601"/>
      <c r="Y75" s="601"/>
      <c r="Z75" s="24"/>
    </row>
    <row r="76" spans="1:26" ht="15" hidden="1" customHeight="1">
      <c r="A76" s="24"/>
      <c r="B76" s="24"/>
      <c r="C76" s="26"/>
      <c r="D76" s="25"/>
      <c r="E76" s="614"/>
      <c r="F76" s="614"/>
      <c r="G76" s="614"/>
      <c r="H76" s="624"/>
      <c r="I76" s="624"/>
      <c r="J76" s="624"/>
      <c r="K76" s="624"/>
      <c r="L76" s="624"/>
      <c r="M76" s="624"/>
      <c r="N76" s="624"/>
      <c r="O76" s="624"/>
      <c r="P76" s="624"/>
      <c r="Q76" s="624"/>
      <c r="R76" s="624"/>
      <c r="S76" s="624"/>
      <c r="T76" s="624"/>
      <c r="U76" s="624"/>
      <c r="V76" s="624"/>
      <c r="W76" s="624"/>
      <c r="X76" s="624"/>
      <c r="Y76" s="48"/>
      <c r="Z76" s="24"/>
    </row>
    <row r="77" spans="1:26" ht="15" hidden="1" customHeight="1">
      <c r="A77" s="24"/>
      <c r="B77" s="24"/>
      <c r="C77" s="26"/>
      <c r="D77" s="25"/>
      <c r="E77" s="621"/>
      <c r="F77" s="621"/>
      <c r="G77" s="621"/>
      <c r="H77" s="621"/>
      <c r="I77" s="621"/>
      <c r="J77" s="621"/>
      <c r="K77" s="621"/>
      <c r="L77" s="621"/>
      <c r="M77" s="621"/>
      <c r="N77" s="621"/>
      <c r="O77" s="621"/>
      <c r="P77" s="621"/>
      <c r="Q77" s="621"/>
      <c r="R77" s="621"/>
      <c r="S77" s="621"/>
      <c r="T77" s="621"/>
      <c r="U77" s="621"/>
      <c r="V77" s="621"/>
      <c r="W77" s="47"/>
      <c r="X77" s="355"/>
      <c r="Y77" s="48"/>
      <c r="Z77" s="24"/>
    </row>
    <row r="78" spans="1:26" ht="15" hidden="1" customHeight="1">
      <c r="A78" s="24"/>
      <c r="B78" s="24"/>
      <c r="C78" s="26"/>
      <c r="D78" s="25"/>
      <c r="E78" s="622"/>
      <c r="F78" s="622"/>
      <c r="G78" s="622"/>
      <c r="H78" s="622"/>
      <c r="I78" s="622"/>
      <c r="J78" s="622"/>
      <c r="K78" s="622"/>
      <c r="L78" s="617"/>
      <c r="M78" s="617"/>
      <c r="N78" s="617"/>
      <c r="O78" s="617"/>
      <c r="P78" s="617"/>
      <c r="Q78" s="617"/>
      <c r="R78" s="617"/>
      <c r="S78" s="617"/>
      <c r="T78" s="617"/>
      <c r="U78" s="617"/>
      <c r="V78" s="617"/>
      <c r="W78" s="617"/>
      <c r="X78" s="44"/>
      <c r="Y78" s="48"/>
      <c r="Z78" s="24"/>
    </row>
    <row r="79" spans="1:26" ht="15" hidden="1" customHeight="1">
      <c r="A79" s="24"/>
      <c r="B79" s="24"/>
      <c r="C79" s="26"/>
      <c r="D79" s="25"/>
      <c r="E79" s="622"/>
      <c r="F79" s="622"/>
      <c r="G79" s="622"/>
      <c r="H79" s="622"/>
      <c r="I79" s="622"/>
      <c r="J79" s="622"/>
      <c r="K79" s="622"/>
      <c r="L79" s="617"/>
      <c r="M79" s="617"/>
      <c r="N79" s="617"/>
      <c r="O79" s="617"/>
      <c r="P79" s="617"/>
      <c r="Q79" s="617"/>
      <c r="R79" s="617"/>
      <c r="S79" s="617"/>
      <c r="T79" s="617"/>
      <c r="U79" s="617"/>
      <c r="V79" s="617"/>
      <c r="W79" s="617"/>
      <c r="X79" s="45"/>
      <c r="Y79" s="48"/>
      <c r="Z79" s="24"/>
    </row>
    <row r="80" spans="1:26" ht="15" hidden="1" customHeight="1">
      <c r="A80" s="24"/>
      <c r="B80" s="24"/>
      <c r="C80" s="26"/>
      <c r="D80" s="25"/>
      <c r="X80" s="45"/>
      <c r="Y80" s="48"/>
      <c r="Z80" s="24"/>
    </row>
    <row r="81" spans="1:27" ht="15" hidden="1" customHeight="1">
      <c r="A81" s="24"/>
      <c r="B81" s="24"/>
      <c r="C81" s="26"/>
      <c r="D81" s="25"/>
      <c r="E81" s="617"/>
      <c r="F81" s="617"/>
      <c r="G81" s="617"/>
      <c r="H81" s="617"/>
      <c r="I81" s="617"/>
      <c r="J81" s="617"/>
      <c r="K81" s="617"/>
      <c r="L81" s="617"/>
      <c r="M81" s="617"/>
      <c r="N81" s="617"/>
      <c r="O81" s="617"/>
      <c r="P81" s="617"/>
      <c r="Q81" s="617"/>
      <c r="R81" s="617"/>
      <c r="S81" s="617"/>
      <c r="T81" s="617"/>
      <c r="U81" s="617"/>
      <c r="V81" s="617"/>
      <c r="W81" s="617"/>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620" t="s">
        <v>183</v>
      </c>
      <c r="F93" s="620"/>
      <c r="G93" s="620"/>
      <c r="H93" s="620"/>
      <c r="I93" s="620"/>
      <c r="J93" s="620"/>
      <c r="K93" s="620"/>
      <c r="L93" s="620"/>
      <c r="M93" s="620"/>
      <c r="N93" s="620"/>
      <c r="O93" s="620"/>
      <c r="P93" s="620"/>
      <c r="Q93" s="620"/>
      <c r="R93" s="620"/>
      <c r="S93" s="620"/>
      <c r="T93" s="620"/>
      <c r="U93" s="620"/>
      <c r="V93" s="620"/>
      <c r="W93" s="620"/>
      <c r="X93" s="620"/>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619" t="s">
        <v>184</v>
      </c>
      <c r="G95" s="619"/>
      <c r="H95" s="619"/>
      <c r="I95" s="619"/>
      <c r="J95" s="619"/>
      <c r="K95" s="619"/>
      <c r="L95" s="619"/>
      <c r="M95" s="619"/>
      <c r="N95" s="619"/>
      <c r="O95" s="619"/>
      <c r="P95" s="619"/>
      <c r="Q95" s="619"/>
      <c r="R95" s="619"/>
      <c r="S95" s="619"/>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619" t="s">
        <v>186</v>
      </c>
      <c r="G97" s="619"/>
      <c r="H97" s="619"/>
      <c r="I97" s="619"/>
      <c r="J97" s="619"/>
      <c r="K97" s="619"/>
      <c r="L97" s="619"/>
      <c r="M97" s="619"/>
      <c r="N97" s="619"/>
      <c r="O97" s="619"/>
      <c r="P97" s="619"/>
      <c r="Q97" s="619"/>
      <c r="R97" s="619"/>
      <c r="S97" s="619"/>
      <c r="T97" s="619"/>
      <c r="U97" s="619"/>
      <c r="V97" s="619"/>
      <c r="W97" s="619"/>
      <c r="X97" s="619"/>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19" width="19.140625" style="102" customWidth="1"/>
    <col min="20" max="20" width="29.85546875" style="102" customWidth="1"/>
    <col min="21" max="21" width="19.140625" style="102" customWidth="1"/>
    <col min="22" max="22" width="15.7109375" style="102" customWidth="1"/>
    <col min="23" max="16384" width="9.140625" style="102"/>
  </cols>
  <sheetData>
    <row r="1" spans="11:23" hidden="1">
      <c r="K1" s="954"/>
      <c r="L1" s="954"/>
      <c r="M1" s="954"/>
      <c r="N1" s="954"/>
      <c r="O1" s="954"/>
      <c r="P1" s="954"/>
      <c r="Q1" s="954"/>
      <c r="R1" s="954"/>
      <c r="S1" s="954"/>
      <c r="T1" s="954"/>
      <c r="U1" s="954"/>
      <c r="V1" s="954"/>
      <c r="W1" s="954"/>
    </row>
    <row r="2" spans="11:23" hidden="1">
      <c r="K2" s="954"/>
      <c r="L2" s="954"/>
      <c r="M2" s="954"/>
      <c r="N2" s="954"/>
      <c r="O2" s="954"/>
      <c r="P2" s="954"/>
      <c r="Q2" s="954"/>
      <c r="R2" s="954"/>
      <c r="S2" s="954"/>
      <c r="T2" s="954"/>
      <c r="U2" s="954"/>
      <c r="V2" s="954"/>
      <c r="W2" s="954"/>
    </row>
    <row r="3" spans="11:23" hidden="1">
      <c r="K3" s="954"/>
      <c r="L3" s="954"/>
      <c r="M3" s="954"/>
      <c r="N3" s="954"/>
      <c r="O3" s="954"/>
      <c r="P3" s="954"/>
      <c r="Q3" s="954"/>
      <c r="R3" s="954"/>
      <c r="S3" s="954"/>
      <c r="T3" s="954"/>
      <c r="U3" s="954"/>
      <c r="V3" s="954"/>
      <c r="W3" s="954"/>
    </row>
    <row r="4" spans="11:23" hidden="1">
      <c r="K4" s="954"/>
      <c r="L4" s="954"/>
      <c r="M4" s="954"/>
      <c r="N4" s="954"/>
      <c r="O4" s="954"/>
      <c r="P4" s="954"/>
      <c r="Q4" s="954"/>
      <c r="R4" s="954"/>
      <c r="S4" s="954"/>
      <c r="T4" s="954"/>
      <c r="U4" s="954"/>
      <c r="V4" s="954"/>
      <c r="W4" s="954"/>
    </row>
    <row r="5" spans="11:23" hidden="1">
      <c r="K5" s="954"/>
      <c r="L5" s="954"/>
      <c r="M5" s="954"/>
      <c r="N5" s="954"/>
      <c r="O5" s="954"/>
      <c r="P5" s="954"/>
      <c r="Q5" s="954"/>
      <c r="R5" s="954"/>
      <c r="S5" s="954"/>
      <c r="T5" s="954"/>
      <c r="U5" s="954"/>
      <c r="V5" s="954"/>
      <c r="W5" s="954"/>
    </row>
    <row r="6" spans="11:23" hidden="1">
      <c r="K6" s="954"/>
      <c r="L6" s="954"/>
      <c r="M6" s="954"/>
      <c r="N6" s="954"/>
      <c r="O6" s="954"/>
      <c r="P6" s="954"/>
      <c r="Q6" s="954"/>
      <c r="R6" s="954"/>
      <c r="S6" s="954"/>
      <c r="T6" s="954"/>
      <c r="U6" s="954"/>
      <c r="V6" s="954"/>
      <c r="W6" s="954"/>
    </row>
    <row r="7" spans="11:23" hidden="1">
      <c r="K7" s="954"/>
      <c r="L7" s="954"/>
      <c r="M7" s="954"/>
      <c r="N7" s="954"/>
      <c r="O7" s="954"/>
      <c r="P7" s="954"/>
      <c r="Q7" s="954"/>
      <c r="R7" s="954"/>
      <c r="S7" s="954"/>
      <c r="T7" s="954"/>
      <c r="U7" s="954"/>
      <c r="V7" s="954"/>
      <c r="W7" s="954"/>
    </row>
    <row r="8" spans="11:23" hidden="1">
      <c r="K8" s="954"/>
      <c r="L8" s="954"/>
      <c r="M8" s="954"/>
      <c r="N8" s="954"/>
      <c r="O8" s="954"/>
      <c r="P8" s="954"/>
      <c r="Q8" s="954"/>
      <c r="R8" s="954"/>
      <c r="S8" s="954"/>
      <c r="T8" s="954"/>
      <c r="U8" s="954"/>
      <c r="V8" s="954"/>
      <c r="W8" s="954"/>
    </row>
    <row r="9" spans="11:23" hidden="1">
      <c r="K9" s="954"/>
      <c r="L9" s="954"/>
      <c r="M9" s="954"/>
      <c r="N9" s="954"/>
      <c r="O9" s="954"/>
      <c r="P9" s="954"/>
      <c r="Q9" s="954"/>
      <c r="R9" s="954"/>
      <c r="S9" s="954"/>
      <c r="T9" s="954"/>
      <c r="U9" s="954"/>
      <c r="V9" s="954"/>
      <c r="W9" s="954"/>
    </row>
    <row r="10" spans="11:23" hidden="1">
      <c r="K10" s="954"/>
      <c r="L10" s="954"/>
      <c r="M10" s="954"/>
      <c r="N10" s="954"/>
      <c r="O10" s="954"/>
      <c r="P10" s="954"/>
      <c r="Q10" s="954"/>
      <c r="R10" s="954"/>
      <c r="S10" s="954"/>
      <c r="T10" s="954"/>
      <c r="U10" s="954"/>
      <c r="V10" s="954"/>
      <c r="W10" s="954"/>
    </row>
    <row r="11" spans="11:23" ht="11.25" hidden="1" customHeight="1">
      <c r="K11" s="954"/>
      <c r="L11" s="978"/>
      <c r="M11" s="978"/>
      <c r="N11" s="978"/>
      <c r="O11" s="978"/>
      <c r="P11" s="978"/>
      <c r="Q11" s="978"/>
      <c r="R11" s="978"/>
      <c r="S11" s="978"/>
      <c r="T11" s="978"/>
      <c r="U11" s="978"/>
      <c r="V11" s="978"/>
      <c r="W11" s="954"/>
    </row>
    <row r="12" spans="11:23" ht="20.100000000000001" customHeight="1">
      <c r="K12" s="954"/>
      <c r="L12" s="484" t="s">
        <v>1358</v>
      </c>
      <c r="M12" s="295"/>
      <c r="N12" s="295"/>
      <c r="O12" s="295"/>
      <c r="P12" s="295"/>
      <c r="Q12" s="296"/>
      <c r="R12" s="296"/>
      <c r="S12" s="296"/>
      <c r="T12" s="296"/>
      <c r="U12" s="296"/>
      <c r="V12" s="296"/>
      <c r="W12" s="994"/>
    </row>
    <row r="13" spans="11:23" ht="11.25" customHeight="1">
      <c r="K13" s="954"/>
      <c r="L13" s="978"/>
      <c r="M13" s="978"/>
      <c r="N13" s="978"/>
      <c r="O13" s="978"/>
      <c r="P13" s="978"/>
      <c r="Q13" s="978"/>
      <c r="R13" s="978"/>
      <c r="S13" s="978"/>
      <c r="T13" s="978"/>
      <c r="U13" s="978"/>
      <c r="V13" s="978"/>
      <c r="W13" s="954"/>
    </row>
    <row r="14" spans="11:23" ht="111.75" customHeight="1">
      <c r="K14" s="954"/>
      <c r="L14" s="988" t="s">
        <v>302</v>
      </c>
      <c r="M14" s="984" t="s">
        <v>142</v>
      </c>
      <c r="N14" s="984" t="s">
        <v>143</v>
      </c>
      <c r="O14" s="960" t="s">
        <v>1329</v>
      </c>
      <c r="P14" s="960" t="s">
        <v>465</v>
      </c>
      <c r="Q14" s="960" t="s">
        <v>466</v>
      </c>
      <c r="R14" s="960" t="s">
        <v>467</v>
      </c>
      <c r="S14" s="960" t="s">
        <v>468</v>
      </c>
      <c r="T14" s="960" t="s">
        <v>1330</v>
      </c>
      <c r="U14" s="960" t="s">
        <v>136</v>
      </c>
      <c r="V14" s="960" t="s">
        <v>469</v>
      </c>
      <c r="W14" s="954"/>
    </row>
    <row r="15" spans="11:23">
      <c r="K15" s="954"/>
      <c r="L15" s="954"/>
      <c r="M15" s="954"/>
      <c r="N15" s="954"/>
      <c r="O15" s="954"/>
      <c r="P15" s="954"/>
      <c r="Q15" s="954"/>
      <c r="R15" s="954"/>
      <c r="S15" s="954"/>
      <c r="T15" s="954"/>
      <c r="U15" s="954"/>
      <c r="V15" s="954"/>
      <c r="W15" s="954"/>
    </row>
    <row r="16" spans="11:23">
      <c r="K16" s="954"/>
      <c r="L16" s="954"/>
      <c r="M16" s="954"/>
      <c r="N16" s="954"/>
      <c r="O16" s="954"/>
      <c r="P16" s="954"/>
      <c r="Q16" s="954"/>
      <c r="R16" s="954"/>
      <c r="S16" s="954"/>
      <c r="T16" s="954"/>
      <c r="U16" s="954"/>
      <c r="V16" s="954"/>
      <c r="W16" s="954"/>
    </row>
    <row r="17" spans="11:23" ht="24" customHeight="1">
      <c r="K17" s="954"/>
      <c r="L17" s="974" t="s">
        <v>1402</v>
      </c>
      <c r="M17" s="974"/>
      <c r="N17" s="974"/>
      <c r="O17" s="974"/>
      <c r="P17" s="974"/>
      <c r="Q17" s="974"/>
      <c r="R17" s="974"/>
      <c r="S17" s="974"/>
      <c r="T17" s="974"/>
      <c r="U17" s="974"/>
      <c r="V17" s="991"/>
      <c r="W17" s="954"/>
    </row>
    <row r="18" spans="11:23" ht="15">
      <c r="K18" s="723"/>
      <c r="L18" s="976"/>
      <c r="M18" s="976"/>
      <c r="N18" s="976"/>
      <c r="O18" s="976"/>
      <c r="P18" s="976"/>
      <c r="Q18" s="976"/>
      <c r="R18" s="976"/>
      <c r="S18" s="976"/>
      <c r="T18" s="976"/>
      <c r="U18" s="976"/>
      <c r="V18" s="995"/>
      <c r="W18" s="954"/>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52"/>
  <sheetViews>
    <sheetView showGridLines="0" view="pageBreakPreview" topLeftCell="A11" zoomScale="60" zoomScaleNormal="100" workbookViewId="0">
      <pane xSplit="15" ySplit="5" topLeftCell="P49" activePane="bottomRight" state="frozen"/>
      <selection activeCell="M11" sqref="M11"/>
      <selection pane="topRight" activeCell="M11" sqref="M11"/>
      <selection pane="bottomLeft" activeCell="M11" sqref="M11"/>
      <selection pane="bottomRight" activeCell="T66" sqref="T66"/>
    </sheetView>
  </sheetViews>
  <sheetFormatPr defaultColWidth="9.140625" defaultRowHeight="11.25"/>
  <cols>
    <col min="1" max="10" width="0" style="102" hidden="1" customWidth="1"/>
    <col min="11" max="11" width="3.7109375" style="102" hidden="1" customWidth="1"/>
    <col min="12" max="12" width="8.7109375" style="305" customWidth="1"/>
    <col min="13" max="13" width="62.85546875" style="102" customWidth="1"/>
    <col min="14" max="15" width="12.7109375" style="102" customWidth="1"/>
    <col min="16" max="17" width="15.7109375" style="102" customWidth="1"/>
    <col min="18" max="18" width="20.7109375" style="102" customWidth="1"/>
    <col min="19" max="16384" width="9.140625" style="102"/>
  </cols>
  <sheetData>
    <row r="1" spans="1:18" hidden="1">
      <c r="A1" s="954"/>
      <c r="B1" s="954"/>
      <c r="C1" s="954"/>
      <c r="D1" s="954"/>
      <c r="E1" s="954"/>
      <c r="F1" s="954"/>
      <c r="G1" s="954"/>
      <c r="H1" s="954"/>
      <c r="I1" s="954"/>
      <c r="J1" s="954"/>
      <c r="K1" s="954"/>
      <c r="L1" s="973"/>
      <c r="M1" s="954"/>
      <c r="N1" s="954"/>
      <c r="O1" s="954"/>
      <c r="P1" s="954"/>
      <c r="Q1" s="954"/>
      <c r="R1" s="954"/>
    </row>
    <row r="2" spans="1:18" hidden="1">
      <c r="A2" s="954"/>
      <c r="B2" s="954"/>
      <c r="C2" s="954"/>
      <c r="D2" s="954"/>
      <c r="E2" s="954"/>
      <c r="F2" s="954"/>
      <c r="G2" s="954"/>
      <c r="H2" s="954"/>
      <c r="I2" s="954"/>
      <c r="J2" s="954"/>
      <c r="K2" s="954"/>
      <c r="L2" s="973"/>
      <c r="M2" s="954"/>
      <c r="N2" s="954"/>
      <c r="O2" s="954"/>
      <c r="P2" s="954"/>
      <c r="Q2" s="954"/>
      <c r="R2" s="954"/>
    </row>
    <row r="3" spans="1:18" hidden="1">
      <c r="A3" s="954"/>
      <c r="B3" s="954"/>
      <c r="C3" s="954"/>
      <c r="D3" s="954"/>
      <c r="E3" s="954"/>
      <c r="F3" s="954"/>
      <c r="G3" s="954"/>
      <c r="H3" s="954"/>
      <c r="I3" s="954"/>
      <c r="J3" s="954"/>
      <c r="K3" s="954"/>
      <c r="L3" s="973"/>
      <c r="M3" s="954"/>
      <c r="N3" s="954"/>
      <c r="O3" s="954"/>
      <c r="P3" s="954"/>
      <c r="Q3" s="954"/>
      <c r="R3" s="954"/>
    </row>
    <row r="4" spans="1:18" hidden="1">
      <c r="A4" s="954"/>
      <c r="B4" s="954"/>
      <c r="C4" s="954"/>
      <c r="D4" s="954"/>
      <c r="E4" s="954"/>
      <c r="F4" s="954"/>
      <c r="G4" s="954"/>
      <c r="H4" s="954"/>
      <c r="I4" s="954"/>
      <c r="J4" s="954"/>
      <c r="K4" s="954"/>
      <c r="L4" s="973"/>
      <c r="M4" s="954"/>
      <c r="N4" s="954"/>
      <c r="O4" s="954"/>
      <c r="P4" s="954"/>
      <c r="Q4" s="954"/>
      <c r="R4" s="954"/>
    </row>
    <row r="5" spans="1:18" hidden="1">
      <c r="A5" s="954"/>
      <c r="B5" s="954"/>
      <c r="C5" s="954"/>
      <c r="D5" s="954"/>
      <c r="E5" s="954"/>
      <c r="F5" s="954"/>
      <c r="G5" s="954"/>
      <c r="H5" s="954"/>
      <c r="I5" s="954"/>
      <c r="J5" s="954"/>
      <c r="K5" s="954"/>
      <c r="L5" s="973"/>
      <c r="M5" s="954"/>
      <c r="N5" s="954"/>
      <c r="O5" s="954"/>
      <c r="P5" s="954"/>
      <c r="Q5" s="954"/>
      <c r="R5" s="954"/>
    </row>
    <row r="6" spans="1:18" hidden="1">
      <c r="A6" s="954"/>
      <c r="B6" s="954"/>
      <c r="C6" s="954"/>
      <c r="D6" s="954"/>
      <c r="E6" s="954"/>
      <c r="F6" s="954"/>
      <c r="G6" s="954"/>
      <c r="H6" s="954"/>
      <c r="I6" s="954"/>
      <c r="J6" s="954"/>
      <c r="K6" s="954"/>
      <c r="L6" s="973"/>
      <c r="M6" s="954"/>
      <c r="N6" s="954"/>
      <c r="O6" s="954"/>
      <c r="P6" s="954"/>
      <c r="Q6" s="954"/>
      <c r="R6" s="954"/>
    </row>
    <row r="7" spans="1:18" hidden="1">
      <c r="A7" s="954"/>
      <c r="B7" s="954"/>
      <c r="C7" s="954"/>
      <c r="D7" s="954"/>
      <c r="E7" s="954"/>
      <c r="F7" s="954"/>
      <c r="G7" s="954"/>
      <c r="H7" s="954"/>
      <c r="I7" s="954"/>
      <c r="J7" s="954"/>
      <c r="K7" s="954"/>
      <c r="L7" s="973"/>
      <c r="M7" s="954"/>
      <c r="N7" s="954"/>
      <c r="O7" s="954"/>
      <c r="P7" s="954"/>
      <c r="Q7" s="954"/>
      <c r="R7" s="954"/>
    </row>
    <row r="8" spans="1:18" hidden="1">
      <c r="A8" s="954"/>
      <c r="B8" s="954"/>
      <c r="C8" s="954"/>
      <c r="D8" s="954"/>
      <c r="E8" s="954"/>
      <c r="F8" s="954"/>
      <c r="G8" s="954"/>
      <c r="H8" s="954"/>
      <c r="I8" s="954"/>
      <c r="J8" s="954"/>
      <c r="K8" s="954"/>
      <c r="L8" s="973"/>
      <c r="M8" s="954"/>
      <c r="N8" s="954"/>
      <c r="O8" s="954"/>
      <c r="P8" s="954"/>
      <c r="Q8" s="954"/>
      <c r="R8" s="954"/>
    </row>
    <row r="9" spans="1:18" hidden="1">
      <c r="A9" s="954"/>
      <c r="B9" s="954"/>
      <c r="C9" s="954"/>
      <c r="D9" s="954"/>
      <c r="E9" s="954"/>
      <c r="F9" s="954"/>
      <c r="G9" s="954"/>
      <c r="H9" s="954"/>
      <c r="I9" s="954"/>
      <c r="J9" s="954"/>
      <c r="K9" s="954"/>
      <c r="L9" s="973"/>
      <c r="M9" s="954"/>
      <c r="N9" s="954"/>
      <c r="O9" s="954"/>
      <c r="P9" s="954"/>
      <c r="Q9" s="954"/>
      <c r="R9" s="954"/>
    </row>
    <row r="10" spans="1:18" hidden="1">
      <c r="A10" s="954"/>
      <c r="B10" s="954"/>
      <c r="C10" s="954"/>
      <c r="D10" s="954"/>
      <c r="E10" s="954"/>
      <c r="F10" s="954"/>
      <c r="G10" s="954"/>
      <c r="H10" s="954"/>
      <c r="I10" s="954"/>
      <c r="J10" s="954"/>
      <c r="K10" s="954"/>
      <c r="L10" s="973"/>
      <c r="M10" s="954"/>
      <c r="N10" s="954"/>
      <c r="O10" s="954"/>
      <c r="P10" s="954"/>
      <c r="Q10" s="954"/>
      <c r="R10" s="954"/>
    </row>
    <row r="11" spans="1:18" ht="15" hidden="1" customHeight="1">
      <c r="A11" s="954"/>
      <c r="B11" s="954"/>
      <c r="C11" s="954"/>
      <c r="D11" s="954"/>
      <c r="E11" s="954"/>
      <c r="F11" s="954"/>
      <c r="G11" s="954"/>
      <c r="H11" s="954"/>
      <c r="I11" s="954"/>
      <c r="J11" s="954"/>
      <c r="K11" s="954"/>
      <c r="L11" s="996"/>
      <c r="M11" s="979"/>
      <c r="N11" s="978"/>
      <c r="O11" s="978"/>
      <c r="P11" s="978"/>
      <c r="Q11" s="978"/>
      <c r="R11" s="954"/>
    </row>
    <row r="12" spans="1:18" ht="22.5" customHeight="1">
      <c r="A12" s="954"/>
      <c r="B12" s="954"/>
      <c r="C12" s="954"/>
      <c r="D12" s="954"/>
      <c r="E12" s="954"/>
      <c r="F12" s="954"/>
      <c r="G12" s="954"/>
      <c r="H12" s="954"/>
      <c r="I12" s="954"/>
      <c r="J12" s="954"/>
      <c r="K12" s="954"/>
      <c r="L12" s="484" t="s">
        <v>1288</v>
      </c>
      <c r="M12" s="298"/>
      <c r="N12" s="298"/>
      <c r="O12" s="298"/>
      <c r="P12" s="298"/>
      <c r="Q12" s="299"/>
      <c r="R12" s="299"/>
    </row>
    <row r="13" spans="1:18" ht="11.25" customHeight="1">
      <c r="A13" s="954"/>
      <c r="B13" s="954"/>
      <c r="C13" s="954"/>
      <c r="D13" s="954"/>
      <c r="E13" s="954"/>
      <c r="F13" s="954"/>
      <c r="G13" s="954"/>
      <c r="H13" s="954"/>
      <c r="I13" s="954"/>
      <c r="J13" s="954"/>
      <c r="K13" s="954"/>
      <c r="L13" s="996"/>
      <c r="M13" s="978"/>
      <c r="N13" s="978"/>
      <c r="O13" s="978"/>
      <c r="P13" s="978"/>
      <c r="Q13" s="978"/>
      <c r="R13" s="954"/>
    </row>
    <row r="14" spans="1:18" ht="19.5" customHeight="1">
      <c r="A14" s="954"/>
      <c r="B14" s="954"/>
      <c r="C14" s="954"/>
      <c r="D14" s="954"/>
      <c r="E14" s="954"/>
      <c r="F14" s="954"/>
      <c r="G14" s="954"/>
      <c r="H14" s="954"/>
      <c r="I14" s="954"/>
      <c r="J14" s="954"/>
      <c r="K14" s="954"/>
      <c r="L14" s="805" t="s">
        <v>16</v>
      </c>
      <c r="M14" s="959" t="s">
        <v>121</v>
      </c>
      <c r="N14" s="997" t="s">
        <v>1149</v>
      </c>
      <c r="O14" s="959" t="s">
        <v>285</v>
      </c>
      <c r="P14" s="974" t="s">
        <v>2412</v>
      </c>
      <c r="Q14" s="974"/>
      <c r="R14" s="959" t="s">
        <v>109</v>
      </c>
    </row>
    <row r="15" spans="1:18" ht="32.25" customHeight="1">
      <c r="A15" s="954"/>
      <c r="B15" s="954"/>
      <c r="C15" s="954"/>
      <c r="D15" s="954"/>
      <c r="E15" s="954"/>
      <c r="F15" s="954"/>
      <c r="G15" s="954"/>
      <c r="H15" s="954"/>
      <c r="I15" s="954"/>
      <c r="J15" s="954"/>
      <c r="K15" s="954"/>
      <c r="L15" s="805"/>
      <c r="M15" s="959"/>
      <c r="N15" s="997"/>
      <c r="O15" s="959"/>
      <c r="P15" s="998" t="s">
        <v>324</v>
      </c>
      <c r="Q15" s="999" t="s">
        <v>286</v>
      </c>
      <c r="R15" s="959"/>
    </row>
    <row r="16" spans="1:18">
      <c r="A16" s="851" t="s">
        <v>18</v>
      </c>
      <c r="B16" s="954"/>
      <c r="C16" s="954"/>
      <c r="D16" s="954"/>
      <c r="E16" s="954"/>
      <c r="F16" s="954"/>
      <c r="G16" s="954"/>
      <c r="H16" s="954"/>
      <c r="I16" s="954"/>
      <c r="J16" s="954"/>
      <c r="K16" s="954"/>
      <c r="L16" s="971" t="s">
        <v>2390</v>
      </c>
      <c r="M16" s="972"/>
      <c r="N16" s="972"/>
      <c r="O16" s="972"/>
      <c r="P16" s="972"/>
      <c r="Q16" s="972"/>
      <c r="R16" s="972"/>
    </row>
    <row r="17" spans="1:18" s="278" customFormat="1" ht="56.25">
      <c r="A17" s="885">
        <v>1</v>
      </c>
      <c r="B17" s="967"/>
      <c r="C17" s="967"/>
      <c r="D17" s="967"/>
      <c r="E17" s="967"/>
      <c r="F17" s="967"/>
      <c r="G17" s="967"/>
      <c r="H17" s="967"/>
      <c r="I17" s="967"/>
      <c r="J17" s="967"/>
      <c r="K17" s="967"/>
      <c r="L17" s="1000" t="s">
        <v>471</v>
      </c>
      <c r="M17" s="1001" t="s">
        <v>472</v>
      </c>
      <c r="N17" s="1000" t="s">
        <v>2452</v>
      </c>
      <c r="O17" s="1002" t="s">
        <v>370</v>
      </c>
      <c r="P17" s="1003">
        <v>284.39999999999998</v>
      </c>
      <c r="Q17" s="1004">
        <v>-6.0900000000000318</v>
      </c>
      <c r="R17" s="1005"/>
    </row>
    <row r="18" spans="1:18" s="278" customFormat="1">
      <c r="A18" s="885">
        <v>1</v>
      </c>
      <c r="B18" s="967"/>
      <c r="C18" s="967"/>
      <c r="D18" s="967"/>
      <c r="E18" s="967"/>
      <c r="F18" s="967"/>
      <c r="G18" s="967"/>
      <c r="H18" s="967"/>
      <c r="I18" s="967"/>
      <c r="J18" s="967"/>
      <c r="K18" s="967"/>
      <c r="L18" s="1006" t="s">
        <v>18</v>
      </c>
      <c r="M18" s="1001" t="s">
        <v>473</v>
      </c>
      <c r="N18" s="1000" t="s">
        <v>2453</v>
      </c>
      <c r="O18" s="1002" t="s">
        <v>370</v>
      </c>
      <c r="P18" s="1007"/>
      <c r="Q18" s="1008">
        <v>325.62</v>
      </c>
      <c r="R18" s="1005"/>
    </row>
    <row r="19" spans="1:18" s="278" customFormat="1" ht="22.5">
      <c r="A19" s="885">
        <v>1</v>
      </c>
      <c r="B19" s="967"/>
      <c r="C19" s="967"/>
      <c r="D19" s="967"/>
      <c r="E19" s="967"/>
      <c r="F19" s="967"/>
      <c r="G19" s="967"/>
      <c r="H19" s="967"/>
      <c r="I19" s="967"/>
      <c r="J19" s="967"/>
      <c r="K19" s="967"/>
      <c r="L19" s="1006" t="s">
        <v>102</v>
      </c>
      <c r="M19" s="1009" t="s">
        <v>474</v>
      </c>
      <c r="N19" s="1000" t="s">
        <v>2454</v>
      </c>
      <c r="O19" s="1002" t="s">
        <v>370</v>
      </c>
      <c r="P19" s="1003">
        <v>284.39999999999998</v>
      </c>
      <c r="Q19" s="1003">
        <v>319.52999999999997</v>
      </c>
      <c r="R19" s="1005"/>
    </row>
    <row r="20" spans="1:18" ht="22.5">
      <c r="A20" s="885">
        <v>1</v>
      </c>
      <c r="B20" s="954"/>
      <c r="C20" s="954"/>
      <c r="D20" s="954"/>
      <c r="E20" s="954"/>
      <c r="F20" s="954"/>
      <c r="G20" s="954"/>
      <c r="H20" s="954"/>
      <c r="I20" s="954"/>
      <c r="J20" s="954"/>
      <c r="K20" s="954"/>
      <c r="L20" s="1010" t="s">
        <v>17</v>
      </c>
      <c r="M20" s="1011" t="s">
        <v>475</v>
      </c>
      <c r="N20" s="1012" t="s">
        <v>2455</v>
      </c>
      <c r="O20" s="1013" t="s">
        <v>370</v>
      </c>
      <c r="P20" s="1014">
        <v>43.6</v>
      </c>
      <c r="Q20" s="1015">
        <v>78.739999999999995</v>
      </c>
      <c r="R20" s="1016"/>
    </row>
    <row r="21" spans="1:18" ht="22.5">
      <c r="A21" s="885">
        <v>1</v>
      </c>
      <c r="B21" s="954"/>
      <c r="C21" s="954"/>
      <c r="D21" s="954"/>
      <c r="E21" s="954"/>
      <c r="F21" s="954"/>
      <c r="G21" s="954"/>
      <c r="H21" s="954"/>
      <c r="I21" s="954"/>
      <c r="J21" s="954"/>
      <c r="K21" s="954"/>
      <c r="L21" s="1010" t="s">
        <v>146</v>
      </c>
      <c r="M21" s="1011" t="s">
        <v>477</v>
      </c>
      <c r="N21" s="1012" t="s">
        <v>2456</v>
      </c>
      <c r="O21" s="1013" t="s">
        <v>370</v>
      </c>
      <c r="P21" s="1017">
        <v>32.5</v>
      </c>
      <c r="Q21" s="1018">
        <v>32.47</v>
      </c>
      <c r="R21" s="1016"/>
    </row>
    <row r="22" spans="1:18" ht="22.5">
      <c r="A22" s="885">
        <v>1</v>
      </c>
      <c r="B22" s="954"/>
      <c r="C22" s="954"/>
      <c r="D22" s="954"/>
      <c r="E22" s="954"/>
      <c r="F22" s="954"/>
      <c r="G22" s="954"/>
      <c r="H22" s="954"/>
      <c r="I22" s="954"/>
      <c r="J22" s="954"/>
      <c r="K22" s="954"/>
      <c r="L22" s="1019" t="s">
        <v>147</v>
      </c>
      <c r="M22" s="1020" t="s">
        <v>479</v>
      </c>
      <c r="N22" s="1021"/>
      <c r="O22" s="1013" t="s">
        <v>370</v>
      </c>
      <c r="P22" s="1014">
        <v>0</v>
      </c>
      <c r="Q22" s="1015">
        <v>0</v>
      </c>
      <c r="R22" s="1016"/>
    </row>
    <row r="23" spans="1:18">
      <c r="A23" s="885">
        <v>1</v>
      </c>
      <c r="B23" s="954"/>
      <c r="C23" s="954"/>
      <c r="D23" s="954"/>
      <c r="E23" s="954"/>
      <c r="F23" s="954"/>
      <c r="G23" s="954"/>
      <c r="H23" s="954"/>
      <c r="I23" s="954"/>
      <c r="J23" s="954"/>
      <c r="K23" s="954"/>
      <c r="L23" s="1019" t="s">
        <v>480</v>
      </c>
      <c r="M23" s="1020" t="s">
        <v>481</v>
      </c>
      <c r="N23" s="1021"/>
      <c r="O23" s="1013" t="s">
        <v>370</v>
      </c>
      <c r="P23" s="1014"/>
      <c r="Q23" s="1015">
        <v>0</v>
      </c>
      <c r="R23" s="1016"/>
    </row>
    <row r="24" spans="1:18" ht="22.5">
      <c r="A24" s="885">
        <v>1</v>
      </c>
      <c r="B24" s="954"/>
      <c r="C24" s="954"/>
      <c r="D24" s="954"/>
      <c r="E24" s="954"/>
      <c r="F24" s="954"/>
      <c r="G24" s="954"/>
      <c r="H24" s="954"/>
      <c r="I24" s="954"/>
      <c r="J24" s="954"/>
      <c r="K24" s="954"/>
      <c r="L24" s="1019" t="s">
        <v>482</v>
      </c>
      <c r="M24" s="1020" t="s">
        <v>483</v>
      </c>
      <c r="N24" s="1021"/>
      <c r="O24" s="1013" t="s">
        <v>370</v>
      </c>
      <c r="P24" s="1014">
        <v>32.5</v>
      </c>
      <c r="Q24" s="1015">
        <v>32.47</v>
      </c>
      <c r="R24" s="1016"/>
    </row>
    <row r="25" spans="1:18" ht="78.75">
      <c r="A25" s="885">
        <v>1</v>
      </c>
      <c r="B25" s="1022" t="s">
        <v>1396</v>
      </c>
      <c r="C25" s="954"/>
      <c r="D25" s="954"/>
      <c r="E25" s="954"/>
      <c r="F25" s="954"/>
      <c r="G25" s="954"/>
      <c r="H25" s="954"/>
      <c r="I25" s="954"/>
      <c r="J25" s="954"/>
      <c r="K25" s="954"/>
      <c r="L25" s="1019" t="s">
        <v>484</v>
      </c>
      <c r="M25" s="1020" t="s">
        <v>485</v>
      </c>
      <c r="N25" s="1021"/>
      <c r="O25" s="1013" t="s">
        <v>370</v>
      </c>
      <c r="P25" s="1015">
        <v>0</v>
      </c>
      <c r="Q25" s="1015">
        <v>0</v>
      </c>
      <c r="R25" s="1016"/>
    </row>
    <row r="26" spans="1:18">
      <c r="A26" s="885">
        <v>1</v>
      </c>
      <c r="B26" s="1022" t="s">
        <v>643</v>
      </c>
      <c r="C26" s="954"/>
      <c r="D26" s="954"/>
      <c r="E26" s="954"/>
      <c r="F26" s="954"/>
      <c r="G26" s="954"/>
      <c r="H26" s="954"/>
      <c r="I26" s="954"/>
      <c r="J26" s="954"/>
      <c r="K26" s="954"/>
      <c r="L26" s="1023" t="s">
        <v>486</v>
      </c>
      <c r="M26" s="1024" t="s">
        <v>487</v>
      </c>
      <c r="N26" s="1013"/>
      <c r="O26" s="1013" t="s">
        <v>370</v>
      </c>
      <c r="P26" s="1015">
        <v>0</v>
      </c>
      <c r="Q26" s="1015">
        <v>0</v>
      </c>
      <c r="R26" s="1016"/>
    </row>
    <row r="27" spans="1:18">
      <c r="A27" s="885">
        <v>1</v>
      </c>
      <c r="B27" s="1022" t="s">
        <v>646</v>
      </c>
      <c r="C27" s="954"/>
      <c r="D27" s="954"/>
      <c r="E27" s="954"/>
      <c r="F27" s="954"/>
      <c r="G27" s="954"/>
      <c r="H27" s="954"/>
      <c r="I27" s="954"/>
      <c r="J27" s="954"/>
      <c r="K27" s="954"/>
      <c r="L27" s="1010" t="s">
        <v>488</v>
      </c>
      <c r="M27" s="1025" t="s">
        <v>1193</v>
      </c>
      <c r="N27" s="1013"/>
      <c r="O27" s="1013" t="s">
        <v>370</v>
      </c>
      <c r="P27" s="1015">
        <v>0</v>
      </c>
      <c r="Q27" s="1015">
        <v>0</v>
      </c>
      <c r="R27" s="1016"/>
    </row>
    <row r="28" spans="1:18" ht="22.5">
      <c r="A28" s="885">
        <v>1</v>
      </c>
      <c r="B28" s="1022" t="s">
        <v>647</v>
      </c>
      <c r="C28" s="954"/>
      <c r="D28" s="954"/>
      <c r="E28" s="954"/>
      <c r="F28" s="954"/>
      <c r="G28" s="954"/>
      <c r="H28" s="954"/>
      <c r="I28" s="954"/>
      <c r="J28" s="954"/>
      <c r="K28" s="954"/>
      <c r="L28" s="1010" t="s">
        <v>489</v>
      </c>
      <c r="M28" s="1025" t="s">
        <v>1194</v>
      </c>
      <c r="N28" s="1013"/>
      <c r="O28" s="1013" t="s">
        <v>370</v>
      </c>
      <c r="P28" s="1015">
        <v>0</v>
      </c>
      <c r="Q28" s="1015">
        <v>0</v>
      </c>
      <c r="R28" s="1016"/>
    </row>
    <row r="29" spans="1:18" ht="22.5">
      <c r="A29" s="885">
        <v>1</v>
      </c>
      <c r="B29" s="1022" t="s">
        <v>648</v>
      </c>
      <c r="C29" s="954"/>
      <c r="D29" s="954"/>
      <c r="E29" s="954"/>
      <c r="F29" s="954"/>
      <c r="G29" s="954"/>
      <c r="H29" s="954"/>
      <c r="I29" s="954"/>
      <c r="J29" s="954"/>
      <c r="K29" s="954"/>
      <c r="L29" s="1010" t="s">
        <v>490</v>
      </c>
      <c r="M29" s="1025" t="s">
        <v>491</v>
      </c>
      <c r="N29" s="1026"/>
      <c r="O29" s="1013" t="s">
        <v>370</v>
      </c>
      <c r="P29" s="1015">
        <v>0</v>
      </c>
      <c r="Q29" s="1015">
        <v>0</v>
      </c>
      <c r="R29" s="1016"/>
    </row>
    <row r="30" spans="1:18" ht="22.5">
      <c r="A30" s="885">
        <v>1</v>
      </c>
      <c r="B30" s="1022" t="s">
        <v>649</v>
      </c>
      <c r="C30" s="954"/>
      <c r="D30" s="954"/>
      <c r="E30" s="954"/>
      <c r="F30" s="954"/>
      <c r="G30" s="954"/>
      <c r="H30" s="954"/>
      <c r="I30" s="954"/>
      <c r="J30" s="954"/>
      <c r="K30" s="954"/>
      <c r="L30" s="1010" t="s">
        <v>492</v>
      </c>
      <c r="M30" s="1025" t="s">
        <v>493</v>
      </c>
      <c r="N30" s="1026"/>
      <c r="O30" s="1013" t="s">
        <v>370</v>
      </c>
      <c r="P30" s="1015">
        <v>0</v>
      </c>
      <c r="Q30" s="1015">
        <v>0</v>
      </c>
      <c r="R30" s="1016"/>
    </row>
    <row r="31" spans="1:18">
      <c r="A31" s="885">
        <v>1</v>
      </c>
      <c r="B31" s="1022" t="s">
        <v>651</v>
      </c>
      <c r="C31" s="954"/>
      <c r="D31" s="954"/>
      <c r="E31" s="954"/>
      <c r="F31" s="954"/>
      <c r="G31" s="954"/>
      <c r="H31" s="954"/>
      <c r="I31" s="954"/>
      <c r="J31" s="954"/>
      <c r="K31" s="954"/>
      <c r="L31" s="1010" t="s">
        <v>494</v>
      </c>
      <c r="M31" s="1025" t="s">
        <v>495</v>
      </c>
      <c r="N31" s="1026"/>
      <c r="O31" s="1013" t="s">
        <v>370</v>
      </c>
      <c r="P31" s="1015">
        <v>0</v>
      </c>
      <c r="Q31" s="1015">
        <v>0</v>
      </c>
      <c r="R31" s="1016"/>
    </row>
    <row r="32" spans="1:18" ht="33.75">
      <c r="A32" s="885">
        <v>1</v>
      </c>
      <c r="B32" s="1022" t="s">
        <v>1397</v>
      </c>
      <c r="C32" s="954"/>
      <c r="D32" s="954"/>
      <c r="E32" s="954"/>
      <c r="F32" s="954"/>
      <c r="G32" s="954"/>
      <c r="H32" s="954"/>
      <c r="I32" s="954"/>
      <c r="J32" s="954"/>
      <c r="K32" s="954"/>
      <c r="L32" s="1010" t="s">
        <v>496</v>
      </c>
      <c r="M32" s="1025" t="s">
        <v>497</v>
      </c>
      <c r="N32" s="1026"/>
      <c r="O32" s="1013" t="s">
        <v>370</v>
      </c>
      <c r="P32" s="1015">
        <v>0</v>
      </c>
      <c r="Q32" s="1015">
        <v>0</v>
      </c>
      <c r="R32" s="1016"/>
    </row>
    <row r="33" spans="1:18">
      <c r="A33" s="885">
        <v>1</v>
      </c>
      <c r="B33" s="954"/>
      <c r="C33" s="954"/>
      <c r="D33" s="954"/>
      <c r="E33" s="954"/>
      <c r="F33" s="954"/>
      <c r="G33" s="954"/>
      <c r="H33" s="954"/>
      <c r="I33" s="954"/>
      <c r="J33" s="954"/>
      <c r="K33" s="954"/>
      <c r="L33" s="1010" t="s">
        <v>167</v>
      </c>
      <c r="M33" s="1027" t="s">
        <v>498</v>
      </c>
      <c r="N33" s="1012" t="s">
        <v>2457</v>
      </c>
      <c r="O33" s="1013" t="s">
        <v>370</v>
      </c>
      <c r="P33" s="1017">
        <v>208.3</v>
      </c>
      <c r="Q33" s="1018">
        <v>208.32</v>
      </c>
      <c r="R33" s="1016"/>
    </row>
    <row r="34" spans="1:18" ht="22.5">
      <c r="A34" s="885">
        <v>1</v>
      </c>
      <c r="B34" s="954"/>
      <c r="C34" s="954"/>
      <c r="D34" s="954"/>
      <c r="E34" s="954"/>
      <c r="F34" s="954"/>
      <c r="G34" s="954"/>
      <c r="H34" s="954"/>
      <c r="I34" s="954"/>
      <c r="J34" s="954"/>
      <c r="K34" s="954"/>
      <c r="L34" s="1010" t="s">
        <v>168</v>
      </c>
      <c r="M34" s="1025" t="s">
        <v>500</v>
      </c>
      <c r="N34" s="1012" t="s">
        <v>501</v>
      </c>
      <c r="O34" s="1013" t="s">
        <v>502</v>
      </c>
      <c r="P34" s="1015">
        <v>1</v>
      </c>
      <c r="Q34" s="1015">
        <v>0.68571428571428572</v>
      </c>
      <c r="R34" s="1016"/>
    </row>
    <row r="35" spans="1:18">
      <c r="A35" s="885">
        <v>1</v>
      </c>
      <c r="B35" s="954"/>
      <c r="C35" s="954"/>
      <c r="D35" s="954"/>
      <c r="E35" s="954"/>
      <c r="F35" s="954"/>
      <c r="G35" s="954"/>
      <c r="H35" s="954"/>
      <c r="I35" s="954"/>
      <c r="J35" s="954"/>
      <c r="K35" s="954"/>
      <c r="L35" s="1010" t="s">
        <v>628</v>
      </c>
      <c r="M35" s="1025" t="s">
        <v>1182</v>
      </c>
      <c r="N35" s="1012" t="s">
        <v>503</v>
      </c>
      <c r="O35" s="1013" t="s">
        <v>504</v>
      </c>
      <c r="P35" s="1015">
        <v>1</v>
      </c>
      <c r="Q35" s="1015">
        <v>35</v>
      </c>
      <c r="R35" s="1016"/>
    </row>
    <row r="36" spans="1:18" ht="22.5">
      <c r="A36" s="885">
        <v>1</v>
      </c>
      <c r="B36" s="954"/>
      <c r="C36" s="954"/>
      <c r="D36" s="954"/>
      <c r="E36" s="954"/>
      <c r="F36" s="954"/>
      <c r="G36" s="954"/>
      <c r="H36" s="954"/>
      <c r="I36" s="954"/>
      <c r="J36" s="954"/>
      <c r="K36" s="954"/>
      <c r="L36" s="1010" t="s">
        <v>630</v>
      </c>
      <c r="M36" s="1025" t="s">
        <v>1122</v>
      </c>
      <c r="N36" s="1012" t="s">
        <v>505</v>
      </c>
      <c r="O36" s="1013" t="s">
        <v>506</v>
      </c>
      <c r="P36" s="1015">
        <v>208.3</v>
      </c>
      <c r="Q36" s="1015">
        <v>8.68</v>
      </c>
      <c r="R36" s="1016"/>
    </row>
    <row r="37" spans="1:18" ht="22.5">
      <c r="A37" s="885">
        <v>1</v>
      </c>
      <c r="B37" s="954" t="s">
        <v>1106</v>
      </c>
      <c r="C37" s="954"/>
      <c r="D37" s="954"/>
      <c r="E37" s="954"/>
      <c r="F37" s="954"/>
      <c r="G37" s="954"/>
      <c r="H37" s="954"/>
      <c r="I37" s="954"/>
      <c r="J37" s="954"/>
      <c r="K37" s="954"/>
      <c r="L37" s="1010" t="s">
        <v>169</v>
      </c>
      <c r="M37" s="1011" t="s">
        <v>507</v>
      </c>
      <c r="N37" s="1012" t="s">
        <v>2458</v>
      </c>
      <c r="O37" s="1013" t="s">
        <v>370</v>
      </c>
      <c r="P37" s="1014"/>
      <c r="Q37" s="1015">
        <v>0</v>
      </c>
      <c r="R37" s="1016"/>
    </row>
    <row r="38" spans="1:18">
      <c r="A38" s="885">
        <v>1</v>
      </c>
      <c r="B38" s="954"/>
      <c r="C38" s="954"/>
      <c r="D38" s="954"/>
      <c r="E38" s="954"/>
      <c r="F38" s="954"/>
      <c r="G38" s="954"/>
      <c r="H38" s="954"/>
      <c r="I38" s="954"/>
      <c r="J38" s="954"/>
      <c r="K38" s="954"/>
      <c r="L38" s="1010" t="s">
        <v>385</v>
      </c>
      <c r="M38" s="1028" t="s">
        <v>509</v>
      </c>
      <c r="N38" s="1012" t="s">
        <v>2459</v>
      </c>
      <c r="O38" s="1013" t="s">
        <v>370</v>
      </c>
      <c r="P38" s="1014"/>
      <c r="Q38" s="1015">
        <v>0</v>
      </c>
      <c r="R38" s="1016"/>
    </row>
    <row r="39" spans="1:18" ht="22.5">
      <c r="A39" s="885">
        <v>1</v>
      </c>
      <c r="B39" s="1022" t="s">
        <v>665</v>
      </c>
      <c r="C39" s="954"/>
      <c r="D39" s="954"/>
      <c r="E39" s="954"/>
      <c r="F39" s="954"/>
      <c r="G39" s="954"/>
      <c r="H39" s="954"/>
      <c r="I39" s="954"/>
      <c r="J39" s="954"/>
      <c r="K39" s="954"/>
      <c r="L39" s="1010" t="s">
        <v>511</v>
      </c>
      <c r="M39" s="1011" t="s">
        <v>1195</v>
      </c>
      <c r="N39" s="1012" t="s">
        <v>2460</v>
      </c>
      <c r="O39" s="1013" t="s">
        <v>370</v>
      </c>
      <c r="P39" s="1014"/>
      <c r="Q39" s="1015">
        <v>0</v>
      </c>
      <c r="R39" s="1016"/>
    </row>
    <row r="40" spans="1:18" ht="33.75">
      <c r="A40" s="885">
        <v>1</v>
      </c>
      <c r="B40" s="954"/>
      <c r="C40" s="954"/>
      <c r="D40" s="954"/>
      <c r="E40" s="954"/>
      <c r="F40" s="954"/>
      <c r="G40" s="954"/>
      <c r="H40" s="954"/>
      <c r="I40" s="954"/>
      <c r="J40" s="954"/>
      <c r="K40" s="954"/>
      <c r="L40" s="1010" t="s">
        <v>513</v>
      </c>
      <c r="M40" s="1027" t="s">
        <v>514</v>
      </c>
      <c r="N40" s="1012" t="s">
        <v>2461</v>
      </c>
      <c r="O40" s="1013" t="s">
        <v>370</v>
      </c>
      <c r="P40" s="1014"/>
      <c r="Q40" s="1015"/>
      <c r="R40" s="1016"/>
    </row>
    <row r="41" spans="1:18" ht="22.5">
      <c r="A41" s="885">
        <v>1</v>
      </c>
      <c r="B41" s="954"/>
      <c r="C41" s="954"/>
      <c r="D41" s="954"/>
      <c r="E41" s="954"/>
      <c r="F41" s="954"/>
      <c r="G41" s="954"/>
      <c r="H41" s="954"/>
      <c r="I41" s="954"/>
      <c r="J41" s="954"/>
      <c r="K41" s="954"/>
      <c r="L41" s="1010" t="s">
        <v>516</v>
      </c>
      <c r="M41" s="1027" t="s">
        <v>517</v>
      </c>
      <c r="N41" s="1012" t="s">
        <v>2462</v>
      </c>
      <c r="O41" s="1013" t="s">
        <v>370</v>
      </c>
      <c r="P41" s="1014"/>
      <c r="Q41" s="1015"/>
      <c r="R41" s="1016"/>
    </row>
    <row r="42" spans="1:18" ht="22.5">
      <c r="A42" s="885">
        <v>1</v>
      </c>
      <c r="B42" s="954"/>
      <c r="C42" s="954"/>
      <c r="D42" s="954"/>
      <c r="E42" s="954"/>
      <c r="F42" s="954"/>
      <c r="G42" s="954"/>
      <c r="H42" s="954"/>
      <c r="I42" s="954"/>
      <c r="J42" s="954"/>
      <c r="K42" s="954"/>
      <c r="L42" s="1010" t="s">
        <v>519</v>
      </c>
      <c r="M42" s="1027" t="s">
        <v>1247</v>
      </c>
      <c r="N42" s="1013" t="s">
        <v>1248</v>
      </c>
      <c r="O42" s="1013" t="s">
        <v>370</v>
      </c>
      <c r="P42" s="1014"/>
      <c r="Q42" s="1015"/>
      <c r="R42" s="1016"/>
    </row>
    <row r="43" spans="1:18" ht="56.25">
      <c r="A43" s="885">
        <v>1</v>
      </c>
      <c r="B43" s="954"/>
      <c r="C43" s="954"/>
      <c r="D43" s="954"/>
      <c r="E43" s="954"/>
      <c r="F43" s="954"/>
      <c r="G43" s="954"/>
      <c r="H43" s="954"/>
      <c r="I43" s="954"/>
      <c r="J43" s="954"/>
      <c r="K43" s="954"/>
      <c r="L43" s="1010" t="s">
        <v>650</v>
      </c>
      <c r="M43" s="1027" t="s">
        <v>1250</v>
      </c>
      <c r="N43" s="1013" t="s">
        <v>1249</v>
      </c>
      <c r="O43" s="1013" t="s">
        <v>370</v>
      </c>
      <c r="P43" s="1014"/>
      <c r="Q43" s="1015"/>
      <c r="R43" s="1016"/>
    </row>
    <row r="44" spans="1:18" s="278" customFormat="1" ht="33.75">
      <c r="A44" s="885">
        <v>1</v>
      </c>
      <c r="B44" s="967"/>
      <c r="C44" s="967"/>
      <c r="D44" s="967"/>
      <c r="E44" s="967"/>
      <c r="F44" s="967"/>
      <c r="G44" s="967"/>
      <c r="H44" s="967"/>
      <c r="I44" s="967"/>
      <c r="J44" s="967"/>
      <c r="K44" s="967"/>
      <c r="L44" s="1000" t="s">
        <v>520</v>
      </c>
      <c r="M44" s="1009" t="s">
        <v>521</v>
      </c>
      <c r="N44" s="1000" t="s">
        <v>2452</v>
      </c>
      <c r="O44" s="1002" t="s">
        <v>370</v>
      </c>
      <c r="P44" s="1003">
        <v>0</v>
      </c>
      <c r="Q44" s="1004">
        <v>0</v>
      </c>
      <c r="R44" s="1005"/>
    </row>
    <row r="45" spans="1:18" ht="33.75">
      <c r="A45" s="885">
        <v>1</v>
      </c>
      <c r="B45" s="954"/>
      <c r="C45" s="954"/>
      <c r="D45" s="954"/>
      <c r="E45" s="954"/>
      <c r="F45" s="954"/>
      <c r="G45" s="954"/>
      <c r="H45" s="954"/>
      <c r="I45" s="954"/>
      <c r="J45" s="954"/>
      <c r="K45" s="954"/>
      <c r="L45" s="1010" t="s">
        <v>18</v>
      </c>
      <c r="M45" s="1029" t="s">
        <v>522</v>
      </c>
      <c r="N45" s="1012" t="s">
        <v>2463</v>
      </c>
      <c r="O45" s="1013" t="s">
        <v>370</v>
      </c>
      <c r="P45" s="1017">
        <v>0</v>
      </c>
      <c r="Q45" s="1018">
        <v>0</v>
      </c>
      <c r="R45" s="1016"/>
    </row>
    <row r="46" spans="1:18" ht="56.25">
      <c r="A46" s="885">
        <v>1</v>
      </c>
      <c r="B46" s="954"/>
      <c r="C46" s="954"/>
      <c r="D46" s="954"/>
      <c r="E46" s="954"/>
      <c r="F46" s="954"/>
      <c r="G46" s="954"/>
      <c r="H46" s="954"/>
      <c r="I46" s="954"/>
      <c r="J46" s="954"/>
      <c r="K46" s="954"/>
      <c r="L46" s="1010" t="s">
        <v>165</v>
      </c>
      <c r="M46" s="1027" t="s">
        <v>524</v>
      </c>
      <c r="N46" s="1012" t="s">
        <v>2464</v>
      </c>
      <c r="O46" s="1013" t="s">
        <v>370</v>
      </c>
      <c r="P46" s="1014"/>
      <c r="Q46" s="1015"/>
      <c r="R46" s="1016"/>
    </row>
    <row r="47" spans="1:18" ht="45">
      <c r="A47" s="885">
        <v>1</v>
      </c>
      <c r="B47" s="954"/>
      <c r="C47" s="954"/>
      <c r="D47" s="954"/>
      <c r="E47" s="954"/>
      <c r="F47" s="954"/>
      <c r="G47" s="954"/>
      <c r="H47" s="954"/>
      <c r="I47" s="954"/>
      <c r="J47" s="954"/>
      <c r="K47" s="954"/>
      <c r="L47" s="1010" t="s">
        <v>166</v>
      </c>
      <c r="M47" s="1027" t="s">
        <v>526</v>
      </c>
      <c r="N47" s="1012" t="s">
        <v>2465</v>
      </c>
      <c r="O47" s="1013" t="s">
        <v>370</v>
      </c>
      <c r="P47" s="1014"/>
      <c r="Q47" s="1015"/>
      <c r="R47" s="1016"/>
    </row>
    <row r="48" spans="1:18" ht="33.75">
      <c r="A48" s="885">
        <v>1</v>
      </c>
      <c r="B48" s="954"/>
      <c r="C48" s="954"/>
      <c r="D48" s="954"/>
      <c r="E48" s="954"/>
      <c r="F48" s="954"/>
      <c r="G48" s="954"/>
      <c r="H48" s="954"/>
      <c r="I48" s="954"/>
      <c r="J48" s="954"/>
      <c r="K48" s="954"/>
      <c r="L48" s="1002" t="s">
        <v>1159</v>
      </c>
      <c r="M48" s="1009" t="s">
        <v>1227</v>
      </c>
      <c r="N48" s="1000" t="s">
        <v>2466</v>
      </c>
      <c r="O48" s="1002" t="s">
        <v>370</v>
      </c>
      <c r="P48" s="1030"/>
      <c r="Q48" s="1031"/>
      <c r="R48" s="1016"/>
    </row>
    <row r="49" spans="1:18" ht="146.25">
      <c r="A49" s="885">
        <v>1</v>
      </c>
      <c r="B49" s="954"/>
      <c r="C49" s="954"/>
      <c r="D49" s="954"/>
      <c r="E49" s="954"/>
      <c r="F49" s="954"/>
      <c r="G49" s="954"/>
      <c r="H49" s="954"/>
      <c r="I49" s="954"/>
      <c r="J49" s="954"/>
      <c r="K49" s="954"/>
      <c r="L49" s="1002" t="s">
        <v>1160</v>
      </c>
      <c r="M49" s="1009" t="s">
        <v>528</v>
      </c>
      <c r="N49" s="1000" t="s">
        <v>2467</v>
      </c>
      <c r="O49" s="1002" t="s">
        <v>370</v>
      </c>
      <c r="P49" s="1030"/>
      <c r="Q49" s="1031"/>
      <c r="R49" s="1016"/>
    </row>
    <row r="50" spans="1:18">
      <c r="A50" s="954"/>
      <c r="B50" s="954"/>
      <c r="C50" s="954"/>
      <c r="D50" s="954"/>
      <c r="E50" s="954"/>
      <c r="F50" s="954"/>
      <c r="G50" s="954"/>
      <c r="H50" s="954"/>
      <c r="I50" s="954"/>
      <c r="J50" s="954"/>
      <c r="K50" s="954"/>
      <c r="L50" s="973"/>
      <c r="M50" s="954"/>
      <c r="N50" s="954"/>
      <c r="O50" s="954"/>
      <c r="P50" s="954"/>
      <c r="Q50" s="954"/>
      <c r="R50" s="954"/>
    </row>
    <row r="51" spans="1:18" ht="15" customHeight="1">
      <c r="A51" s="954"/>
      <c r="B51" s="954"/>
      <c r="C51" s="954"/>
      <c r="D51" s="954"/>
      <c r="E51" s="954"/>
      <c r="F51" s="954"/>
      <c r="G51" s="954"/>
      <c r="H51" s="954"/>
      <c r="I51" s="954"/>
      <c r="J51" s="954"/>
      <c r="K51" s="954"/>
      <c r="L51" s="1032" t="s">
        <v>1402</v>
      </c>
      <c r="M51" s="1033"/>
      <c r="N51" s="1033"/>
      <c r="O51" s="1033"/>
      <c r="P51" s="1033"/>
      <c r="Q51" s="1034"/>
      <c r="R51" s="954"/>
    </row>
    <row r="52" spans="1:18" ht="27.75" customHeight="1">
      <c r="A52" s="954"/>
      <c r="B52" s="954"/>
      <c r="C52" s="954"/>
      <c r="D52" s="954"/>
      <c r="E52" s="954"/>
      <c r="F52" s="954"/>
      <c r="G52" s="954"/>
      <c r="H52" s="954"/>
      <c r="I52" s="954"/>
      <c r="J52" s="954"/>
      <c r="K52" s="723"/>
      <c r="L52" s="1035" t="s">
        <v>2370</v>
      </c>
      <c r="M52" s="1036"/>
      <c r="N52" s="1036"/>
      <c r="O52" s="1036"/>
      <c r="P52" s="1036"/>
      <c r="Q52" s="1037"/>
      <c r="R52" s="954"/>
    </row>
  </sheetData>
  <sheetProtection formatColumns="0" formatRows="0" autoFilter="0"/>
  <mergeCells count="8">
    <mergeCell ref="R14:R15"/>
    <mergeCell ref="L51:Q51"/>
    <mergeCell ref="L52:Q52"/>
    <mergeCell ref="L14:L15"/>
    <mergeCell ref="M14:M15"/>
    <mergeCell ref="N14:N15"/>
    <mergeCell ref="O14:O15"/>
    <mergeCell ref="P14:Q14"/>
  </mergeCells>
  <dataValidations count="1">
    <dataValidation type="decimal" allowBlank="1" showErrorMessage="1" errorTitle="Ошибка" error="Допускается ввод только действительных чисел!" sqref="P23:Q32 P46:Q49 P20:Q20 P18:Q18 P34:Q43">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2"/>
  <sheetViews>
    <sheetView showGridLines="0" view="pageBreakPreview" zoomScale="90" zoomScaleNormal="100" zoomScaleSheetLayoutView="90" workbookViewId="0">
      <pane xSplit="14" ySplit="15" topLeftCell="R133" activePane="bottomRight" state="frozen"/>
      <selection activeCell="M11" sqref="M11"/>
      <selection pane="topRight" activeCell="M11" sqref="M11"/>
      <selection pane="bottomLeft" activeCell="M11" sqref="M11"/>
      <selection pane="bottomRight" activeCell="T156" sqref="T156"/>
    </sheetView>
  </sheetViews>
  <sheetFormatPr defaultColWidth="9.140625" defaultRowHeight="10.5"/>
  <cols>
    <col min="1" max="10" width="2.7109375" style="111" hidden="1" customWidth="1"/>
    <col min="11" max="11" width="3.7109375" style="111" hidden="1" customWidth="1"/>
    <col min="12" max="12" width="8.7109375" style="109" customWidth="1"/>
    <col min="13" max="13" width="70.7109375" style="110" customWidth="1"/>
    <col min="14" max="14" width="12.7109375" style="109" customWidth="1"/>
    <col min="15" max="17" width="13.28515625" style="111" customWidth="1"/>
    <col min="18" max="18" width="19.7109375" style="111" customWidth="1"/>
    <col min="19" max="20" width="13.28515625" style="111" customWidth="1"/>
    <col min="21" max="29" width="13.28515625" style="111" hidden="1" customWidth="1"/>
    <col min="30" max="30" width="13.28515625" style="111" customWidth="1"/>
    <col min="31" max="39" width="13.28515625" style="111" hidden="1" customWidth="1"/>
    <col min="40" max="40" width="13.28515625" style="111" customWidth="1"/>
    <col min="41" max="49" width="13.28515625" style="111" hidden="1" customWidth="1"/>
    <col min="50" max="50" width="19.5703125" style="111" customWidth="1"/>
    <col min="51" max="51" width="17.85546875" style="111" customWidth="1"/>
    <col min="52" max="52" width="31.85546875" style="111" customWidth="1"/>
    <col min="53" max="53" width="17.85546875" style="111" customWidth="1"/>
    <col min="54" max="16384" width="9.140625" style="111"/>
  </cols>
  <sheetData>
    <row r="1" spans="1:53" ht="11.25" hidden="1">
      <c r="A1" s="1022"/>
      <c r="B1" s="1022"/>
      <c r="C1" s="1022"/>
      <c r="D1" s="1022"/>
      <c r="E1" s="1022"/>
      <c r="F1" s="1022"/>
      <c r="G1" s="1022"/>
      <c r="H1" s="1022"/>
      <c r="I1" s="1022"/>
      <c r="J1" s="1022"/>
      <c r="K1" s="1022"/>
      <c r="L1" s="1038"/>
      <c r="M1" s="1039"/>
      <c r="N1" s="1038"/>
      <c r="O1" s="1022">
        <v>2022</v>
      </c>
      <c r="P1" s="1022">
        <v>2022</v>
      </c>
      <c r="Q1" s="1022">
        <v>2022</v>
      </c>
      <c r="R1" s="1022">
        <v>2022</v>
      </c>
      <c r="S1" s="841">
        <v>2023</v>
      </c>
      <c r="T1" s="841">
        <v>2024</v>
      </c>
      <c r="U1" s="841">
        <v>2025</v>
      </c>
      <c r="V1" s="841">
        <v>2026</v>
      </c>
      <c r="W1" s="841">
        <v>2027</v>
      </c>
      <c r="X1" s="841">
        <v>2028</v>
      </c>
      <c r="Y1" s="841">
        <v>2029</v>
      </c>
      <c r="Z1" s="841">
        <v>2030</v>
      </c>
      <c r="AA1" s="841">
        <v>2031</v>
      </c>
      <c r="AB1" s="841">
        <v>2032</v>
      </c>
      <c r="AC1" s="841">
        <v>2033</v>
      </c>
      <c r="AD1" s="841">
        <v>2024</v>
      </c>
      <c r="AE1" s="841">
        <v>2025</v>
      </c>
      <c r="AF1" s="841">
        <v>2026</v>
      </c>
      <c r="AG1" s="841">
        <v>2027</v>
      </c>
      <c r="AH1" s="841">
        <v>2028</v>
      </c>
      <c r="AI1" s="841">
        <v>2029</v>
      </c>
      <c r="AJ1" s="841">
        <v>2030</v>
      </c>
      <c r="AK1" s="841">
        <v>2031</v>
      </c>
      <c r="AL1" s="841">
        <v>2032</v>
      </c>
      <c r="AM1" s="841">
        <v>2033</v>
      </c>
      <c r="AN1" s="841">
        <v>2024</v>
      </c>
      <c r="AO1" s="841">
        <v>2025</v>
      </c>
      <c r="AP1" s="841">
        <v>2026</v>
      </c>
      <c r="AQ1" s="841">
        <v>2027</v>
      </c>
      <c r="AR1" s="841">
        <v>2028</v>
      </c>
      <c r="AS1" s="841">
        <v>2029</v>
      </c>
      <c r="AT1" s="841">
        <v>2030</v>
      </c>
      <c r="AU1" s="841">
        <v>2031</v>
      </c>
      <c r="AV1" s="841">
        <v>2032</v>
      </c>
      <c r="AW1" s="841">
        <v>2033</v>
      </c>
      <c r="AX1" s="1022"/>
      <c r="AY1" s="1022"/>
      <c r="AZ1" s="1022"/>
      <c r="BA1" s="1022"/>
    </row>
    <row r="2" spans="1:53" ht="11.25" hidden="1">
      <c r="A2" s="1022"/>
      <c r="B2" s="1022"/>
      <c r="C2" s="1022"/>
      <c r="D2" s="1022"/>
      <c r="E2" s="1022"/>
      <c r="F2" s="1022"/>
      <c r="G2" s="1022"/>
      <c r="H2" s="1022"/>
      <c r="I2" s="1022"/>
      <c r="J2" s="1022"/>
      <c r="K2" s="1022"/>
      <c r="L2" s="1038"/>
      <c r="M2" s="1039"/>
      <c r="N2" s="1038"/>
      <c r="O2" s="841" t="s">
        <v>286</v>
      </c>
      <c r="P2" s="841" t="s">
        <v>324</v>
      </c>
      <c r="Q2" s="841" t="s">
        <v>304</v>
      </c>
      <c r="R2" s="841" t="s">
        <v>1198</v>
      </c>
      <c r="S2" s="841" t="s">
        <v>286</v>
      </c>
      <c r="T2" s="841" t="s">
        <v>287</v>
      </c>
      <c r="U2" s="841" t="s">
        <v>287</v>
      </c>
      <c r="V2" s="841" t="s">
        <v>287</v>
      </c>
      <c r="W2" s="841" t="s">
        <v>287</v>
      </c>
      <c r="X2" s="841" t="s">
        <v>287</v>
      </c>
      <c r="Y2" s="841" t="s">
        <v>287</v>
      </c>
      <c r="Z2" s="841" t="s">
        <v>287</v>
      </c>
      <c r="AA2" s="841" t="s">
        <v>287</v>
      </c>
      <c r="AB2" s="841" t="s">
        <v>287</v>
      </c>
      <c r="AC2" s="841" t="s">
        <v>287</v>
      </c>
      <c r="AD2" s="841" t="s">
        <v>286</v>
      </c>
      <c r="AE2" s="841" t="s">
        <v>286</v>
      </c>
      <c r="AF2" s="841" t="s">
        <v>286</v>
      </c>
      <c r="AG2" s="841" t="s">
        <v>286</v>
      </c>
      <c r="AH2" s="841" t="s">
        <v>286</v>
      </c>
      <c r="AI2" s="841" t="s">
        <v>286</v>
      </c>
      <c r="AJ2" s="841" t="s">
        <v>286</v>
      </c>
      <c r="AK2" s="841" t="s">
        <v>286</v>
      </c>
      <c r="AL2" s="841" t="s">
        <v>286</v>
      </c>
      <c r="AM2" s="841" t="s">
        <v>286</v>
      </c>
      <c r="AN2" s="841"/>
      <c r="AO2" s="841"/>
      <c r="AP2" s="841"/>
      <c r="AQ2" s="841"/>
      <c r="AR2" s="841"/>
      <c r="AS2" s="841"/>
      <c r="AT2" s="841"/>
      <c r="AU2" s="841"/>
      <c r="AV2" s="841"/>
      <c r="AW2" s="841"/>
      <c r="AX2" s="1022"/>
      <c r="AY2" s="1022"/>
      <c r="AZ2" s="1022"/>
      <c r="BA2" s="1022"/>
    </row>
    <row r="3" spans="1:53" ht="11.25" hidden="1">
      <c r="A3" s="1022"/>
      <c r="B3" s="1022"/>
      <c r="C3" s="1022"/>
      <c r="D3" s="1022"/>
      <c r="E3" s="1022"/>
      <c r="F3" s="1022"/>
      <c r="G3" s="1022"/>
      <c r="H3" s="1022"/>
      <c r="I3" s="1022"/>
      <c r="J3" s="1022"/>
      <c r="K3" s="1022"/>
      <c r="L3" s="1038"/>
      <c r="M3" s="1039"/>
      <c r="N3" s="1038"/>
      <c r="O3" s="841" t="s">
        <v>2415</v>
      </c>
      <c r="P3" s="841" t="s">
        <v>2416</v>
      </c>
      <c r="Q3" s="841" t="s">
        <v>2417</v>
      </c>
      <c r="R3" s="841" t="s">
        <v>2469</v>
      </c>
      <c r="S3" s="841" t="s">
        <v>2419</v>
      </c>
      <c r="T3" s="841" t="s">
        <v>2420</v>
      </c>
      <c r="U3" s="841" t="s">
        <v>2425</v>
      </c>
      <c r="V3" s="841" t="s">
        <v>2427</v>
      </c>
      <c r="W3" s="841" t="s">
        <v>2429</v>
      </c>
      <c r="X3" s="841" t="s">
        <v>2431</v>
      </c>
      <c r="Y3" s="841" t="s">
        <v>2433</v>
      </c>
      <c r="Z3" s="841" t="s">
        <v>2435</v>
      </c>
      <c r="AA3" s="841" t="s">
        <v>2437</v>
      </c>
      <c r="AB3" s="841" t="s">
        <v>2439</v>
      </c>
      <c r="AC3" s="841" t="s">
        <v>2441</v>
      </c>
      <c r="AD3" s="841" t="s">
        <v>2421</v>
      </c>
      <c r="AE3" s="841" t="s">
        <v>2426</v>
      </c>
      <c r="AF3" s="841" t="s">
        <v>2428</v>
      </c>
      <c r="AG3" s="841" t="s">
        <v>2430</v>
      </c>
      <c r="AH3" s="841" t="s">
        <v>2432</v>
      </c>
      <c r="AI3" s="841" t="s">
        <v>2434</v>
      </c>
      <c r="AJ3" s="841" t="s">
        <v>2436</v>
      </c>
      <c r="AK3" s="841" t="s">
        <v>2438</v>
      </c>
      <c r="AL3" s="841" t="s">
        <v>2440</v>
      </c>
      <c r="AM3" s="841" t="s">
        <v>2442</v>
      </c>
      <c r="AN3" s="841"/>
      <c r="AO3" s="841"/>
      <c r="AP3" s="841"/>
      <c r="AQ3" s="841"/>
      <c r="AR3" s="841"/>
      <c r="AS3" s="841"/>
      <c r="AT3" s="841"/>
      <c r="AU3" s="841"/>
      <c r="AV3" s="841"/>
      <c r="AW3" s="841"/>
      <c r="AX3" s="1022"/>
      <c r="AY3" s="1022"/>
      <c r="AZ3" s="1022"/>
      <c r="BA3" s="1022"/>
    </row>
    <row r="4" spans="1:53" ht="11.25" hidden="1">
      <c r="A4" s="1022"/>
      <c r="B4" s="1022"/>
      <c r="C4" s="1022"/>
      <c r="D4" s="1022"/>
      <c r="E4" s="1022"/>
      <c r="F4" s="1022"/>
      <c r="G4" s="1022"/>
      <c r="H4" s="1022"/>
      <c r="I4" s="1022"/>
      <c r="J4" s="1022"/>
      <c r="K4" s="1022"/>
      <c r="L4" s="1038"/>
      <c r="M4" s="1039"/>
      <c r="N4" s="1038"/>
      <c r="O4" s="1022"/>
      <c r="P4" s="1022"/>
      <c r="Q4" s="1022"/>
      <c r="R4" s="1022"/>
      <c r="S4" s="1022"/>
      <c r="T4" s="841"/>
      <c r="U4" s="841"/>
      <c r="V4" s="841"/>
      <c r="W4" s="841"/>
      <c r="X4" s="841"/>
      <c r="Y4" s="841"/>
      <c r="Z4" s="841"/>
      <c r="AA4" s="841"/>
      <c r="AB4" s="841"/>
      <c r="AC4" s="841"/>
      <c r="AD4" s="841"/>
      <c r="AE4" s="841"/>
      <c r="AF4" s="841"/>
      <c r="AG4" s="841"/>
      <c r="AH4" s="841"/>
      <c r="AI4" s="841"/>
      <c r="AJ4" s="841"/>
      <c r="AK4" s="841"/>
      <c r="AL4" s="841"/>
      <c r="AM4" s="841"/>
      <c r="AN4" s="841"/>
      <c r="AO4" s="841"/>
      <c r="AP4" s="841"/>
      <c r="AQ4" s="841"/>
      <c r="AR4" s="841"/>
      <c r="AS4" s="841"/>
      <c r="AT4" s="841"/>
      <c r="AU4" s="841"/>
      <c r="AV4" s="841"/>
      <c r="AW4" s="841"/>
      <c r="AX4" s="1022"/>
      <c r="AY4" s="1022"/>
      <c r="AZ4" s="1022"/>
      <c r="BA4" s="1022"/>
    </row>
    <row r="5" spans="1:53" ht="11.25" hidden="1">
      <c r="A5" s="1022"/>
      <c r="B5" s="1022"/>
      <c r="C5" s="1022"/>
      <c r="D5" s="1022"/>
      <c r="E5" s="1022"/>
      <c r="F5" s="1022"/>
      <c r="G5" s="1022"/>
      <c r="H5" s="1022"/>
      <c r="I5" s="1022"/>
      <c r="J5" s="1022"/>
      <c r="K5" s="1022"/>
      <c r="L5" s="1038"/>
      <c r="M5" s="1039"/>
      <c r="N5" s="1038"/>
      <c r="O5" s="1022"/>
      <c r="P5" s="1022"/>
      <c r="Q5" s="1022"/>
      <c r="R5" s="1022"/>
      <c r="S5" s="1022"/>
      <c r="T5" s="841"/>
      <c r="U5" s="841"/>
      <c r="V5" s="841"/>
      <c r="W5" s="841"/>
      <c r="X5" s="841"/>
      <c r="Y5" s="841"/>
      <c r="Z5" s="841"/>
      <c r="AA5" s="841"/>
      <c r="AB5" s="841"/>
      <c r="AC5" s="841"/>
      <c r="AD5" s="841"/>
      <c r="AE5" s="841"/>
      <c r="AF5" s="841"/>
      <c r="AG5" s="841"/>
      <c r="AH5" s="841"/>
      <c r="AI5" s="841"/>
      <c r="AJ5" s="841"/>
      <c r="AK5" s="841"/>
      <c r="AL5" s="841"/>
      <c r="AM5" s="841"/>
      <c r="AN5" s="841"/>
      <c r="AO5" s="841"/>
      <c r="AP5" s="841"/>
      <c r="AQ5" s="841"/>
      <c r="AR5" s="841"/>
      <c r="AS5" s="841"/>
      <c r="AT5" s="841"/>
      <c r="AU5" s="841"/>
      <c r="AV5" s="841"/>
      <c r="AW5" s="841"/>
      <c r="AX5" s="1022"/>
      <c r="AY5" s="1022"/>
      <c r="AZ5" s="1022"/>
      <c r="BA5" s="1022"/>
    </row>
    <row r="6" spans="1:53" ht="11.25" hidden="1">
      <c r="A6" s="1022"/>
      <c r="B6" s="1022"/>
      <c r="C6" s="1022"/>
      <c r="D6" s="1022"/>
      <c r="E6" s="1022"/>
      <c r="F6" s="1022"/>
      <c r="G6" s="1022"/>
      <c r="H6" s="1022"/>
      <c r="I6" s="1022"/>
      <c r="J6" s="1022"/>
      <c r="K6" s="1022"/>
      <c r="L6" s="1038"/>
      <c r="M6" s="1039"/>
      <c r="N6" s="1038"/>
      <c r="O6" s="1022"/>
      <c r="P6" s="1022"/>
      <c r="Q6" s="1022"/>
      <c r="R6" s="1022"/>
      <c r="S6" s="1022"/>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1022"/>
      <c r="AY6" s="1022"/>
      <c r="AZ6" s="1022"/>
      <c r="BA6" s="1022"/>
    </row>
    <row r="7" spans="1:53" ht="11.25" hidden="1">
      <c r="A7" s="1022"/>
      <c r="B7" s="1022"/>
      <c r="C7" s="1022"/>
      <c r="D7" s="1022"/>
      <c r="E7" s="1022"/>
      <c r="F7" s="1022"/>
      <c r="G7" s="1022"/>
      <c r="H7" s="1022"/>
      <c r="I7" s="1022"/>
      <c r="J7" s="1022"/>
      <c r="K7" s="1022"/>
      <c r="L7" s="1038"/>
      <c r="M7" s="1039"/>
      <c r="N7" s="1038"/>
      <c r="O7" s="1022"/>
      <c r="P7" s="1022"/>
      <c r="Q7" s="1022"/>
      <c r="R7" s="1022"/>
      <c r="S7" s="1022"/>
      <c r="T7" s="790" t="b">
        <v>1</v>
      </c>
      <c r="U7" s="790" t="b">
        <v>0</v>
      </c>
      <c r="V7" s="790" t="b">
        <v>0</v>
      </c>
      <c r="W7" s="790" t="b">
        <v>0</v>
      </c>
      <c r="X7" s="790" t="b">
        <v>0</v>
      </c>
      <c r="Y7" s="790" t="b">
        <v>0</v>
      </c>
      <c r="Z7" s="790" t="b">
        <v>0</v>
      </c>
      <c r="AA7" s="790" t="b">
        <v>0</v>
      </c>
      <c r="AB7" s="790" t="b">
        <v>0</v>
      </c>
      <c r="AC7" s="790" t="b">
        <v>0</v>
      </c>
      <c r="AD7" s="790" t="b">
        <v>1</v>
      </c>
      <c r="AE7" s="790" t="b">
        <v>0</v>
      </c>
      <c r="AF7" s="790" t="b">
        <v>0</v>
      </c>
      <c r="AG7" s="790" t="b">
        <v>0</v>
      </c>
      <c r="AH7" s="790" t="b">
        <v>0</v>
      </c>
      <c r="AI7" s="790" t="b">
        <v>0</v>
      </c>
      <c r="AJ7" s="790" t="b">
        <v>0</v>
      </c>
      <c r="AK7" s="790" t="b">
        <v>0</v>
      </c>
      <c r="AL7" s="790" t="b">
        <v>0</v>
      </c>
      <c r="AM7" s="790" t="b">
        <v>0</v>
      </c>
      <c r="AN7" s="790" t="b">
        <v>1</v>
      </c>
      <c r="AO7" s="790" t="b">
        <v>0</v>
      </c>
      <c r="AP7" s="790" t="b">
        <v>0</v>
      </c>
      <c r="AQ7" s="790" t="b">
        <v>0</v>
      </c>
      <c r="AR7" s="790" t="b">
        <v>0</v>
      </c>
      <c r="AS7" s="790" t="b">
        <v>0</v>
      </c>
      <c r="AT7" s="790" t="b">
        <v>0</v>
      </c>
      <c r="AU7" s="790" t="b">
        <v>0</v>
      </c>
      <c r="AV7" s="790" t="b">
        <v>0</v>
      </c>
      <c r="AW7" s="790" t="b">
        <v>0</v>
      </c>
      <c r="AX7" s="1022"/>
      <c r="AY7" s="1022"/>
      <c r="AZ7" s="1022"/>
      <c r="BA7" s="1022"/>
    </row>
    <row r="8" spans="1:53" hidden="1">
      <c r="A8" s="1022"/>
      <c r="B8" s="1022"/>
      <c r="C8" s="1022"/>
      <c r="D8" s="1022"/>
      <c r="E8" s="1022"/>
      <c r="F8" s="1022"/>
      <c r="G8" s="1022"/>
      <c r="H8" s="1022"/>
      <c r="I8" s="1022"/>
      <c r="J8" s="1022"/>
      <c r="K8" s="1022"/>
      <c r="L8" s="1038"/>
      <c r="M8" s="1039"/>
      <c r="N8" s="1038"/>
      <c r="O8" s="1022"/>
      <c r="P8" s="1022"/>
      <c r="Q8" s="1022"/>
      <c r="R8" s="1022"/>
      <c r="S8" s="1022"/>
      <c r="T8" s="1022"/>
      <c r="U8" s="1022"/>
      <c r="V8" s="1022"/>
      <c r="W8" s="1022"/>
      <c r="X8" s="1022"/>
      <c r="Y8" s="1022"/>
      <c r="Z8" s="1022"/>
      <c r="AA8" s="1022"/>
      <c r="AB8" s="1022"/>
      <c r="AC8" s="1022"/>
      <c r="AD8" s="1022"/>
      <c r="AE8" s="1022"/>
      <c r="AF8" s="1022"/>
      <c r="AG8" s="1022"/>
      <c r="AH8" s="1022"/>
      <c r="AI8" s="1022"/>
      <c r="AJ8" s="1022"/>
      <c r="AK8" s="1022"/>
      <c r="AL8" s="1022"/>
      <c r="AM8" s="1022"/>
      <c r="AN8" s="1022"/>
      <c r="AO8" s="1022"/>
      <c r="AP8" s="1022"/>
      <c r="AQ8" s="1022"/>
      <c r="AR8" s="1022"/>
      <c r="AS8" s="1022"/>
      <c r="AT8" s="1022"/>
      <c r="AU8" s="1022"/>
      <c r="AV8" s="1022"/>
      <c r="AW8" s="1022"/>
      <c r="AX8" s="1022"/>
      <c r="AY8" s="1022"/>
      <c r="AZ8" s="1022"/>
      <c r="BA8" s="1022"/>
    </row>
    <row r="9" spans="1:53" hidden="1">
      <c r="A9" s="1022"/>
      <c r="B9" s="1022"/>
      <c r="C9" s="1022"/>
      <c r="D9" s="1022"/>
      <c r="E9" s="1022"/>
      <c r="F9" s="1022"/>
      <c r="G9" s="1022"/>
      <c r="H9" s="1022"/>
      <c r="I9" s="1022"/>
      <c r="J9" s="1022"/>
      <c r="K9" s="1022"/>
      <c r="L9" s="1038"/>
      <c r="M9" s="1039"/>
      <c r="N9" s="1038"/>
      <c r="O9" s="1022"/>
      <c r="P9" s="1022"/>
      <c r="Q9" s="1022"/>
      <c r="R9" s="1022"/>
      <c r="S9" s="1022"/>
      <c r="T9" s="1022"/>
      <c r="U9" s="1022"/>
      <c r="V9" s="1022"/>
      <c r="W9" s="1022"/>
      <c r="X9" s="1022"/>
      <c r="Y9" s="1022"/>
      <c r="Z9" s="1022"/>
      <c r="AA9" s="1022"/>
      <c r="AB9" s="1022"/>
      <c r="AC9" s="1022"/>
      <c r="AD9" s="1022"/>
      <c r="AE9" s="1022"/>
      <c r="AF9" s="1022"/>
      <c r="AG9" s="1022"/>
      <c r="AH9" s="1022"/>
      <c r="AI9" s="1022"/>
      <c r="AJ9" s="1022"/>
      <c r="AK9" s="1022"/>
      <c r="AL9" s="1022"/>
      <c r="AM9" s="1022"/>
      <c r="AN9" s="1022"/>
      <c r="AO9" s="1022"/>
      <c r="AP9" s="1022"/>
      <c r="AQ9" s="1022"/>
      <c r="AR9" s="1022"/>
      <c r="AS9" s="1022"/>
      <c r="AT9" s="1022"/>
      <c r="AU9" s="1022"/>
      <c r="AV9" s="1022"/>
      <c r="AW9" s="1022"/>
      <c r="AX9" s="1022"/>
      <c r="AY9" s="1022"/>
      <c r="AZ9" s="1022"/>
      <c r="BA9" s="1022"/>
    </row>
    <row r="10" spans="1:53" hidden="1">
      <c r="A10" s="1022"/>
      <c r="B10" s="1022"/>
      <c r="C10" s="1022"/>
      <c r="D10" s="1022"/>
      <c r="E10" s="1022"/>
      <c r="F10" s="1022"/>
      <c r="G10" s="1022"/>
      <c r="H10" s="1022"/>
      <c r="I10" s="1022"/>
      <c r="J10" s="1022"/>
      <c r="K10" s="1022"/>
      <c r="L10" s="1038"/>
      <c r="M10" s="1039"/>
      <c r="N10" s="1038"/>
      <c r="O10" s="1022"/>
      <c r="P10" s="1022"/>
      <c r="Q10" s="1022"/>
      <c r="R10" s="1022"/>
      <c r="S10" s="1022"/>
      <c r="T10" s="1022"/>
      <c r="U10" s="1022"/>
      <c r="V10" s="1022"/>
      <c r="W10" s="1022"/>
      <c r="X10" s="1022"/>
      <c r="Y10" s="1022"/>
      <c r="Z10" s="1022"/>
      <c r="AA10" s="1022"/>
      <c r="AB10" s="1022"/>
      <c r="AC10" s="1022"/>
      <c r="AD10" s="1022"/>
      <c r="AE10" s="1022"/>
      <c r="AF10" s="1022"/>
      <c r="AG10" s="1022"/>
      <c r="AH10" s="1022"/>
      <c r="AI10" s="1022"/>
      <c r="AJ10" s="1022"/>
      <c r="AK10" s="1022"/>
      <c r="AL10" s="1022"/>
      <c r="AM10" s="1022"/>
      <c r="AN10" s="1022"/>
      <c r="AO10" s="1022"/>
      <c r="AP10" s="1022"/>
      <c r="AQ10" s="1022"/>
      <c r="AR10" s="1022"/>
      <c r="AS10" s="1022"/>
      <c r="AT10" s="1022"/>
      <c r="AU10" s="1022"/>
      <c r="AV10" s="1022"/>
      <c r="AW10" s="1022"/>
      <c r="AX10" s="1022"/>
      <c r="AY10" s="1022"/>
      <c r="AZ10" s="1022"/>
      <c r="BA10" s="1022"/>
    </row>
    <row r="11" spans="1:53" ht="15" hidden="1" customHeight="1">
      <c r="A11" s="1022"/>
      <c r="B11" s="1022"/>
      <c r="C11" s="1022"/>
      <c r="D11" s="1022"/>
      <c r="E11" s="1022"/>
      <c r="F11" s="1022"/>
      <c r="G11" s="1022"/>
      <c r="H11" s="1022"/>
      <c r="I11" s="1022"/>
      <c r="J11" s="1022"/>
      <c r="K11" s="1022"/>
      <c r="L11" s="1022"/>
      <c r="M11" s="956"/>
      <c r="N11" s="1022"/>
      <c r="O11" s="1022"/>
      <c r="P11" s="1022"/>
      <c r="Q11" s="1022"/>
      <c r="R11" s="1022"/>
      <c r="S11" s="1022"/>
      <c r="T11" s="1022"/>
      <c r="U11" s="1022"/>
      <c r="V11" s="1022"/>
      <c r="W11" s="1022"/>
      <c r="X11" s="1022"/>
      <c r="Y11" s="1022"/>
      <c r="Z11" s="1022"/>
      <c r="AA11" s="1022"/>
      <c r="AB11" s="1022"/>
      <c r="AC11" s="1022"/>
      <c r="AD11" s="1022"/>
      <c r="AE11" s="1022"/>
      <c r="AF11" s="1022"/>
      <c r="AG11" s="1022"/>
      <c r="AH11" s="1022"/>
      <c r="AI11" s="1022"/>
      <c r="AJ11" s="1022"/>
      <c r="AK11" s="1022"/>
      <c r="AL11" s="1022"/>
      <c r="AM11" s="1022"/>
      <c r="AN11" s="1022"/>
      <c r="AO11" s="1022"/>
      <c r="AP11" s="1022"/>
      <c r="AQ11" s="1022"/>
      <c r="AR11" s="1022"/>
      <c r="AS11" s="1022"/>
      <c r="AT11" s="1022"/>
      <c r="AU11" s="1022"/>
      <c r="AV11" s="1022"/>
      <c r="AW11" s="1022"/>
      <c r="AX11" s="1022"/>
      <c r="AY11" s="1022"/>
      <c r="AZ11" s="1022"/>
      <c r="BA11" s="1022"/>
    </row>
    <row r="12" spans="1:53" s="112" customFormat="1" ht="20.100000000000001" customHeight="1">
      <c r="A12" s="1040"/>
      <c r="B12" s="1040"/>
      <c r="C12" s="1040"/>
      <c r="D12" s="1040"/>
      <c r="E12" s="1040"/>
      <c r="F12" s="1040"/>
      <c r="G12" s="1040"/>
      <c r="H12" s="1040"/>
      <c r="I12" s="1040"/>
      <c r="J12" s="1040"/>
      <c r="K12" s="1040"/>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1040"/>
    </row>
    <row r="13" spans="1:53" s="112" customFormat="1">
      <c r="A13" s="1040"/>
      <c r="B13" s="1040"/>
      <c r="C13" s="1040"/>
      <c r="D13" s="1040"/>
      <c r="E13" s="1040"/>
      <c r="F13" s="1040"/>
      <c r="G13" s="1040"/>
      <c r="H13" s="1040"/>
      <c r="I13" s="1040"/>
      <c r="J13" s="1040"/>
      <c r="K13" s="1040"/>
      <c r="L13" s="1041"/>
      <c r="M13" s="1041"/>
      <c r="N13" s="1041"/>
      <c r="O13" s="1041"/>
      <c r="P13" s="1041"/>
      <c r="Q13" s="1041"/>
      <c r="R13" s="1041"/>
      <c r="S13" s="1041"/>
      <c r="T13" s="1041"/>
      <c r="U13" s="1041"/>
      <c r="V13" s="1041"/>
      <c r="W13" s="1041"/>
      <c r="X13" s="1041"/>
      <c r="Y13" s="1041"/>
      <c r="Z13" s="1041"/>
      <c r="AA13" s="1041"/>
      <c r="AB13" s="1041"/>
      <c r="AC13" s="1041"/>
      <c r="AD13" s="1041"/>
      <c r="AE13" s="1041"/>
      <c r="AF13" s="1041"/>
      <c r="AG13" s="1041"/>
      <c r="AH13" s="1041"/>
      <c r="AI13" s="1041"/>
      <c r="AJ13" s="1041"/>
      <c r="AK13" s="1041"/>
      <c r="AL13" s="1041"/>
      <c r="AM13" s="1041"/>
      <c r="AN13" s="1041"/>
      <c r="AO13" s="1041"/>
      <c r="AP13" s="1041"/>
      <c r="AQ13" s="1041"/>
      <c r="AR13" s="1041"/>
      <c r="AS13" s="1041"/>
      <c r="AT13" s="1041"/>
      <c r="AU13" s="1041"/>
      <c r="AV13" s="1041"/>
      <c r="AW13" s="1041"/>
      <c r="AX13" s="1041"/>
      <c r="AY13" s="1041"/>
      <c r="AZ13" s="1041"/>
      <c r="BA13" s="1040"/>
    </row>
    <row r="14" spans="1:53" s="110" customFormat="1" ht="24.75" customHeight="1">
      <c r="A14" s="1039"/>
      <c r="B14" s="1039"/>
      <c r="C14" s="1039"/>
      <c r="D14" s="1039"/>
      <c r="E14" s="1039"/>
      <c r="F14" s="1039"/>
      <c r="G14" s="1039"/>
      <c r="H14" s="1039"/>
      <c r="I14" s="1039"/>
      <c r="J14" s="1039"/>
      <c r="K14" s="1039"/>
      <c r="L14" s="1042" t="s">
        <v>16</v>
      </c>
      <c r="M14" s="1042" t="s">
        <v>121</v>
      </c>
      <c r="N14" s="1042" t="s">
        <v>143</v>
      </c>
      <c r="O14" s="1043" t="s">
        <v>2412</v>
      </c>
      <c r="P14" s="1043" t="s">
        <v>2412</v>
      </c>
      <c r="Q14" s="1043" t="s">
        <v>2412</v>
      </c>
      <c r="R14" s="1043" t="s">
        <v>2412</v>
      </c>
      <c r="S14" s="808" t="s">
        <v>2413</v>
      </c>
      <c r="T14" s="807" t="s">
        <v>2414</v>
      </c>
      <c r="U14" s="807" t="s">
        <v>2443</v>
      </c>
      <c r="V14" s="807" t="s">
        <v>2444</v>
      </c>
      <c r="W14" s="807" t="s">
        <v>2445</v>
      </c>
      <c r="X14" s="807" t="s">
        <v>2446</v>
      </c>
      <c r="Y14" s="807" t="s">
        <v>2447</v>
      </c>
      <c r="Z14" s="807" t="s">
        <v>2448</v>
      </c>
      <c r="AA14" s="807" t="s">
        <v>2449</v>
      </c>
      <c r="AB14" s="807" t="s">
        <v>2450</v>
      </c>
      <c r="AC14" s="807" t="s">
        <v>2451</v>
      </c>
      <c r="AD14" s="807" t="s">
        <v>2414</v>
      </c>
      <c r="AE14" s="807" t="s">
        <v>2443</v>
      </c>
      <c r="AF14" s="807" t="s">
        <v>2444</v>
      </c>
      <c r="AG14" s="807" t="s">
        <v>2445</v>
      </c>
      <c r="AH14" s="807" t="s">
        <v>2446</v>
      </c>
      <c r="AI14" s="807" t="s">
        <v>2447</v>
      </c>
      <c r="AJ14" s="807" t="s">
        <v>2448</v>
      </c>
      <c r="AK14" s="807" t="s">
        <v>2449</v>
      </c>
      <c r="AL14" s="807" t="s">
        <v>2450</v>
      </c>
      <c r="AM14" s="807" t="s">
        <v>2451</v>
      </c>
      <c r="AN14" s="807" t="s">
        <v>2414</v>
      </c>
      <c r="AO14" s="807" t="s">
        <v>2443</v>
      </c>
      <c r="AP14" s="807" t="s">
        <v>2444</v>
      </c>
      <c r="AQ14" s="807" t="s">
        <v>2445</v>
      </c>
      <c r="AR14" s="807" t="s">
        <v>2446</v>
      </c>
      <c r="AS14" s="807" t="s">
        <v>2447</v>
      </c>
      <c r="AT14" s="807" t="s">
        <v>2448</v>
      </c>
      <c r="AU14" s="807" t="s">
        <v>2449</v>
      </c>
      <c r="AV14" s="807" t="s">
        <v>2450</v>
      </c>
      <c r="AW14" s="807" t="s">
        <v>2451</v>
      </c>
      <c r="AX14" s="1044" t="s">
        <v>1121</v>
      </c>
      <c r="AY14" s="1044" t="s">
        <v>323</v>
      </c>
      <c r="AZ14" s="1044" t="s">
        <v>1129</v>
      </c>
      <c r="BA14" s="1045"/>
    </row>
    <row r="15" spans="1:53" s="110" customFormat="1" ht="45.75" customHeight="1">
      <c r="A15" s="1039"/>
      <c r="B15" s="1039"/>
      <c r="C15" s="1039"/>
      <c r="D15" s="1039"/>
      <c r="E15" s="1039"/>
      <c r="F15" s="1039"/>
      <c r="G15" s="1039"/>
      <c r="H15" s="1039"/>
      <c r="I15" s="1039"/>
      <c r="J15" s="1039"/>
      <c r="K15" s="1039"/>
      <c r="L15" s="1042"/>
      <c r="M15" s="1042"/>
      <c r="N15" s="1042"/>
      <c r="O15" s="808" t="s">
        <v>286</v>
      </c>
      <c r="P15" s="808" t="s">
        <v>324</v>
      </c>
      <c r="Q15" s="808" t="s">
        <v>304</v>
      </c>
      <c r="R15" s="1043" t="s">
        <v>1198</v>
      </c>
      <c r="S15" s="808" t="s">
        <v>286</v>
      </c>
      <c r="T15" s="850" t="s">
        <v>287</v>
      </c>
      <c r="U15" s="850" t="s">
        <v>287</v>
      </c>
      <c r="V15" s="850" t="s">
        <v>287</v>
      </c>
      <c r="W15" s="850" t="s">
        <v>287</v>
      </c>
      <c r="X15" s="850" t="s">
        <v>287</v>
      </c>
      <c r="Y15" s="850" t="s">
        <v>287</v>
      </c>
      <c r="Z15" s="850" t="s">
        <v>287</v>
      </c>
      <c r="AA15" s="850" t="s">
        <v>287</v>
      </c>
      <c r="AB15" s="850" t="s">
        <v>287</v>
      </c>
      <c r="AC15" s="850" t="s">
        <v>287</v>
      </c>
      <c r="AD15" s="850" t="s">
        <v>286</v>
      </c>
      <c r="AE15" s="850" t="s">
        <v>286</v>
      </c>
      <c r="AF15" s="850" t="s">
        <v>286</v>
      </c>
      <c r="AG15" s="850" t="s">
        <v>286</v>
      </c>
      <c r="AH15" s="850" t="s">
        <v>286</v>
      </c>
      <c r="AI15" s="850" t="s">
        <v>286</v>
      </c>
      <c r="AJ15" s="850" t="s">
        <v>286</v>
      </c>
      <c r="AK15" s="850" t="s">
        <v>286</v>
      </c>
      <c r="AL15" s="850" t="s">
        <v>286</v>
      </c>
      <c r="AM15" s="850" t="s">
        <v>286</v>
      </c>
      <c r="AN15" s="1044" t="s">
        <v>1334</v>
      </c>
      <c r="AO15" s="1044"/>
      <c r="AP15" s="1044"/>
      <c r="AQ15" s="1044"/>
      <c r="AR15" s="1044"/>
      <c r="AS15" s="1044"/>
      <c r="AT15" s="1044"/>
      <c r="AU15" s="1044"/>
      <c r="AV15" s="1044"/>
      <c r="AW15" s="1044"/>
      <c r="AX15" s="1044"/>
      <c r="AY15" s="1044"/>
      <c r="AZ15" s="1044"/>
      <c r="BA15" s="1045"/>
    </row>
    <row r="16" spans="1:53" s="82" customFormat="1" ht="11.25">
      <c r="A16" s="851" t="s">
        <v>18</v>
      </c>
      <c r="B16" s="1046" t="s">
        <v>1026</v>
      </c>
      <c r="C16" s="834"/>
      <c r="D16" s="834"/>
      <c r="E16" s="834"/>
      <c r="F16" s="834"/>
      <c r="G16" s="834"/>
      <c r="H16" s="834"/>
      <c r="I16" s="834"/>
      <c r="J16" s="834"/>
      <c r="K16" s="834"/>
      <c r="L16" s="1047" t="s">
        <v>2390</v>
      </c>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c r="AK16" s="1048"/>
      <c r="AL16" s="1048"/>
      <c r="AM16" s="1048"/>
      <c r="AN16" s="1048"/>
      <c r="AO16" s="1048"/>
      <c r="AP16" s="1048"/>
      <c r="AQ16" s="1048"/>
      <c r="AR16" s="1048"/>
      <c r="AS16" s="1048"/>
      <c r="AT16" s="1048"/>
      <c r="AU16" s="1048"/>
      <c r="AV16" s="1048"/>
      <c r="AW16" s="1048"/>
      <c r="AX16" s="1048"/>
      <c r="AY16" s="1048"/>
      <c r="AZ16" s="1048"/>
      <c r="BA16" s="834"/>
    </row>
    <row r="17" spans="1:53" s="114" customFormat="1" ht="11.25">
      <c r="A17" s="885">
        <v>1</v>
      </c>
      <c r="B17" s="1049"/>
      <c r="C17" s="1049"/>
      <c r="D17" s="1049"/>
      <c r="E17" s="1049"/>
      <c r="F17" s="1049"/>
      <c r="G17" s="1049"/>
      <c r="H17" s="1049"/>
      <c r="I17" s="1049"/>
      <c r="J17" s="1049"/>
      <c r="K17" s="1049"/>
      <c r="L17" s="1050" t="s">
        <v>18</v>
      </c>
      <c r="M17" s="1051" t="s">
        <v>531</v>
      </c>
      <c r="N17" s="1052" t="s">
        <v>370</v>
      </c>
      <c r="O17" s="537">
        <v>80.78</v>
      </c>
      <c r="P17" s="1053">
        <v>43.6</v>
      </c>
      <c r="Q17" s="1053">
        <v>0</v>
      </c>
      <c r="R17" s="1053">
        <v>-43.6</v>
      </c>
      <c r="S17" s="1054">
        <v>107</v>
      </c>
      <c r="T17" s="1054">
        <v>219.48696000000001</v>
      </c>
      <c r="U17" s="1054">
        <v>219.48696000000001</v>
      </c>
      <c r="V17" s="1054">
        <v>219.48696000000001</v>
      </c>
      <c r="W17" s="1054">
        <v>219.48696000000001</v>
      </c>
      <c r="X17" s="1054">
        <v>219.48696000000001</v>
      </c>
      <c r="Y17" s="1054">
        <v>219.48696000000001</v>
      </c>
      <c r="Z17" s="1054">
        <v>219.48696000000001</v>
      </c>
      <c r="AA17" s="1054">
        <v>219.48696000000001</v>
      </c>
      <c r="AB17" s="1054">
        <v>219.48696000000001</v>
      </c>
      <c r="AC17" s="1054">
        <v>219.48696000000001</v>
      </c>
      <c r="AD17" s="1054">
        <v>113.56</v>
      </c>
      <c r="AE17" s="1054">
        <v>113.56</v>
      </c>
      <c r="AF17" s="1054">
        <v>113.56</v>
      </c>
      <c r="AG17" s="1054">
        <v>113.56</v>
      </c>
      <c r="AH17" s="1054">
        <v>113.56</v>
      </c>
      <c r="AI17" s="1054">
        <v>113.56</v>
      </c>
      <c r="AJ17" s="1054">
        <v>113.56</v>
      </c>
      <c r="AK17" s="1054">
        <v>113.56</v>
      </c>
      <c r="AL17" s="1054">
        <v>113.56</v>
      </c>
      <c r="AM17" s="1054">
        <v>113.56</v>
      </c>
      <c r="AN17" s="1053">
        <v>6.1308411214953296</v>
      </c>
      <c r="AO17" s="1053">
        <v>0</v>
      </c>
      <c r="AP17" s="1053">
        <v>0</v>
      </c>
      <c r="AQ17" s="1053">
        <v>0</v>
      </c>
      <c r="AR17" s="1053">
        <v>0</v>
      </c>
      <c r="AS17" s="1053">
        <v>0</v>
      </c>
      <c r="AT17" s="1053">
        <v>0</v>
      </c>
      <c r="AU17" s="1053">
        <v>0</v>
      </c>
      <c r="AV17" s="1053">
        <v>0</v>
      </c>
      <c r="AW17" s="1053">
        <v>0</v>
      </c>
      <c r="AX17" s="858"/>
      <c r="AY17" s="858"/>
      <c r="AZ17" s="858"/>
      <c r="BA17" s="1055"/>
    </row>
    <row r="18" spans="1:53" ht="11.25">
      <c r="A18" s="885">
        <v>1</v>
      </c>
      <c r="B18" s="1022"/>
      <c r="C18" s="1022"/>
      <c r="D18" s="1022"/>
      <c r="E18" s="1022"/>
      <c r="F18" s="1022"/>
      <c r="G18" s="1022"/>
      <c r="H18" s="1022"/>
      <c r="I18" s="1022"/>
      <c r="J18" s="1022"/>
      <c r="K18" s="1022"/>
      <c r="L18" s="1056" t="s">
        <v>165</v>
      </c>
      <c r="M18" s="1057" t="s">
        <v>532</v>
      </c>
      <c r="N18" s="1058"/>
      <c r="O18" s="1059"/>
      <c r="P18" s="1059"/>
      <c r="Q18" s="1059"/>
      <c r="R18" s="1060">
        <v>0</v>
      </c>
      <c r="S18" s="1059">
        <v>2.03742</v>
      </c>
      <c r="T18" s="1059">
        <v>2.0512800000000002</v>
      </c>
      <c r="U18" s="1059">
        <v>1</v>
      </c>
      <c r="V18" s="1059">
        <v>1</v>
      </c>
      <c r="W18" s="1059">
        <v>1</v>
      </c>
      <c r="X18" s="1059">
        <v>1</v>
      </c>
      <c r="Y18" s="1059">
        <v>1</v>
      </c>
      <c r="Z18" s="1059">
        <v>1</v>
      </c>
      <c r="AA18" s="1059">
        <v>1</v>
      </c>
      <c r="AB18" s="1059">
        <v>1</v>
      </c>
      <c r="AC18" s="1059">
        <v>1</v>
      </c>
      <c r="AD18" s="1059">
        <v>2.0512800000000002</v>
      </c>
      <c r="AE18" s="1059">
        <v>1</v>
      </c>
      <c r="AF18" s="1059">
        <v>1</v>
      </c>
      <c r="AG18" s="1059">
        <v>1</v>
      </c>
      <c r="AH18" s="1059">
        <v>1</v>
      </c>
      <c r="AI18" s="1059">
        <v>1</v>
      </c>
      <c r="AJ18" s="1059">
        <v>1</v>
      </c>
      <c r="AK18" s="1059">
        <v>1</v>
      </c>
      <c r="AL18" s="1059">
        <v>1</v>
      </c>
      <c r="AM18" s="1059">
        <v>1</v>
      </c>
      <c r="AN18" s="443"/>
      <c r="AO18" s="443"/>
      <c r="AP18" s="443"/>
      <c r="AQ18" s="443"/>
      <c r="AR18" s="443"/>
      <c r="AS18" s="443"/>
      <c r="AT18" s="443"/>
      <c r="AU18" s="443"/>
      <c r="AV18" s="443"/>
      <c r="AW18" s="443"/>
      <c r="AX18" s="858"/>
      <c r="AY18" s="858"/>
      <c r="AZ18" s="858"/>
      <c r="BA18" s="1022"/>
    </row>
    <row r="19" spans="1:53" s="113" customFormat="1" ht="11.25">
      <c r="A19" s="1061">
        <v>1</v>
      </c>
      <c r="B19" s="1055"/>
      <c r="C19" s="1055"/>
      <c r="D19" s="1055"/>
      <c r="E19" s="1055"/>
      <c r="F19" s="1055"/>
      <c r="G19" s="1055"/>
      <c r="H19" s="1055"/>
      <c r="I19" s="1055"/>
      <c r="J19" s="1055"/>
      <c r="K19" s="1055"/>
      <c r="L19" s="1050" t="s">
        <v>166</v>
      </c>
      <c r="M19" s="1062" t="s">
        <v>533</v>
      </c>
      <c r="N19" s="1052" t="s">
        <v>370</v>
      </c>
      <c r="O19" s="1053">
        <v>80.78</v>
      </c>
      <c r="P19" s="1053">
        <v>43.6</v>
      </c>
      <c r="Q19" s="1053">
        <v>0</v>
      </c>
      <c r="R19" s="1053">
        <v>-43.6</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1063"/>
      <c r="AY19" s="1063"/>
      <c r="AZ19" s="1063"/>
      <c r="BA19" s="1055"/>
    </row>
    <row r="20" spans="1:53" ht="11.25">
      <c r="A20" s="885">
        <v>1</v>
      </c>
      <c r="B20" s="1022"/>
      <c r="C20" s="1022"/>
      <c r="D20" s="1022"/>
      <c r="E20" s="1022"/>
      <c r="F20" s="1022"/>
      <c r="G20" s="1022"/>
      <c r="H20" s="1022"/>
      <c r="I20" s="1022"/>
      <c r="J20" s="1022"/>
      <c r="K20" s="1022"/>
      <c r="L20" s="1056" t="s">
        <v>534</v>
      </c>
      <c r="M20" s="1064" t="s">
        <v>535</v>
      </c>
      <c r="N20" s="964" t="s">
        <v>370</v>
      </c>
      <c r="O20" s="1065">
        <v>80.78</v>
      </c>
      <c r="P20" s="1065">
        <v>43.6</v>
      </c>
      <c r="Q20" s="1065">
        <v>0</v>
      </c>
      <c r="R20" s="1065">
        <v>-43.6</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858"/>
      <c r="AY20" s="858"/>
      <c r="AZ20" s="858"/>
      <c r="BA20" s="1066"/>
    </row>
    <row r="21" spans="1:53" ht="11.25">
      <c r="A21" s="885">
        <v>1</v>
      </c>
      <c r="B21" s="1022"/>
      <c r="C21" s="1022"/>
      <c r="D21" s="1022"/>
      <c r="E21" s="1022"/>
      <c r="F21" s="1022"/>
      <c r="G21" s="1022"/>
      <c r="H21" s="1022"/>
      <c r="I21" s="1022"/>
      <c r="J21" s="1022"/>
      <c r="K21" s="1022"/>
      <c r="L21" s="1056" t="s">
        <v>536</v>
      </c>
      <c r="M21" s="1067" t="s">
        <v>537</v>
      </c>
      <c r="N21" s="1068" t="s">
        <v>370</v>
      </c>
      <c r="O21" s="886">
        <v>80.78</v>
      </c>
      <c r="P21" s="886">
        <v>43.6</v>
      </c>
      <c r="Q21" s="886"/>
      <c r="R21" s="1065">
        <v>-43.6</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858"/>
      <c r="AY21" s="858"/>
      <c r="AZ21" s="858"/>
      <c r="BA21" s="1022"/>
    </row>
    <row r="22" spans="1:53" ht="11.25">
      <c r="A22" s="885">
        <v>1</v>
      </c>
      <c r="B22" s="1022"/>
      <c r="C22" s="1022"/>
      <c r="D22" s="1022"/>
      <c r="E22" s="1022"/>
      <c r="F22" s="1022"/>
      <c r="G22" s="1022"/>
      <c r="H22" s="1022"/>
      <c r="I22" s="1022"/>
      <c r="J22" s="1022"/>
      <c r="K22" s="1022"/>
      <c r="L22" s="1056" t="s">
        <v>538</v>
      </c>
      <c r="M22" s="1069" t="s">
        <v>539</v>
      </c>
      <c r="N22" s="1068" t="s">
        <v>370</v>
      </c>
      <c r="O22" s="886"/>
      <c r="P22" s="886"/>
      <c r="Q22" s="886"/>
      <c r="R22" s="1065">
        <v>0</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858"/>
      <c r="AY22" s="858"/>
      <c r="AZ22" s="858"/>
      <c r="BA22" s="1022"/>
    </row>
    <row r="23" spans="1:53" ht="22.5">
      <c r="A23" s="885">
        <v>1</v>
      </c>
      <c r="B23" s="1022"/>
      <c r="C23" s="1022"/>
      <c r="D23" s="1022"/>
      <c r="E23" s="1022"/>
      <c r="F23" s="1022"/>
      <c r="G23" s="1022"/>
      <c r="H23" s="1022"/>
      <c r="I23" s="1022"/>
      <c r="J23" s="1022"/>
      <c r="K23" s="1022"/>
      <c r="L23" s="1056" t="s">
        <v>540</v>
      </c>
      <c r="M23" s="1064" t="s">
        <v>541</v>
      </c>
      <c r="N23" s="964" t="s">
        <v>370</v>
      </c>
      <c r="O23" s="886"/>
      <c r="P23" s="886"/>
      <c r="Q23" s="886"/>
      <c r="R23" s="1065">
        <v>0</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858"/>
      <c r="AY23" s="858"/>
      <c r="AZ23" s="858"/>
      <c r="BA23" s="1022"/>
    </row>
    <row r="24" spans="1:53" ht="22.5">
      <c r="A24" s="885">
        <v>1</v>
      </c>
      <c r="B24" s="1022"/>
      <c r="C24" s="1022"/>
      <c r="D24" s="1022"/>
      <c r="E24" s="1022"/>
      <c r="F24" s="1022"/>
      <c r="G24" s="1022"/>
      <c r="H24" s="1022"/>
      <c r="I24" s="1022"/>
      <c r="J24" s="1022"/>
      <c r="K24" s="1022"/>
      <c r="L24" s="1056" t="s">
        <v>542</v>
      </c>
      <c r="M24" s="1064" t="s">
        <v>543</v>
      </c>
      <c r="N24" s="1068" t="s">
        <v>370</v>
      </c>
      <c r="O24" s="443">
        <v>0</v>
      </c>
      <c r="P24" s="443">
        <v>0</v>
      </c>
      <c r="Q24" s="443">
        <v>0</v>
      </c>
      <c r="R24" s="1065">
        <v>0</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858"/>
      <c r="AY24" s="858"/>
      <c r="AZ24" s="858"/>
      <c r="BA24" s="1022"/>
    </row>
    <row r="25" spans="1:53" ht="11.25">
      <c r="A25" s="885">
        <v>1</v>
      </c>
      <c r="B25" s="1022"/>
      <c r="C25" s="1022"/>
      <c r="D25" s="1022"/>
      <c r="E25" s="1022"/>
      <c r="F25" s="1022"/>
      <c r="G25" s="1022"/>
      <c r="H25" s="1022"/>
      <c r="I25" s="1022"/>
      <c r="J25" s="1022"/>
      <c r="K25" s="1022"/>
      <c r="L25" s="1056" t="s">
        <v>544</v>
      </c>
      <c r="M25" s="1067" t="s">
        <v>545</v>
      </c>
      <c r="N25" s="964" t="s">
        <v>370</v>
      </c>
      <c r="O25" s="886"/>
      <c r="P25" s="886"/>
      <c r="Q25" s="886"/>
      <c r="R25" s="1065">
        <v>0</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858"/>
      <c r="AY25" s="858"/>
      <c r="AZ25" s="858"/>
      <c r="BA25" s="1022"/>
    </row>
    <row r="26" spans="1:53" ht="22.5">
      <c r="A26" s="885">
        <v>1</v>
      </c>
      <c r="B26" s="1022"/>
      <c r="C26" s="1022"/>
      <c r="D26" s="1022"/>
      <c r="E26" s="1022"/>
      <c r="F26" s="1022"/>
      <c r="G26" s="1022"/>
      <c r="H26" s="1022"/>
      <c r="I26" s="1022"/>
      <c r="J26" s="1022"/>
      <c r="K26" s="1022"/>
      <c r="L26" s="1056" t="s">
        <v>546</v>
      </c>
      <c r="M26" s="1067" t="s">
        <v>1196</v>
      </c>
      <c r="N26" s="1068" t="s">
        <v>370</v>
      </c>
      <c r="O26" s="886">
        <v>0</v>
      </c>
      <c r="P26" s="886">
        <v>0</v>
      </c>
      <c r="Q26" s="886">
        <v>0</v>
      </c>
      <c r="R26" s="1065">
        <v>0</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858"/>
      <c r="AY26" s="858"/>
      <c r="AZ26" s="858"/>
      <c r="BA26" s="1022"/>
    </row>
    <row r="27" spans="1:53" ht="11.25">
      <c r="A27" s="885">
        <v>1</v>
      </c>
      <c r="B27" s="1022"/>
      <c r="C27" s="1022"/>
      <c r="D27" s="1022"/>
      <c r="E27" s="1022"/>
      <c r="F27" s="1022"/>
      <c r="G27" s="1022"/>
      <c r="H27" s="1022"/>
      <c r="I27" s="1022"/>
      <c r="J27" s="1022"/>
      <c r="K27" s="1022"/>
      <c r="L27" s="1056" t="s">
        <v>547</v>
      </c>
      <c r="M27" s="1064" t="s">
        <v>548</v>
      </c>
      <c r="N27" s="964" t="s">
        <v>370</v>
      </c>
      <c r="O27" s="886"/>
      <c r="P27" s="886"/>
      <c r="Q27" s="886"/>
      <c r="R27" s="1065">
        <v>0</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858"/>
      <c r="AY27" s="858"/>
      <c r="AZ27" s="858"/>
      <c r="BA27" s="1022"/>
    </row>
    <row r="28" spans="1:53" ht="11.25">
      <c r="A28" s="885">
        <v>1</v>
      </c>
      <c r="B28" s="1022"/>
      <c r="C28" s="1022"/>
      <c r="D28" s="1022"/>
      <c r="E28" s="1022"/>
      <c r="F28" s="1022"/>
      <c r="G28" s="1022"/>
      <c r="H28" s="1022"/>
      <c r="I28" s="1022"/>
      <c r="J28" s="1022"/>
      <c r="K28" s="1022"/>
      <c r="L28" s="1056" t="s">
        <v>549</v>
      </c>
      <c r="M28" s="1070" t="s">
        <v>550</v>
      </c>
      <c r="N28" s="1058" t="s">
        <v>370</v>
      </c>
      <c r="O28" s="1065">
        <v>0</v>
      </c>
      <c r="P28" s="1065">
        <v>0</v>
      </c>
      <c r="Q28" s="1065">
        <v>0</v>
      </c>
      <c r="R28" s="1065">
        <v>0</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858"/>
      <c r="AY28" s="858"/>
      <c r="AZ28" s="858"/>
      <c r="BA28" s="1022"/>
    </row>
    <row r="29" spans="1:53" ht="11.25">
      <c r="A29" s="885">
        <v>1</v>
      </c>
      <c r="B29" s="1022"/>
      <c r="C29" s="1022"/>
      <c r="D29" s="1022"/>
      <c r="E29" s="1022"/>
      <c r="F29" s="1022"/>
      <c r="G29" s="1022"/>
      <c r="H29" s="1022"/>
      <c r="I29" s="1022"/>
      <c r="J29" s="1022"/>
      <c r="K29" s="1022"/>
      <c r="L29" s="1056" t="s">
        <v>551</v>
      </c>
      <c r="M29" s="1069" t="s">
        <v>552</v>
      </c>
      <c r="N29" s="1058" t="s">
        <v>370</v>
      </c>
      <c r="O29" s="886"/>
      <c r="P29" s="886"/>
      <c r="Q29" s="886"/>
      <c r="R29" s="1065">
        <v>0</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858"/>
      <c r="AY29" s="858"/>
      <c r="AZ29" s="858"/>
      <c r="BA29" s="1022"/>
    </row>
    <row r="30" spans="1:53" ht="22.5">
      <c r="A30" s="885">
        <v>1</v>
      </c>
      <c r="B30" s="1022"/>
      <c r="C30" s="1022"/>
      <c r="D30" s="1022"/>
      <c r="E30" s="1022"/>
      <c r="F30" s="1022"/>
      <c r="G30" s="1022"/>
      <c r="H30" s="1022"/>
      <c r="I30" s="1022"/>
      <c r="J30" s="1022"/>
      <c r="K30" s="1022"/>
      <c r="L30" s="1056" t="s">
        <v>553</v>
      </c>
      <c r="M30" s="1069" t="s">
        <v>554</v>
      </c>
      <c r="N30" s="1058" t="s">
        <v>370</v>
      </c>
      <c r="O30" s="886"/>
      <c r="P30" s="886"/>
      <c r="Q30" s="886"/>
      <c r="R30" s="1065">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858"/>
      <c r="AY30" s="858"/>
      <c r="AZ30" s="858"/>
      <c r="BA30" s="1022"/>
    </row>
    <row r="31" spans="1:53" ht="22.5">
      <c r="A31" s="885">
        <v>1</v>
      </c>
      <c r="B31" s="1022"/>
      <c r="C31" s="1022"/>
      <c r="D31" s="1022"/>
      <c r="E31" s="1022"/>
      <c r="F31" s="1022"/>
      <c r="G31" s="1022"/>
      <c r="H31" s="1022"/>
      <c r="I31" s="1022"/>
      <c r="J31" s="1022"/>
      <c r="K31" s="1022"/>
      <c r="L31" s="1056" t="s">
        <v>555</v>
      </c>
      <c r="M31" s="1069" t="s">
        <v>556</v>
      </c>
      <c r="N31" s="1058" t="s">
        <v>370</v>
      </c>
      <c r="O31" s="886"/>
      <c r="P31" s="886"/>
      <c r="Q31" s="886"/>
      <c r="R31" s="1065">
        <v>0</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858"/>
      <c r="AY31" s="858"/>
      <c r="AZ31" s="858"/>
      <c r="BA31" s="1022"/>
    </row>
    <row r="32" spans="1:53" ht="22.5">
      <c r="A32" s="885">
        <v>1</v>
      </c>
      <c r="B32" s="1022"/>
      <c r="C32" s="1022"/>
      <c r="D32" s="1022"/>
      <c r="E32" s="1022"/>
      <c r="F32" s="1022"/>
      <c r="G32" s="1022"/>
      <c r="H32" s="1022"/>
      <c r="I32" s="1022"/>
      <c r="J32" s="1022"/>
      <c r="K32" s="1022"/>
      <c r="L32" s="1056" t="s">
        <v>557</v>
      </c>
      <c r="M32" s="1069" t="s">
        <v>558</v>
      </c>
      <c r="N32" s="1058" t="s">
        <v>370</v>
      </c>
      <c r="O32" s="886"/>
      <c r="P32" s="886"/>
      <c r="Q32" s="886"/>
      <c r="R32" s="1065">
        <v>0</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858"/>
      <c r="AY32" s="858"/>
      <c r="AZ32" s="858"/>
      <c r="BA32" s="1022"/>
    </row>
    <row r="33" spans="1:53" ht="45">
      <c r="A33" s="885">
        <v>1</v>
      </c>
      <c r="B33" s="1022"/>
      <c r="C33" s="1022"/>
      <c r="D33" s="1022"/>
      <c r="E33" s="1022"/>
      <c r="F33" s="1022"/>
      <c r="G33" s="1022"/>
      <c r="H33" s="1022"/>
      <c r="I33" s="1022"/>
      <c r="J33" s="1022"/>
      <c r="K33" s="1022"/>
      <c r="L33" s="1056" t="s">
        <v>559</v>
      </c>
      <c r="M33" s="1069" t="s">
        <v>560</v>
      </c>
      <c r="N33" s="1058" t="s">
        <v>370</v>
      </c>
      <c r="O33" s="886"/>
      <c r="P33" s="886"/>
      <c r="Q33" s="886"/>
      <c r="R33" s="1065">
        <v>0</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858"/>
      <c r="AY33" s="858"/>
      <c r="AZ33" s="858"/>
      <c r="BA33" s="1022"/>
    </row>
    <row r="34" spans="1:53" ht="11.25">
      <c r="A34" s="885">
        <v>1</v>
      </c>
      <c r="B34" s="1022"/>
      <c r="C34" s="1022"/>
      <c r="D34" s="1022"/>
      <c r="E34" s="1022"/>
      <c r="F34" s="1022"/>
      <c r="G34" s="1022"/>
      <c r="H34" s="1022"/>
      <c r="I34" s="1022"/>
      <c r="J34" s="1022"/>
      <c r="K34" s="1022"/>
      <c r="L34" s="1056" t="s">
        <v>561</v>
      </c>
      <c r="M34" s="1069" t="s">
        <v>562</v>
      </c>
      <c r="N34" s="1058" t="s">
        <v>370</v>
      </c>
      <c r="O34" s="886"/>
      <c r="P34" s="886"/>
      <c r="Q34" s="886"/>
      <c r="R34" s="1065">
        <v>0</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858"/>
      <c r="AY34" s="858"/>
      <c r="AZ34" s="858"/>
      <c r="BA34" s="1022"/>
    </row>
    <row r="35" spans="1:53" ht="11.25">
      <c r="A35" s="885">
        <v>1</v>
      </c>
      <c r="B35" s="1022"/>
      <c r="C35" s="1022"/>
      <c r="D35" s="1022"/>
      <c r="E35" s="1022"/>
      <c r="F35" s="1022"/>
      <c r="G35" s="1022"/>
      <c r="H35" s="1022"/>
      <c r="I35" s="1022"/>
      <c r="J35" s="1022"/>
      <c r="K35" s="1022"/>
      <c r="L35" s="1056" t="s">
        <v>1438</v>
      </c>
      <c r="M35" s="1069" t="s">
        <v>1439</v>
      </c>
      <c r="N35" s="1058" t="s">
        <v>370</v>
      </c>
      <c r="O35" s="886"/>
      <c r="P35" s="886"/>
      <c r="Q35" s="886"/>
      <c r="R35" s="1065">
        <v>0</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858"/>
      <c r="AY35" s="858"/>
      <c r="AZ35" s="858"/>
      <c r="BA35" s="1022"/>
    </row>
    <row r="36" spans="1:53" s="116" customFormat="1" ht="11.25">
      <c r="A36" s="1061">
        <v>1</v>
      </c>
      <c r="B36" s="1071"/>
      <c r="C36" s="1071"/>
      <c r="D36" s="1071"/>
      <c r="E36" s="1071"/>
      <c r="F36" s="1071"/>
      <c r="G36" s="1071"/>
      <c r="H36" s="1071"/>
      <c r="I36" s="1071"/>
      <c r="J36" s="1071"/>
      <c r="K36" s="1071"/>
      <c r="L36" s="1072" t="s">
        <v>378</v>
      </c>
      <c r="M36" s="1073" t="s">
        <v>563</v>
      </c>
      <c r="N36" s="1074" t="s">
        <v>370</v>
      </c>
      <c r="O36" s="537">
        <v>0</v>
      </c>
      <c r="P36" s="537">
        <v>0</v>
      </c>
      <c r="Q36" s="537">
        <v>0</v>
      </c>
      <c r="R36" s="1053">
        <v>0</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1063"/>
      <c r="AY36" s="1063"/>
      <c r="AZ36" s="1063"/>
      <c r="BA36" s="1071"/>
    </row>
    <row r="37" spans="1:53" ht="22.5">
      <c r="A37" s="885">
        <v>1</v>
      </c>
      <c r="B37" s="1022"/>
      <c r="C37" s="1022"/>
      <c r="D37" s="1022"/>
      <c r="E37" s="1022"/>
      <c r="F37" s="1022"/>
      <c r="G37" s="1022"/>
      <c r="H37" s="1022"/>
      <c r="I37" s="1022"/>
      <c r="J37" s="1022"/>
      <c r="K37" s="1022"/>
      <c r="L37" s="1056" t="s">
        <v>564</v>
      </c>
      <c r="M37" s="1064" t="s">
        <v>565</v>
      </c>
      <c r="N37" s="1058" t="s">
        <v>370</v>
      </c>
      <c r="O37" s="886"/>
      <c r="P37" s="886"/>
      <c r="Q37" s="886"/>
      <c r="R37" s="1065">
        <v>0</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858"/>
      <c r="AY37" s="858"/>
      <c r="AZ37" s="858"/>
      <c r="BA37" s="1022"/>
    </row>
    <row r="38" spans="1:53" ht="22.5">
      <c r="A38" s="885">
        <v>1</v>
      </c>
      <c r="B38" s="1022"/>
      <c r="C38" s="1022"/>
      <c r="D38" s="1022"/>
      <c r="E38" s="1022"/>
      <c r="F38" s="1022"/>
      <c r="G38" s="1022"/>
      <c r="H38" s="1022"/>
      <c r="I38" s="1022"/>
      <c r="J38" s="1022"/>
      <c r="K38" s="1022"/>
      <c r="L38" s="1056" t="s">
        <v>566</v>
      </c>
      <c r="M38" s="1070" t="s">
        <v>567</v>
      </c>
      <c r="N38" s="1058" t="s">
        <v>370</v>
      </c>
      <c r="O38" s="886"/>
      <c r="P38" s="886"/>
      <c r="Q38" s="886"/>
      <c r="R38" s="1065">
        <v>0</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858"/>
      <c r="AY38" s="858"/>
      <c r="AZ38" s="858"/>
      <c r="BA38" s="1022"/>
    </row>
    <row r="39" spans="1:53" ht="22.5">
      <c r="A39" s="885">
        <v>1</v>
      </c>
      <c r="B39" s="1022"/>
      <c r="C39" s="1022"/>
      <c r="D39" s="1022"/>
      <c r="E39" s="1022"/>
      <c r="F39" s="1022"/>
      <c r="G39" s="1022"/>
      <c r="H39" s="1022"/>
      <c r="I39" s="1022"/>
      <c r="J39" s="1022"/>
      <c r="K39" s="1022"/>
      <c r="L39" s="1056" t="s">
        <v>568</v>
      </c>
      <c r="M39" s="1070" t="s">
        <v>569</v>
      </c>
      <c r="N39" s="1058" t="s">
        <v>370</v>
      </c>
      <c r="O39" s="886"/>
      <c r="P39" s="886"/>
      <c r="Q39" s="886"/>
      <c r="R39" s="1065">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858"/>
      <c r="AY39" s="858"/>
      <c r="AZ39" s="858"/>
      <c r="BA39" s="1022"/>
    </row>
    <row r="40" spans="1:53" ht="11.25">
      <c r="A40" s="885">
        <v>1</v>
      </c>
      <c r="B40" s="1022"/>
      <c r="C40" s="1022"/>
      <c r="D40" s="1022"/>
      <c r="E40" s="1022"/>
      <c r="F40" s="1022"/>
      <c r="G40" s="1022"/>
      <c r="H40" s="1022"/>
      <c r="I40" s="1022"/>
      <c r="J40" s="1022"/>
      <c r="K40" s="1022"/>
      <c r="L40" s="1056" t="s">
        <v>1184</v>
      </c>
      <c r="M40" s="1067" t="s">
        <v>570</v>
      </c>
      <c r="N40" s="1058" t="s">
        <v>370</v>
      </c>
      <c r="O40" s="886"/>
      <c r="P40" s="886"/>
      <c r="Q40" s="886"/>
      <c r="R40" s="1065">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858"/>
      <c r="AY40" s="858"/>
      <c r="AZ40" s="858"/>
      <c r="BA40" s="1022"/>
    </row>
    <row r="41" spans="1:53" ht="11.25">
      <c r="A41" s="885">
        <v>1</v>
      </c>
      <c r="B41" s="1022"/>
      <c r="C41" s="1022"/>
      <c r="D41" s="1022"/>
      <c r="E41" s="1022"/>
      <c r="F41" s="1022"/>
      <c r="G41" s="1022"/>
      <c r="H41" s="1022"/>
      <c r="I41" s="1022"/>
      <c r="J41" s="1022"/>
      <c r="K41" s="1022"/>
      <c r="L41" s="1056" t="s">
        <v>1185</v>
      </c>
      <c r="M41" s="1067" t="s">
        <v>571</v>
      </c>
      <c r="N41" s="1058" t="s">
        <v>370</v>
      </c>
      <c r="O41" s="886">
        <v>0</v>
      </c>
      <c r="P41" s="886">
        <v>0</v>
      </c>
      <c r="Q41" s="886">
        <v>0</v>
      </c>
      <c r="R41" s="1065">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858"/>
      <c r="AY41" s="858"/>
      <c r="AZ41" s="858"/>
      <c r="BA41" s="1022"/>
    </row>
    <row r="42" spans="1:53" s="116" customFormat="1" ht="11.25">
      <c r="A42" s="1061">
        <v>1</v>
      </c>
      <c r="B42" s="1071"/>
      <c r="C42" s="1071"/>
      <c r="D42" s="1071"/>
      <c r="E42" s="1071"/>
      <c r="F42" s="1071"/>
      <c r="G42" s="1071"/>
      <c r="H42" s="1071"/>
      <c r="I42" s="1071"/>
      <c r="J42" s="1071"/>
      <c r="K42" s="1071"/>
      <c r="L42" s="1072" t="s">
        <v>380</v>
      </c>
      <c r="M42" s="1073" t="s">
        <v>572</v>
      </c>
      <c r="N42" s="1074" t="s">
        <v>370</v>
      </c>
      <c r="O42" s="537">
        <v>0</v>
      </c>
      <c r="P42" s="537">
        <v>0</v>
      </c>
      <c r="Q42" s="537">
        <v>0</v>
      </c>
      <c r="R42" s="1053">
        <v>0</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1063"/>
      <c r="AY42" s="1063"/>
      <c r="AZ42" s="1063"/>
      <c r="BA42" s="1071"/>
    </row>
    <row r="43" spans="1:53" ht="22.5">
      <c r="A43" s="885">
        <v>1</v>
      </c>
      <c r="B43" s="1022"/>
      <c r="C43" s="1022"/>
      <c r="D43" s="1022"/>
      <c r="E43" s="1022"/>
      <c r="F43" s="1022"/>
      <c r="G43" s="1022"/>
      <c r="H43" s="1022"/>
      <c r="I43" s="1022"/>
      <c r="J43" s="1022"/>
      <c r="K43" s="1022"/>
      <c r="L43" s="1056" t="s">
        <v>573</v>
      </c>
      <c r="M43" s="1064" t="s">
        <v>574</v>
      </c>
      <c r="N43" s="1058" t="s">
        <v>370</v>
      </c>
      <c r="O43" s="443">
        <v>0</v>
      </c>
      <c r="P43" s="443">
        <v>0</v>
      </c>
      <c r="Q43" s="443">
        <v>0</v>
      </c>
      <c r="R43" s="1065">
        <v>0</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858"/>
      <c r="AY43" s="858"/>
      <c r="AZ43" s="858"/>
      <c r="BA43" s="1022"/>
    </row>
    <row r="44" spans="1:53" ht="11.25">
      <c r="A44" s="885">
        <v>1</v>
      </c>
      <c r="B44" s="1022"/>
      <c r="C44" s="1022"/>
      <c r="D44" s="1022"/>
      <c r="E44" s="1022"/>
      <c r="F44" s="1022"/>
      <c r="G44" s="1022"/>
      <c r="H44" s="1022"/>
      <c r="I44" s="1022"/>
      <c r="J44" s="1022"/>
      <c r="K44" s="1022"/>
      <c r="L44" s="1056" t="s">
        <v>575</v>
      </c>
      <c r="M44" s="1067" t="s">
        <v>576</v>
      </c>
      <c r="N44" s="1058" t="s">
        <v>370</v>
      </c>
      <c r="O44" s="886"/>
      <c r="P44" s="886"/>
      <c r="Q44" s="886"/>
      <c r="R44" s="1065">
        <v>0</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858"/>
      <c r="AY44" s="858"/>
      <c r="AZ44" s="858"/>
      <c r="BA44" s="1022"/>
    </row>
    <row r="45" spans="1:53" ht="11.25">
      <c r="A45" s="885">
        <v>1</v>
      </c>
      <c r="B45" s="1022"/>
      <c r="C45" s="1022"/>
      <c r="D45" s="1022"/>
      <c r="E45" s="1022"/>
      <c r="F45" s="1022"/>
      <c r="G45" s="1022"/>
      <c r="H45" s="1022"/>
      <c r="I45" s="1022"/>
      <c r="J45" s="1022"/>
      <c r="K45" s="1022"/>
      <c r="L45" s="1056" t="s">
        <v>577</v>
      </c>
      <c r="M45" s="1067" t="s">
        <v>578</v>
      </c>
      <c r="N45" s="1058" t="s">
        <v>370</v>
      </c>
      <c r="O45" s="886"/>
      <c r="P45" s="886"/>
      <c r="Q45" s="886"/>
      <c r="R45" s="1065">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858"/>
      <c r="AY45" s="858"/>
      <c r="AZ45" s="858"/>
      <c r="BA45" s="1022"/>
    </row>
    <row r="46" spans="1:53" ht="11.25">
      <c r="A46" s="885">
        <v>1</v>
      </c>
      <c r="B46" s="1022"/>
      <c r="C46" s="1022"/>
      <c r="D46" s="1022"/>
      <c r="E46" s="1022"/>
      <c r="F46" s="1022"/>
      <c r="G46" s="1022"/>
      <c r="H46" s="1022"/>
      <c r="I46" s="1022"/>
      <c r="J46" s="1022"/>
      <c r="K46" s="1022"/>
      <c r="L46" s="1056" t="s">
        <v>579</v>
      </c>
      <c r="M46" s="1067" t="s">
        <v>580</v>
      </c>
      <c r="N46" s="1058" t="s">
        <v>370</v>
      </c>
      <c r="O46" s="886"/>
      <c r="P46" s="886"/>
      <c r="Q46" s="886"/>
      <c r="R46" s="1065">
        <v>0</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858"/>
      <c r="AY46" s="858"/>
      <c r="AZ46" s="858"/>
      <c r="BA46" s="1022"/>
    </row>
    <row r="47" spans="1:53" ht="11.25">
      <c r="A47" s="885">
        <v>1</v>
      </c>
      <c r="B47" s="1022"/>
      <c r="C47" s="1022"/>
      <c r="D47" s="1022"/>
      <c r="E47" s="1022"/>
      <c r="F47" s="1022"/>
      <c r="G47" s="1022"/>
      <c r="H47" s="1022"/>
      <c r="I47" s="1022"/>
      <c r="J47" s="1022"/>
      <c r="K47" s="1022"/>
      <c r="L47" s="1056" t="s">
        <v>581</v>
      </c>
      <c r="M47" s="1067" t="s">
        <v>582</v>
      </c>
      <c r="N47" s="1058" t="s">
        <v>370</v>
      </c>
      <c r="O47" s="886"/>
      <c r="P47" s="886"/>
      <c r="Q47" s="886"/>
      <c r="R47" s="1065">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858"/>
      <c r="AY47" s="858"/>
      <c r="AZ47" s="858"/>
      <c r="BA47" s="1022"/>
    </row>
    <row r="48" spans="1:53" ht="11.25">
      <c r="A48" s="885">
        <v>1</v>
      </c>
      <c r="B48" s="1022"/>
      <c r="C48" s="1022"/>
      <c r="D48" s="1022"/>
      <c r="E48" s="1022"/>
      <c r="F48" s="1022"/>
      <c r="G48" s="1022"/>
      <c r="H48" s="1022"/>
      <c r="I48" s="1022"/>
      <c r="J48" s="1022"/>
      <c r="K48" s="1022"/>
      <c r="L48" s="1056" t="s">
        <v>583</v>
      </c>
      <c r="M48" s="1067" t="s">
        <v>584</v>
      </c>
      <c r="N48" s="1058" t="s">
        <v>370</v>
      </c>
      <c r="O48" s="886"/>
      <c r="P48" s="886"/>
      <c r="Q48" s="886"/>
      <c r="R48" s="1065">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858"/>
      <c r="AY48" s="858"/>
      <c r="AZ48" s="858"/>
      <c r="BA48" s="1022"/>
    </row>
    <row r="49" spans="1:53" ht="11.25">
      <c r="A49" s="885">
        <v>1</v>
      </c>
      <c r="B49" s="1022"/>
      <c r="C49" s="1022"/>
      <c r="D49" s="1022"/>
      <c r="E49" s="1022"/>
      <c r="F49" s="1022"/>
      <c r="G49" s="1022"/>
      <c r="H49" s="1022"/>
      <c r="I49" s="1022"/>
      <c r="J49" s="1022"/>
      <c r="K49" s="1022"/>
      <c r="L49" s="1056" t="s">
        <v>585</v>
      </c>
      <c r="M49" s="1067" t="s">
        <v>586</v>
      </c>
      <c r="N49" s="1058" t="s">
        <v>370</v>
      </c>
      <c r="O49" s="886"/>
      <c r="P49" s="886"/>
      <c r="Q49" s="886"/>
      <c r="R49" s="1065">
        <v>0</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858"/>
      <c r="AY49" s="858"/>
      <c r="AZ49" s="858"/>
      <c r="BA49" s="1022"/>
    </row>
    <row r="50" spans="1:53" ht="11.25">
      <c r="A50" s="885">
        <v>1</v>
      </c>
      <c r="B50" s="1022"/>
      <c r="C50" s="1022"/>
      <c r="D50" s="1022"/>
      <c r="E50" s="1022"/>
      <c r="F50" s="1022"/>
      <c r="G50" s="1022"/>
      <c r="H50" s="1022"/>
      <c r="I50" s="1022"/>
      <c r="J50" s="1022"/>
      <c r="K50" s="1022"/>
      <c r="L50" s="1056" t="s">
        <v>1436</v>
      </c>
      <c r="M50" s="1067" t="s">
        <v>1437</v>
      </c>
      <c r="N50" s="1058" t="s">
        <v>370</v>
      </c>
      <c r="O50" s="886"/>
      <c r="P50" s="886"/>
      <c r="Q50" s="886"/>
      <c r="R50" s="1065">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858"/>
      <c r="AY50" s="858"/>
      <c r="AZ50" s="858"/>
      <c r="BA50" s="1022"/>
    </row>
    <row r="51" spans="1:53" ht="22.5">
      <c r="A51" s="885">
        <v>1</v>
      </c>
      <c r="B51" s="1022"/>
      <c r="C51" s="1022"/>
      <c r="D51" s="1022"/>
      <c r="E51" s="1022"/>
      <c r="F51" s="1022"/>
      <c r="G51" s="1022"/>
      <c r="H51" s="1022"/>
      <c r="I51" s="1022"/>
      <c r="J51" s="1022"/>
      <c r="K51" s="1022"/>
      <c r="L51" s="1056" t="s">
        <v>587</v>
      </c>
      <c r="M51" s="1064" t="s">
        <v>588</v>
      </c>
      <c r="N51" s="1058" t="s">
        <v>370</v>
      </c>
      <c r="O51" s="443">
        <v>0</v>
      </c>
      <c r="P51" s="443">
        <v>0</v>
      </c>
      <c r="Q51" s="443">
        <v>0</v>
      </c>
      <c r="R51" s="1065">
        <v>0</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858"/>
      <c r="AY51" s="858"/>
      <c r="AZ51" s="858"/>
      <c r="BA51" s="1022"/>
    </row>
    <row r="52" spans="1:53" ht="11.25">
      <c r="A52" s="885">
        <v>1</v>
      </c>
      <c r="B52" s="1022"/>
      <c r="C52" s="1022"/>
      <c r="D52" s="1022"/>
      <c r="E52" s="1022"/>
      <c r="F52" s="1022"/>
      <c r="G52" s="1022"/>
      <c r="H52" s="1022"/>
      <c r="I52" s="1022"/>
      <c r="J52" s="1022"/>
      <c r="K52" s="1022"/>
      <c r="L52" s="1056" t="s">
        <v>589</v>
      </c>
      <c r="M52" s="1067" t="s">
        <v>590</v>
      </c>
      <c r="N52" s="1058" t="s">
        <v>370</v>
      </c>
      <c r="O52" s="886"/>
      <c r="P52" s="886"/>
      <c r="Q52" s="886"/>
      <c r="R52" s="1065">
        <v>0</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858"/>
      <c r="AY52" s="858"/>
      <c r="AZ52" s="858"/>
      <c r="BA52" s="1022"/>
    </row>
    <row r="53" spans="1:53" ht="22.5">
      <c r="A53" s="885">
        <v>1</v>
      </c>
      <c r="B53" s="1022"/>
      <c r="C53" s="1022"/>
      <c r="D53" s="1022"/>
      <c r="E53" s="1022"/>
      <c r="F53" s="1022"/>
      <c r="G53" s="1022"/>
      <c r="H53" s="1022"/>
      <c r="I53" s="1022"/>
      <c r="J53" s="1022"/>
      <c r="K53" s="1022"/>
      <c r="L53" s="1056" t="s">
        <v>591</v>
      </c>
      <c r="M53" s="1067" t="s">
        <v>592</v>
      </c>
      <c r="N53" s="1058" t="s">
        <v>370</v>
      </c>
      <c r="O53" s="886">
        <v>0</v>
      </c>
      <c r="P53" s="886">
        <v>0</v>
      </c>
      <c r="Q53" s="886">
        <v>0</v>
      </c>
      <c r="R53" s="1065">
        <v>0</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858"/>
      <c r="AY53" s="858"/>
      <c r="AZ53" s="858"/>
      <c r="BA53" s="1022"/>
    </row>
    <row r="54" spans="1:53" ht="33.75">
      <c r="A54" s="885">
        <v>1</v>
      </c>
      <c r="B54" s="1022"/>
      <c r="C54" s="1022"/>
      <c r="D54" s="1022"/>
      <c r="E54" s="1022"/>
      <c r="F54" s="1022"/>
      <c r="G54" s="1022"/>
      <c r="H54" s="1022"/>
      <c r="I54" s="1022"/>
      <c r="J54" s="1022"/>
      <c r="K54" s="1022"/>
      <c r="L54" s="1056" t="s">
        <v>593</v>
      </c>
      <c r="M54" s="1064" t="s">
        <v>594</v>
      </c>
      <c r="N54" s="1058" t="s">
        <v>370</v>
      </c>
      <c r="O54" s="886"/>
      <c r="P54" s="886"/>
      <c r="Q54" s="886"/>
      <c r="R54" s="1065">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858"/>
      <c r="AY54" s="858"/>
      <c r="AZ54" s="858"/>
      <c r="BA54" s="1022"/>
    </row>
    <row r="55" spans="1:53" ht="11.25">
      <c r="A55" s="885">
        <v>1</v>
      </c>
      <c r="B55" s="1022"/>
      <c r="C55" s="1022"/>
      <c r="D55" s="1022"/>
      <c r="E55" s="1022"/>
      <c r="F55" s="1022"/>
      <c r="G55" s="1022"/>
      <c r="H55" s="1022"/>
      <c r="I55" s="1022"/>
      <c r="J55" s="1022"/>
      <c r="K55" s="1022"/>
      <c r="L55" s="1056" t="s">
        <v>595</v>
      </c>
      <c r="M55" s="1064" t="s">
        <v>596</v>
      </c>
      <c r="N55" s="1058" t="s">
        <v>370</v>
      </c>
      <c r="O55" s="886"/>
      <c r="P55" s="886"/>
      <c r="Q55" s="886"/>
      <c r="R55" s="1065">
        <v>0</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858"/>
      <c r="AY55" s="858"/>
      <c r="AZ55" s="858"/>
      <c r="BA55" s="1022"/>
    </row>
    <row r="56" spans="1:53" ht="11.25">
      <c r="A56" s="885">
        <v>1</v>
      </c>
      <c r="B56" s="1022"/>
      <c r="C56" s="1022"/>
      <c r="D56" s="1022"/>
      <c r="E56" s="1022"/>
      <c r="F56" s="1022"/>
      <c r="G56" s="1022"/>
      <c r="H56" s="1022"/>
      <c r="I56" s="1022"/>
      <c r="J56" s="1022"/>
      <c r="K56" s="1022"/>
      <c r="L56" s="1056" t="s">
        <v>597</v>
      </c>
      <c r="M56" s="1064" t="s">
        <v>598</v>
      </c>
      <c r="N56" s="1058" t="s">
        <v>370</v>
      </c>
      <c r="O56" s="886"/>
      <c r="P56" s="886"/>
      <c r="Q56" s="886"/>
      <c r="R56" s="1065">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858"/>
      <c r="AY56" s="858"/>
      <c r="AZ56" s="858"/>
      <c r="BA56" s="1022"/>
    </row>
    <row r="57" spans="1:53" ht="11.25">
      <c r="A57" s="885">
        <v>1</v>
      </c>
      <c r="B57" s="1022"/>
      <c r="C57" s="1022"/>
      <c r="D57" s="1022"/>
      <c r="E57" s="1022"/>
      <c r="F57" s="1022"/>
      <c r="G57" s="1022"/>
      <c r="H57" s="1022"/>
      <c r="I57" s="1022"/>
      <c r="J57" s="1022"/>
      <c r="K57" s="1022"/>
      <c r="L57" s="1056" t="s">
        <v>599</v>
      </c>
      <c r="M57" s="1064" t="s">
        <v>600</v>
      </c>
      <c r="N57" s="1058" t="s">
        <v>370</v>
      </c>
      <c r="O57" s="886"/>
      <c r="P57" s="886"/>
      <c r="Q57" s="886"/>
      <c r="R57" s="1065">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858"/>
      <c r="AY57" s="858"/>
      <c r="AZ57" s="858"/>
      <c r="BA57" s="1022"/>
    </row>
    <row r="58" spans="1:53" ht="11.25">
      <c r="A58" s="885">
        <v>1</v>
      </c>
      <c r="B58" s="1022"/>
      <c r="C58" s="1022"/>
      <c r="D58" s="1022"/>
      <c r="E58" s="1022"/>
      <c r="F58" s="1022"/>
      <c r="G58" s="1022"/>
      <c r="H58" s="1022"/>
      <c r="I58" s="1022"/>
      <c r="J58" s="1022"/>
      <c r="K58" s="1022"/>
      <c r="L58" s="1056" t="s">
        <v>601</v>
      </c>
      <c r="M58" s="1064" t="s">
        <v>602</v>
      </c>
      <c r="N58" s="1058" t="s">
        <v>370</v>
      </c>
      <c r="O58" s="443">
        <v>0</v>
      </c>
      <c r="P58" s="443">
        <v>0</v>
      </c>
      <c r="Q58" s="443">
        <v>0</v>
      </c>
      <c r="R58" s="1065">
        <v>0</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858"/>
      <c r="AY58" s="858"/>
      <c r="AZ58" s="858"/>
      <c r="BA58" s="1022"/>
    </row>
    <row r="59" spans="1:53" ht="11.25">
      <c r="A59" s="885">
        <v>1</v>
      </c>
      <c r="B59" s="1022"/>
      <c r="C59" s="1022"/>
      <c r="D59" s="1022"/>
      <c r="E59" s="1022"/>
      <c r="F59" s="1022"/>
      <c r="G59" s="1022"/>
      <c r="H59" s="1022"/>
      <c r="I59" s="1022"/>
      <c r="J59" s="1022"/>
      <c r="K59" s="1022"/>
      <c r="L59" s="1056" t="s">
        <v>1343</v>
      </c>
      <c r="M59" s="1069" t="s">
        <v>603</v>
      </c>
      <c r="N59" s="1058" t="s">
        <v>370</v>
      </c>
      <c r="O59" s="886"/>
      <c r="P59" s="886"/>
      <c r="Q59" s="886"/>
      <c r="R59" s="1065">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858"/>
      <c r="AY59" s="858"/>
      <c r="AZ59" s="858"/>
      <c r="BA59" s="1022"/>
    </row>
    <row r="60" spans="1:53" ht="11.25">
      <c r="A60" s="885">
        <v>1</v>
      </c>
      <c r="B60" s="1022"/>
      <c r="C60" s="1022"/>
      <c r="D60" s="1022"/>
      <c r="E60" s="1022"/>
      <c r="F60" s="1022"/>
      <c r="G60" s="1022"/>
      <c r="H60" s="1022"/>
      <c r="I60" s="1022"/>
      <c r="J60" s="1022"/>
      <c r="K60" s="1022"/>
      <c r="L60" s="1056" t="s">
        <v>1344</v>
      </c>
      <c r="M60" s="1069" t="s">
        <v>604</v>
      </c>
      <c r="N60" s="1058" t="s">
        <v>370</v>
      </c>
      <c r="O60" s="886"/>
      <c r="P60" s="886"/>
      <c r="Q60" s="886"/>
      <c r="R60" s="1065">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858"/>
      <c r="AY60" s="858"/>
      <c r="AZ60" s="858"/>
      <c r="BA60" s="1022"/>
    </row>
    <row r="61" spans="1:53" ht="11.25">
      <c r="A61" s="885">
        <v>1</v>
      </c>
      <c r="B61" s="1022"/>
      <c r="C61" s="1022"/>
      <c r="D61" s="1022"/>
      <c r="E61" s="1022"/>
      <c r="F61" s="1022"/>
      <c r="G61" s="1022"/>
      <c r="H61" s="1022"/>
      <c r="I61" s="1022"/>
      <c r="J61" s="1022"/>
      <c r="K61" s="1022"/>
      <c r="L61" s="1056" t="s">
        <v>1434</v>
      </c>
      <c r="M61" s="1067" t="s">
        <v>1435</v>
      </c>
      <c r="N61" s="1058" t="s">
        <v>370</v>
      </c>
      <c r="O61" s="886"/>
      <c r="P61" s="886"/>
      <c r="Q61" s="886"/>
      <c r="R61" s="1065">
        <v>0</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858"/>
      <c r="AY61" s="858"/>
      <c r="AZ61" s="858"/>
      <c r="BA61" s="1022"/>
    </row>
    <row r="62" spans="1:53" ht="22.5">
      <c r="A62" s="885">
        <v>1</v>
      </c>
      <c r="B62" s="1022"/>
      <c r="C62" s="1022"/>
      <c r="D62" s="1022"/>
      <c r="E62" s="1022"/>
      <c r="F62" s="1022"/>
      <c r="G62" s="1022"/>
      <c r="H62" s="1022"/>
      <c r="I62" s="1022"/>
      <c r="J62" s="1022"/>
      <c r="K62" s="1022"/>
      <c r="L62" s="1056" t="s">
        <v>382</v>
      </c>
      <c r="M62" s="1057" t="s">
        <v>605</v>
      </c>
      <c r="N62" s="1058" t="s">
        <v>370</v>
      </c>
      <c r="O62" s="886"/>
      <c r="P62" s="886"/>
      <c r="Q62" s="886"/>
      <c r="R62" s="1065">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858"/>
      <c r="AY62" s="858"/>
      <c r="AZ62" s="858"/>
      <c r="BA62" s="1022"/>
    </row>
    <row r="63" spans="1:53" ht="11.25">
      <c r="A63" s="885">
        <v>1</v>
      </c>
      <c r="B63" s="1022"/>
      <c r="C63" s="1022"/>
      <c r="D63" s="1022"/>
      <c r="E63" s="1022"/>
      <c r="F63" s="1022"/>
      <c r="G63" s="1022"/>
      <c r="H63" s="1022"/>
      <c r="I63" s="1022"/>
      <c r="J63" s="1022"/>
      <c r="K63" s="1022"/>
      <c r="L63" s="1056" t="s">
        <v>1242</v>
      </c>
      <c r="M63" s="1057" t="s">
        <v>1243</v>
      </c>
      <c r="N63" s="1058" t="s">
        <v>370</v>
      </c>
      <c r="O63" s="886"/>
      <c r="P63" s="886"/>
      <c r="Q63" s="886"/>
      <c r="R63" s="1065">
        <v>0</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858"/>
      <c r="AY63" s="858"/>
      <c r="AZ63" s="858"/>
      <c r="BA63" s="1022"/>
    </row>
    <row r="64" spans="1:53" s="116" customFormat="1" ht="11.25">
      <c r="A64" s="885">
        <v>1</v>
      </c>
      <c r="B64" s="1071"/>
      <c r="C64" s="1071"/>
      <c r="D64" s="1071"/>
      <c r="E64" s="1071"/>
      <c r="F64" s="1071"/>
      <c r="G64" s="1071"/>
      <c r="H64" s="1071"/>
      <c r="I64" s="1071"/>
      <c r="J64" s="1071"/>
      <c r="K64" s="1071"/>
      <c r="L64" s="1072" t="s">
        <v>1359</v>
      </c>
      <c r="M64" s="1073" t="s">
        <v>1360</v>
      </c>
      <c r="N64" s="1074" t="s">
        <v>370</v>
      </c>
      <c r="O64" s="1053">
        <v>0</v>
      </c>
      <c r="P64" s="1053">
        <v>0</v>
      </c>
      <c r="Q64" s="1053">
        <v>0</v>
      </c>
      <c r="R64" s="1053">
        <v>0</v>
      </c>
      <c r="S64" s="443"/>
      <c r="T64" s="443"/>
      <c r="U64" s="1053"/>
      <c r="V64" s="1053"/>
      <c r="W64" s="1053"/>
      <c r="X64" s="1053"/>
      <c r="Y64" s="1053"/>
      <c r="Z64" s="1053"/>
      <c r="AA64" s="1053"/>
      <c r="AB64" s="1053"/>
      <c r="AC64" s="1053"/>
      <c r="AD64" s="443"/>
      <c r="AE64" s="443"/>
      <c r="AF64" s="1053"/>
      <c r="AG64" s="1053"/>
      <c r="AH64" s="1053"/>
      <c r="AI64" s="1053"/>
      <c r="AJ64" s="1053"/>
      <c r="AK64" s="1053"/>
      <c r="AL64" s="1053"/>
      <c r="AM64" s="1053"/>
      <c r="AN64" s="1053"/>
      <c r="AO64" s="1053"/>
      <c r="AP64" s="1053"/>
      <c r="AQ64" s="1053"/>
      <c r="AR64" s="1053"/>
      <c r="AS64" s="1053"/>
      <c r="AT64" s="1053"/>
      <c r="AU64" s="1053"/>
      <c r="AV64" s="1053"/>
      <c r="AW64" s="1053"/>
      <c r="AX64" s="1063"/>
      <c r="AY64" s="1063"/>
      <c r="AZ64" s="1063"/>
      <c r="BA64" s="1071"/>
    </row>
    <row r="65" spans="1:53" ht="11.25">
      <c r="A65" s="885">
        <v>1</v>
      </c>
      <c r="B65" s="1022"/>
      <c r="C65" s="1022"/>
      <c r="D65" s="1022"/>
      <c r="E65" s="1022"/>
      <c r="F65" s="1022"/>
      <c r="G65" s="1022"/>
      <c r="H65" s="1022"/>
      <c r="I65" s="1022"/>
      <c r="J65" s="1022"/>
      <c r="K65" s="1022"/>
      <c r="L65" s="1056" t="s">
        <v>1361</v>
      </c>
      <c r="M65" s="1057"/>
      <c r="N65" s="1058"/>
      <c r="O65" s="1065"/>
      <c r="P65" s="1065"/>
      <c r="Q65" s="1065"/>
      <c r="R65" s="1065"/>
      <c r="S65" s="1065"/>
      <c r="T65" s="1065"/>
      <c r="U65" s="1065"/>
      <c r="V65" s="1065"/>
      <c r="W65" s="1065"/>
      <c r="X65" s="1065"/>
      <c r="Y65" s="1065"/>
      <c r="Z65" s="1065"/>
      <c r="AA65" s="1065"/>
      <c r="AB65" s="1065"/>
      <c r="AC65" s="1065"/>
      <c r="AD65" s="1065"/>
      <c r="AE65" s="1065"/>
      <c r="AF65" s="1065"/>
      <c r="AG65" s="1065"/>
      <c r="AH65" s="1065"/>
      <c r="AI65" s="1065"/>
      <c r="AJ65" s="1065"/>
      <c r="AK65" s="1065"/>
      <c r="AL65" s="1065"/>
      <c r="AM65" s="1065"/>
      <c r="AN65" s="1065"/>
      <c r="AO65" s="1065"/>
      <c r="AP65" s="1065"/>
      <c r="AQ65" s="1065"/>
      <c r="AR65" s="1065"/>
      <c r="AS65" s="1065"/>
      <c r="AT65" s="1065"/>
      <c r="AU65" s="1065"/>
      <c r="AV65" s="1065"/>
      <c r="AW65" s="1065"/>
      <c r="AX65" s="1075"/>
      <c r="AY65" s="1075"/>
      <c r="AZ65" s="1075"/>
      <c r="BA65" s="1022"/>
    </row>
    <row r="66" spans="1:53" s="116" customFormat="1" ht="11.25">
      <c r="A66" s="885">
        <v>1</v>
      </c>
      <c r="B66" s="1071"/>
      <c r="C66" s="1071"/>
      <c r="D66" s="1071"/>
      <c r="E66" s="1071"/>
      <c r="F66" s="1071"/>
      <c r="G66" s="1071"/>
      <c r="H66" s="1071"/>
      <c r="I66" s="1071"/>
      <c r="J66" s="1071"/>
      <c r="K66" s="1071"/>
      <c r="L66" s="1050" t="s">
        <v>102</v>
      </c>
      <c r="M66" s="1051" t="s">
        <v>606</v>
      </c>
      <c r="N66" s="1052" t="s">
        <v>370</v>
      </c>
      <c r="O66" s="1053">
        <v>5.8</v>
      </c>
      <c r="P66" s="1053">
        <v>32.5</v>
      </c>
      <c r="Q66" s="1053">
        <v>32.47</v>
      </c>
      <c r="R66" s="1053">
        <v>-3.0000000000001137E-2</v>
      </c>
      <c r="S66" s="1053">
        <v>27.8</v>
      </c>
      <c r="T66" s="1053">
        <v>27.8</v>
      </c>
      <c r="U66" s="1053">
        <v>0</v>
      </c>
      <c r="V66" s="1053">
        <v>0</v>
      </c>
      <c r="W66" s="1053">
        <v>0</v>
      </c>
      <c r="X66" s="1053">
        <v>0</v>
      </c>
      <c r="Y66" s="1053">
        <v>0</v>
      </c>
      <c r="Z66" s="1053">
        <v>0</v>
      </c>
      <c r="AA66" s="1053">
        <v>0</v>
      </c>
      <c r="AB66" s="1053">
        <v>0</v>
      </c>
      <c r="AC66" s="1053">
        <v>0</v>
      </c>
      <c r="AD66" s="1053">
        <v>27.8</v>
      </c>
      <c r="AE66" s="1053">
        <v>0</v>
      </c>
      <c r="AF66" s="1053">
        <v>0</v>
      </c>
      <c r="AG66" s="1053">
        <v>0</v>
      </c>
      <c r="AH66" s="1053">
        <v>0</v>
      </c>
      <c r="AI66" s="1053">
        <v>0</v>
      </c>
      <c r="AJ66" s="1053">
        <v>0</v>
      </c>
      <c r="AK66" s="1053">
        <v>0</v>
      </c>
      <c r="AL66" s="1053">
        <v>0</v>
      </c>
      <c r="AM66" s="1053">
        <v>0</v>
      </c>
      <c r="AN66" s="1053">
        <v>0</v>
      </c>
      <c r="AO66" s="1053">
        <v>-100</v>
      </c>
      <c r="AP66" s="1053">
        <v>0</v>
      </c>
      <c r="AQ66" s="1053">
        <v>0</v>
      </c>
      <c r="AR66" s="1053">
        <v>0</v>
      </c>
      <c r="AS66" s="1053">
        <v>0</v>
      </c>
      <c r="AT66" s="1053">
        <v>0</v>
      </c>
      <c r="AU66" s="1053">
        <v>0</v>
      </c>
      <c r="AV66" s="1053">
        <v>0</v>
      </c>
      <c r="AW66" s="1053">
        <v>0</v>
      </c>
      <c r="AX66" s="858"/>
      <c r="AY66" s="858"/>
      <c r="AZ66" s="858"/>
      <c r="BA66" s="1055"/>
    </row>
    <row r="67" spans="1:53" s="116" customFormat="1" ht="22.5">
      <c r="A67" s="1061">
        <v>1</v>
      </c>
      <c r="B67" s="1071"/>
      <c r="C67" s="1071"/>
      <c r="D67" s="1071"/>
      <c r="E67" s="1071"/>
      <c r="F67" s="1071"/>
      <c r="G67" s="1071"/>
      <c r="H67" s="1071"/>
      <c r="I67" s="1071"/>
      <c r="J67" s="1071"/>
      <c r="K67" s="1071"/>
      <c r="L67" s="1072" t="s">
        <v>17</v>
      </c>
      <c r="M67" s="1073" t="s">
        <v>607</v>
      </c>
      <c r="N67" s="1074" t="s">
        <v>370</v>
      </c>
      <c r="O67" s="1053">
        <v>0</v>
      </c>
      <c r="P67" s="1053">
        <v>0</v>
      </c>
      <c r="Q67" s="1053">
        <v>0</v>
      </c>
      <c r="R67" s="1053">
        <v>0</v>
      </c>
      <c r="S67" s="1053">
        <v>0</v>
      </c>
      <c r="T67" s="1053">
        <v>0</v>
      </c>
      <c r="U67" s="1053">
        <v>0</v>
      </c>
      <c r="V67" s="1053">
        <v>0</v>
      </c>
      <c r="W67" s="1053">
        <v>0</v>
      </c>
      <c r="X67" s="1053">
        <v>0</v>
      </c>
      <c r="Y67" s="1053">
        <v>0</v>
      </c>
      <c r="Z67" s="1053">
        <v>0</v>
      </c>
      <c r="AA67" s="1053">
        <v>0</v>
      </c>
      <c r="AB67" s="1053">
        <v>0</v>
      </c>
      <c r="AC67" s="1053">
        <v>0</v>
      </c>
      <c r="AD67" s="1053">
        <v>0</v>
      </c>
      <c r="AE67" s="1053">
        <v>0</v>
      </c>
      <c r="AF67" s="1053">
        <v>0</v>
      </c>
      <c r="AG67" s="1053">
        <v>0</v>
      </c>
      <c r="AH67" s="1053">
        <v>0</v>
      </c>
      <c r="AI67" s="1053">
        <v>0</v>
      </c>
      <c r="AJ67" s="1053">
        <v>0</v>
      </c>
      <c r="AK67" s="1053">
        <v>0</v>
      </c>
      <c r="AL67" s="1053">
        <v>0</v>
      </c>
      <c r="AM67" s="1053">
        <v>0</v>
      </c>
      <c r="AN67" s="1053">
        <v>0</v>
      </c>
      <c r="AO67" s="1053">
        <v>0</v>
      </c>
      <c r="AP67" s="1053">
        <v>0</v>
      </c>
      <c r="AQ67" s="1053">
        <v>0</v>
      </c>
      <c r="AR67" s="1053">
        <v>0</v>
      </c>
      <c r="AS67" s="1053">
        <v>0</v>
      </c>
      <c r="AT67" s="1053">
        <v>0</v>
      </c>
      <c r="AU67" s="1053">
        <v>0</v>
      </c>
      <c r="AV67" s="1053">
        <v>0</v>
      </c>
      <c r="AW67" s="1053">
        <v>0</v>
      </c>
      <c r="AX67" s="1063"/>
      <c r="AY67" s="1063"/>
      <c r="AZ67" s="1063"/>
      <c r="BA67" s="1071"/>
    </row>
    <row r="68" spans="1:53" ht="11.25">
      <c r="A68" s="885">
        <v>1</v>
      </c>
      <c r="B68" s="1022" t="s">
        <v>426</v>
      </c>
      <c r="C68" s="1022"/>
      <c r="D68" s="1022"/>
      <c r="E68" s="1022"/>
      <c r="F68" s="1022"/>
      <c r="G68" s="1022"/>
      <c r="H68" s="1022"/>
      <c r="I68" s="1022"/>
      <c r="J68" s="1022"/>
      <c r="K68" s="1022"/>
      <c r="L68" s="1056" t="s">
        <v>144</v>
      </c>
      <c r="M68" s="1064" t="s">
        <v>608</v>
      </c>
      <c r="N68" s="1058" t="s">
        <v>370</v>
      </c>
      <c r="O68" s="443">
        <v>0</v>
      </c>
      <c r="P68" s="443">
        <v>0</v>
      </c>
      <c r="Q68" s="443">
        <v>0</v>
      </c>
      <c r="R68" s="1065">
        <v>0</v>
      </c>
      <c r="S68" s="443">
        <v>0</v>
      </c>
      <c r="T68" s="443">
        <v>0</v>
      </c>
      <c r="U68" s="443">
        <v>0</v>
      </c>
      <c r="V68" s="443">
        <v>0</v>
      </c>
      <c r="W68" s="443">
        <v>0</v>
      </c>
      <c r="X68" s="443">
        <v>0</v>
      </c>
      <c r="Y68" s="443">
        <v>0</v>
      </c>
      <c r="Z68" s="443">
        <v>0</v>
      </c>
      <c r="AA68" s="443">
        <v>0</v>
      </c>
      <c r="AB68" s="443">
        <v>0</v>
      </c>
      <c r="AC68" s="443">
        <v>0</v>
      </c>
      <c r="AD68" s="443">
        <v>0</v>
      </c>
      <c r="AE68" s="443">
        <v>0</v>
      </c>
      <c r="AF68" s="443">
        <v>0</v>
      </c>
      <c r="AG68" s="443">
        <v>0</v>
      </c>
      <c r="AH68" s="443">
        <v>0</v>
      </c>
      <c r="AI68" s="443">
        <v>0</v>
      </c>
      <c r="AJ68" s="443">
        <v>0</v>
      </c>
      <c r="AK68" s="443">
        <v>0</v>
      </c>
      <c r="AL68" s="443">
        <v>0</v>
      </c>
      <c r="AM68" s="443">
        <v>0</v>
      </c>
      <c r="AN68" s="1065">
        <v>0</v>
      </c>
      <c r="AO68" s="1065">
        <v>0</v>
      </c>
      <c r="AP68" s="1065">
        <v>0</v>
      </c>
      <c r="AQ68" s="1065">
        <v>0</v>
      </c>
      <c r="AR68" s="1065">
        <v>0</v>
      </c>
      <c r="AS68" s="1065">
        <v>0</v>
      </c>
      <c r="AT68" s="1065">
        <v>0</v>
      </c>
      <c r="AU68" s="1065">
        <v>0</v>
      </c>
      <c r="AV68" s="1065">
        <v>0</v>
      </c>
      <c r="AW68" s="1065">
        <v>0</v>
      </c>
      <c r="AX68" s="858"/>
      <c r="AY68" s="858"/>
      <c r="AZ68" s="858"/>
      <c r="BA68" s="1022"/>
    </row>
    <row r="69" spans="1:53" ht="11.25">
      <c r="A69" s="885">
        <v>1</v>
      </c>
      <c r="B69" s="1022" t="s">
        <v>427</v>
      </c>
      <c r="C69" s="1022"/>
      <c r="D69" s="1022"/>
      <c r="E69" s="1022"/>
      <c r="F69" s="1022"/>
      <c r="G69" s="1022"/>
      <c r="H69" s="1022"/>
      <c r="I69" s="1022"/>
      <c r="J69" s="1022"/>
      <c r="K69" s="1022"/>
      <c r="L69" s="1056" t="s">
        <v>609</v>
      </c>
      <c r="M69" s="1064" t="s">
        <v>610</v>
      </c>
      <c r="N69" s="1058" t="s">
        <v>370</v>
      </c>
      <c r="O69" s="443">
        <v>0</v>
      </c>
      <c r="P69" s="443">
        <v>0</v>
      </c>
      <c r="Q69" s="443">
        <v>0</v>
      </c>
      <c r="R69" s="1065">
        <v>0</v>
      </c>
      <c r="S69" s="443">
        <v>0</v>
      </c>
      <c r="T69" s="443">
        <v>0</v>
      </c>
      <c r="U69" s="443">
        <v>0</v>
      </c>
      <c r="V69" s="443">
        <v>0</v>
      </c>
      <c r="W69" s="443">
        <v>0</v>
      </c>
      <c r="X69" s="443">
        <v>0</v>
      </c>
      <c r="Y69" s="443">
        <v>0</v>
      </c>
      <c r="Z69" s="443">
        <v>0</v>
      </c>
      <c r="AA69" s="443">
        <v>0</v>
      </c>
      <c r="AB69" s="443">
        <v>0</v>
      </c>
      <c r="AC69" s="443">
        <v>0</v>
      </c>
      <c r="AD69" s="443">
        <v>0</v>
      </c>
      <c r="AE69" s="443">
        <v>0</v>
      </c>
      <c r="AF69" s="443">
        <v>0</v>
      </c>
      <c r="AG69" s="443">
        <v>0</v>
      </c>
      <c r="AH69" s="443">
        <v>0</v>
      </c>
      <c r="AI69" s="443">
        <v>0</v>
      </c>
      <c r="AJ69" s="443">
        <v>0</v>
      </c>
      <c r="AK69" s="443">
        <v>0</v>
      </c>
      <c r="AL69" s="443">
        <v>0</v>
      </c>
      <c r="AM69" s="443">
        <v>0</v>
      </c>
      <c r="AN69" s="1065">
        <v>0</v>
      </c>
      <c r="AO69" s="1065">
        <v>0</v>
      </c>
      <c r="AP69" s="1065">
        <v>0</v>
      </c>
      <c r="AQ69" s="1065">
        <v>0</v>
      </c>
      <c r="AR69" s="1065">
        <v>0</v>
      </c>
      <c r="AS69" s="1065">
        <v>0</v>
      </c>
      <c r="AT69" s="1065">
        <v>0</v>
      </c>
      <c r="AU69" s="1065">
        <v>0</v>
      </c>
      <c r="AV69" s="1065">
        <v>0</v>
      </c>
      <c r="AW69" s="1065">
        <v>0</v>
      </c>
      <c r="AX69" s="858"/>
      <c r="AY69" s="858"/>
      <c r="AZ69" s="858"/>
      <c r="BA69" s="1022"/>
    </row>
    <row r="70" spans="1:53" ht="11.25">
      <c r="A70" s="885">
        <v>1</v>
      </c>
      <c r="B70" s="1022" t="s">
        <v>422</v>
      </c>
      <c r="C70" s="1022"/>
      <c r="D70" s="1022"/>
      <c r="E70" s="1022"/>
      <c r="F70" s="1022"/>
      <c r="G70" s="1022"/>
      <c r="H70" s="1022"/>
      <c r="I70" s="1022"/>
      <c r="J70" s="1022"/>
      <c r="K70" s="1022"/>
      <c r="L70" s="1056" t="s">
        <v>611</v>
      </c>
      <c r="M70" s="1064" t="s">
        <v>612</v>
      </c>
      <c r="N70" s="1058" t="s">
        <v>370</v>
      </c>
      <c r="O70" s="443">
        <v>0</v>
      </c>
      <c r="P70" s="443">
        <v>0</v>
      </c>
      <c r="Q70" s="443">
        <v>0</v>
      </c>
      <c r="R70" s="1065">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1065">
        <v>0</v>
      </c>
      <c r="AO70" s="1065">
        <v>0</v>
      </c>
      <c r="AP70" s="1065">
        <v>0</v>
      </c>
      <c r="AQ70" s="1065">
        <v>0</v>
      </c>
      <c r="AR70" s="1065">
        <v>0</v>
      </c>
      <c r="AS70" s="1065">
        <v>0</v>
      </c>
      <c r="AT70" s="1065">
        <v>0</v>
      </c>
      <c r="AU70" s="1065">
        <v>0</v>
      </c>
      <c r="AV70" s="1065">
        <v>0</v>
      </c>
      <c r="AW70" s="1065">
        <v>0</v>
      </c>
      <c r="AX70" s="858"/>
      <c r="AY70" s="858"/>
      <c r="AZ70" s="858"/>
      <c r="BA70" s="1022"/>
    </row>
    <row r="71" spans="1:53" ht="11.25">
      <c r="A71" s="885">
        <v>1</v>
      </c>
      <c r="B71" s="1022" t="s">
        <v>420</v>
      </c>
      <c r="C71" s="1022"/>
      <c r="D71" s="1022"/>
      <c r="E71" s="1022"/>
      <c r="F71" s="1022"/>
      <c r="G71" s="1022"/>
      <c r="H71" s="1022"/>
      <c r="I71" s="1022"/>
      <c r="J71" s="1022"/>
      <c r="K71" s="1022"/>
      <c r="L71" s="1056" t="s">
        <v>613</v>
      </c>
      <c r="M71" s="1064" t="s">
        <v>614</v>
      </c>
      <c r="N71" s="1058" t="s">
        <v>370</v>
      </c>
      <c r="O71" s="443">
        <v>0</v>
      </c>
      <c r="P71" s="443">
        <v>0</v>
      </c>
      <c r="Q71" s="443">
        <v>0</v>
      </c>
      <c r="R71" s="1065">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1065">
        <v>0</v>
      </c>
      <c r="AO71" s="1065">
        <v>0</v>
      </c>
      <c r="AP71" s="1065">
        <v>0</v>
      </c>
      <c r="AQ71" s="1065">
        <v>0</v>
      </c>
      <c r="AR71" s="1065">
        <v>0</v>
      </c>
      <c r="AS71" s="1065">
        <v>0</v>
      </c>
      <c r="AT71" s="1065">
        <v>0</v>
      </c>
      <c r="AU71" s="1065">
        <v>0</v>
      </c>
      <c r="AV71" s="1065">
        <v>0</v>
      </c>
      <c r="AW71" s="1065">
        <v>0</v>
      </c>
      <c r="AX71" s="858"/>
      <c r="AY71" s="858"/>
      <c r="AZ71" s="858"/>
      <c r="BA71" s="1022"/>
    </row>
    <row r="72" spans="1:53" ht="11.25">
      <c r="A72" s="885">
        <v>1</v>
      </c>
      <c r="B72" s="1022" t="s">
        <v>428</v>
      </c>
      <c r="C72" s="1022"/>
      <c r="D72" s="1022"/>
      <c r="E72" s="1022"/>
      <c r="F72" s="1022"/>
      <c r="G72" s="1022"/>
      <c r="H72" s="1022"/>
      <c r="I72" s="1022"/>
      <c r="J72" s="1022"/>
      <c r="K72" s="1022"/>
      <c r="L72" s="1056" t="s">
        <v>615</v>
      </c>
      <c r="M72" s="1064" t="s">
        <v>616</v>
      </c>
      <c r="N72" s="1058" t="s">
        <v>370</v>
      </c>
      <c r="O72" s="443">
        <v>0</v>
      </c>
      <c r="P72" s="443">
        <v>0</v>
      </c>
      <c r="Q72" s="443">
        <v>0</v>
      </c>
      <c r="R72" s="1065">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1065">
        <v>0</v>
      </c>
      <c r="AO72" s="1065">
        <v>0</v>
      </c>
      <c r="AP72" s="1065">
        <v>0</v>
      </c>
      <c r="AQ72" s="1065">
        <v>0</v>
      </c>
      <c r="AR72" s="1065">
        <v>0</v>
      </c>
      <c r="AS72" s="1065">
        <v>0</v>
      </c>
      <c r="AT72" s="1065">
        <v>0</v>
      </c>
      <c r="AU72" s="1065">
        <v>0</v>
      </c>
      <c r="AV72" s="1065">
        <v>0</v>
      </c>
      <c r="AW72" s="1065">
        <v>0</v>
      </c>
      <c r="AX72" s="858"/>
      <c r="AY72" s="858"/>
      <c r="AZ72" s="858"/>
      <c r="BA72" s="1022"/>
    </row>
    <row r="73" spans="1:53" ht="11.25">
      <c r="A73" s="885">
        <v>1</v>
      </c>
      <c r="B73" s="1022"/>
      <c r="C73" s="1022"/>
      <c r="D73" s="1022"/>
      <c r="E73" s="1022"/>
      <c r="F73" s="1022"/>
      <c r="G73" s="1022"/>
      <c r="H73" s="1022"/>
      <c r="I73" s="1022"/>
      <c r="J73" s="1022"/>
      <c r="K73" s="1022"/>
      <c r="L73" s="1056" t="s">
        <v>617</v>
      </c>
      <c r="M73" s="1064" t="s">
        <v>618</v>
      </c>
      <c r="N73" s="1058" t="s">
        <v>370</v>
      </c>
      <c r="O73" s="886"/>
      <c r="P73" s="886"/>
      <c r="Q73" s="886"/>
      <c r="R73" s="1065">
        <v>0</v>
      </c>
      <c r="S73" s="886"/>
      <c r="T73" s="886"/>
      <c r="U73" s="886"/>
      <c r="V73" s="886"/>
      <c r="W73" s="886"/>
      <c r="X73" s="886"/>
      <c r="Y73" s="886"/>
      <c r="Z73" s="886"/>
      <c r="AA73" s="886"/>
      <c r="AB73" s="886"/>
      <c r="AC73" s="886"/>
      <c r="AD73" s="886"/>
      <c r="AE73" s="886"/>
      <c r="AF73" s="886"/>
      <c r="AG73" s="886"/>
      <c r="AH73" s="886"/>
      <c r="AI73" s="886"/>
      <c r="AJ73" s="886"/>
      <c r="AK73" s="886"/>
      <c r="AL73" s="886"/>
      <c r="AM73" s="886"/>
      <c r="AN73" s="1065">
        <v>0</v>
      </c>
      <c r="AO73" s="1065">
        <v>0</v>
      </c>
      <c r="AP73" s="1065">
        <v>0</v>
      </c>
      <c r="AQ73" s="1065">
        <v>0</v>
      </c>
      <c r="AR73" s="1065">
        <v>0</v>
      </c>
      <c r="AS73" s="1065">
        <v>0</v>
      </c>
      <c r="AT73" s="1065">
        <v>0</v>
      </c>
      <c r="AU73" s="1065">
        <v>0</v>
      </c>
      <c r="AV73" s="1065">
        <v>0</v>
      </c>
      <c r="AW73" s="1065">
        <v>0</v>
      </c>
      <c r="AX73" s="858"/>
      <c r="AY73" s="858"/>
      <c r="AZ73" s="858"/>
      <c r="BA73" s="1022"/>
    </row>
    <row r="74" spans="1:53" ht="11.25">
      <c r="A74" s="885">
        <v>1</v>
      </c>
      <c r="B74" s="1022"/>
      <c r="C74" s="1022"/>
      <c r="D74" s="1022"/>
      <c r="E74" s="1022"/>
      <c r="F74" s="1022"/>
      <c r="G74" s="1022"/>
      <c r="H74" s="1022"/>
      <c r="I74" s="1022"/>
      <c r="J74" s="1022"/>
      <c r="K74" s="1022"/>
      <c r="L74" s="1056" t="s">
        <v>619</v>
      </c>
      <c r="M74" s="1064" t="s">
        <v>620</v>
      </c>
      <c r="N74" s="1058" t="s">
        <v>370</v>
      </c>
      <c r="O74" s="886"/>
      <c r="P74" s="886"/>
      <c r="Q74" s="886"/>
      <c r="R74" s="1065">
        <v>0</v>
      </c>
      <c r="S74" s="886"/>
      <c r="T74" s="886"/>
      <c r="U74" s="886"/>
      <c r="V74" s="886"/>
      <c r="W74" s="886"/>
      <c r="X74" s="886"/>
      <c r="Y74" s="886"/>
      <c r="Z74" s="886"/>
      <c r="AA74" s="886"/>
      <c r="AB74" s="886"/>
      <c r="AC74" s="886"/>
      <c r="AD74" s="886"/>
      <c r="AE74" s="886"/>
      <c r="AF74" s="886"/>
      <c r="AG74" s="886"/>
      <c r="AH74" s="886"/>
      <c r="AI74" s="886"/>
      <c r="AJ74" s="886"/>
      <c r="AK74" s="886"/>
      <c r="AL74" s="886"/>
      <c r="AM74" s="886"/>
      <c r="AN74" s="1065">
        <v>0</v>
      </c>
      <c r="AO74" s="1065">
        <v>0</v>
      </c>
      <c r="AP74" s="1065">
        <v>0</v>
      </c>
      <c r="AQ74" s="1065">
        <v>0</v>
      </c>
      <c r="AR74" s="1065">
        <v>0</v>
      </c>
      <c r="AS74" s="1065">
        <v>0</v>
      </c>
      <c r="AT74" s="1065">
        <v>0</v>
      </c>
      <c r="AU74" s="1065">
        <v>0</v>
      </c>
      <c r="AV74" s="1065">
        <v>0</v>
      </c>
      <c r="AW74" s="1065">
        <v>0</v>
      </c>
      <c r="AX74" s="858"/>
      <c r="AY74" s="858"/>
      <c r="AZ74" s="858"/>
      <c r="BA74" s="1022"/>
    </row>
    <row r="75" spans="1:53" ht="11.25">
      <c r="A75" s="885">
        <v>1</v>
      </c>
      <c r="B75" s="1022" t="s">
        <v>424</v>
      </c>
      <c r="C75" s="1022"/>
      <c r="D75" s="1022"/>
      <c r="E75" s="1022"/>
      <c r="F75" s="1022"/>
      <c r="G75" s="1022"/>
      <c r="H75" s="1022"/>
      <c r="I75" s="1022"/>
      <c r="J75" s="1022"/>
      <c r="K75" s="1022"/>
      <c r="L75" s="1056" t="s">
        <v>621</v>
      </c>
      <c r="M75" s="1064" t="s">
        <v>622</v>
      </c>
      <c r="N75" s="1058" t="s">
        <v>370</v>
      </c>
      <c r="O75" s="443">
        <v>0</v>
      </c>
      <c r="P75" s="443">
        <v>0</v>
      </c>
      <c r="Q75" s="443">
        <v>0</v>
      </c>
      <c r="R75" s="1065">
        <v>0</v>
      </c>
      <c r="S75" s="443">
        <v>0</v>
      </c>
      <c r="T75" s="443">
        <v>0</v>
      </c>
      <c r="U75" s="443">
        <v>0</v>
      </c>
      <c r="V75" s="443">
        <v>0</v>
      </c>
      <c r="W75" s="443">
        <v>0</v>
      </c>
      <c r="X75" s="443">
        <v>0</v>
      </c>
      <c r="Y75" s="443">
        <v>0</v>
      </c>
      <c r="Z75" s="443">
        <v>0</v>
      </c>
      <c r="AA75" s="443">
        <v>0</v>
      </c>
      <c r="AB75" s="443">
        <v>0</v>
      </c>
      <c r="AC75" s="443">
        <v>0</v>
      </c>
      <c r="AD75" s="443">
        <v>0</v>
      </c>
      <c r="AE75" s="443">
        <v>0</v>
      </c>
      <c r="AF75" s="443">
        <v>0</v>
      </c>
      <c r="AG75" s="443">
        <v>0</v>
      </c>
      <c r="AH75" s="443">
        <v>0</v>
      </c>
      <c r="AI75" s="443">
        <v>0</v>
      </c>
      <c r="AJ75" s="443">
        <v>0</v>
      </c>
      <c r="AK75" s="443">
        <v>0</v>
      </c>
      <c r="AL75" s="443">
        <v>0</v>
      </c>
      <c r="AM75" s="443">
        <v>0</v>
      </c>
      <c r="AN75" s="1065">
        <v>0</v>
      </c>
      <c r="AO75" s="1065">
        <v>0</v>
      </c>
      <c r="AP75" s="1065">
        <v>0</v>
      </c>
      <c r="AQ75" s="1065">
        <v>0</v>
      </c>
      <c r="AR75" s="1065">
        <v>0</v>
      </c>
      <c r="AS75" s="1065">
        <v>0</v>
      </c>
      <c r="AT75" s="1065">
        <v>0</v>
      </c>
      <c r="AU75" s="1065">
        <v>0</v>
      </c>
      <c r="AV75" s="1065">
        <v>0</v>
      </c>
      <c r="AW75" s="1065">
        <v>0</v>
      </c>
      <c r="AX75" s="858"/>
      <c r="AY75" s="858"/>
      <c r="AZ75" s="858"/>
      <c r="BA75" s="1022"/>
    </row>
    <row r="76" spans="1:53" ht="11.25">
      <c r="A76" s="885">
        <v>1</v>
      </c>
      <c r="B76" s="1022" t="s">
        <v>425</v>
      </c>
      <c r="C76" s="1022"/>
      <c r="D76" s="1022"/>
      <c r="E76" s="1022"/>
      <c r="F76" s="1022"/>
      <c r="G76" s="1022"/>
      <c r="H76" s="1022"/>
      <c r="I76" s="1022"/>
      <c r="J76" s="1022"/>
      <c r="K76" s="1022"/>
      <c r="L76" s="1056" t="s">
        <v>623</v>
      </c>
      <c r="M76" s="1064" t="s">
        <v>624</v>
      </c>
      <c r="N76" s="1058" t="s">
        <v>370</v>
      </c>
      <c r="O76" s="443">
        <v>0</v>
      </c>
      <c r="P76" s="443">
        <v>0</v>
      </c>
      <c r="Q76" s="443">
        <v>0</v>
      </c>
      <c r="R76" s="1065">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1065">
        <v>0</v>
      </c>
      <c r="AO76" s="1065">
        <v>0</v>
      </c>
      <c r="AP76" s="1065">
        <v>0</v>
      </c>
      <c r="AQ76" s="1065">
        <v>0</v>
      </c>
      <c r="AR76" s="1065">
        <v>0</v>
      </c>
      <c r="AS76" s="1065">
        <v>0</v>
      </c>
      <c r="AT76" s="1065">
        <v>0</v>
      </c>
      <c r="AU76" s="1065">
        <v>0</v>
      </c>
      <c r="AV76" s="1065">
        <v>0</v>
      </c>
      <c r="AW76" s="1065">
        <v>0</v>
      </c>
      <c r="AX76" s="858"/>
      <c r="AY76" s="858"/>
      <c r="AZ76" s="858"/>
      <c r="BA76" s="1022"/>
    </row>
    <row r="77" spans="1:53" ht="11.25">
      <c r="A77" s="885">
        <v>1</v>
      </c>
      <c r="B77" s="1022" t="s">
        <v>1328</v>
      </c>
      <c r="C77" s="1022"/>
      <c r="D77" s="1022"/>
      <c r="E77" s="1022"/>
      <c r="F77" s="1022"/>
      <c r="G77" s="1022"/>
      <c r="H77" s="1022"/>
      <c r="I77" s="1022"/>
      <c r="J77" s="1022"/>
      <c r="K77" s="1022"/>
      <c r="L77" s="1056" t="s">
        <v>1340</v>
      </c>
      <c r="M77" s="1064" t="s">
        <v>1341</v>
      </c>
      <c r="N77" s="1058" t="s">
        <v>370</v>
      </c>
      <c r="O77" s="443">
        <v>0</v>
      </c>
      <c r="P77" s="443">
        <v>0</v>
      </c>
      <c r="Q77" s="443">
        <v>0</v>
      </c>
      <c r="R77" s="1065">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1065">
        <v>0</v>
      </c>
      <c r="AO77" s="1065">
        <v>0</v>
      </c>
      <c r="AP77" s="1065">
        <v>0</v>
      </c>
      <c r="AQ77" s="1065">
        <v>0</v>
      </c>
      <c r="AR77" s="1065">
        <v>0</v>
      </c>
      <c r="AS77" s="1065">
        <v>0</v>
      </c>
      <c r="AT77" s="1065">
        <v>0</v>
      </c>
      <c r="AU77" s="1065">
        <v>0</v>
      </c>
      <c r="AV77" s="1065">
        <v>0</v>
      </c>
      <c r="AW77" s="1065">
        <v>0</v>
      </c>
      <c r="AX77" s="858"/>
      <c r="AY77" s="858"/>
      <c r="AZ77" s="858"/>
      <c r="BA77" s="1022"/>
    </row>
    <row r="78" spans="1:53" ht="11.25">
      <c r="A78" s="885">
        <v>1</v>
      </c>
      <c r="B78" s="1022"/>
      <c r="C78" s="1022"/>
      <c r="D78" s="1022"/>
      <c r="E78" s="1022"/>
      <c r="F78" s="1022"/>
      <c r="G78" s="1022"/>
      <c r="H78" s="1022"/>
      <c r="I78" s="1022"/>
      <c r="J78" s="1022"/>
      <c r="K78" s="1022"/>
      <c r="L78" s="1056" t="s">
        <v>146</v>
      </c>
      <c r="M78" s="1057" t="s">
        <v>625</v>
      </c>
      <c r="N78" s="964" t="s">
        <v>370</v>
      </c>
      <c r="O78" s="443">
        <v>0</v>
      </c>
      <c r="P78" s="443">
        <v>0</v>
      </c>
      <c r="Q78" s="443">
        <v>0</v>
      </c>
      <c r="R78" s="1065">
        <v>0</v>
      </c>
      <c r="S78" s="443">
        <v>0</v>
      </c>
      <c r="T78" s="443">
        <v>0</v>
      </c>
      <c r="U78" s="443">
        <v>0</v>
      </c>
      <c r="V78" s="443">
        <v>0</v>
      </c>
      <c r="W78" s="443">
        <v>0</v>
      </c>
      <c r="X78" s="443">
        <v>0</v>
      </c>
      <c r="Y78" s="443">
        <v>0</v>
      </c>
      <c r="Z78" s="443">
        <v>0</v>
      </c>
      <c r="AA78" s="443">
        <v>0</v>
      </c>
      <c r="AB78" s="443">
        <v>0</v>
      </c>
      <c r="AC78" s="443">
        <v>0</v>
      </c>
      <c r="AD78" s="443">
        <v>0</v>
      </c>
      <c r="AE78" s="443">
        <v>0</v>
      </c>
      <c r="AF78" s="443">
        <v>0</v>
      </c>
      <c r="AG78" s="443">
        <v>0</v>
      </c>
      <c r="AH78" s="443">
        <v>0</v>
      </c>
      <c r="AI78" s="443">
        <v>0</v>
      </c>
      <c r="AJ78" s="443">
        <v>0</v>
      </c>
      <c r="AK78" s="443">
        <v>0</v>
      </c>
      <c r="AL78" s="443">
        <v>0</v>
      </c>
      <c r="AM78" s="443">
        <v>0</v>
      </c>
      <c r="AN78" s="1065">
        <v>0</v>
      </c>
      <c r="AO78" s="1065">
        <v>0</v>
      </c>
      <c r="AP78" s="1065">
        <v>0</v>
      </c>
      <c r="AQ78" s="1065">
        <v>0</v>
      </c>
      <c r="AR78" s="1065">
        <v>0</v>
      </c>
      <c r="AS78" s="1065">
        <v>0</v>
      </c>
      <c r="AT78" s="1065">
        <v>0</v>
      </c>
      <c r="AU78" s="1065">
        <v>0</v>
      </c>
      <c r="AV78" s="1065">
        <v>0</v>
      </c>
      <c r="AW78" s="1065">
        <v>0</v>
      </c>
      <c r="AX78" s="858"/>
      <c r="AY78" s="858"/>
      <c r="AZ78" s="858"/>
      <c r="BA78" s="1022"/>
    </row>
    <row r="79" spans="1:53" s="116" customFormat="1" ht="11.25">
      <c r="A79" s="1061">
        <v>1</v>
      </c>
      <c r="B79" s="1071"/>
      <c r="C79" s="1071"/>
      <c r="D79" s="1071"/>
      <c r="E79" s="1071"/>
      <c r="F79" s="1071"/>
      <c r="G79" s="1071"/>
      <c r="H79" s="1071"/>
      <c r="I79" s="1071"/>
      <c r="J79" s="1071"/>
      <c r="K79" s="1071"/>
      <c r="L79" s="1072" t="s">
        <v>167</v>
      </c>
      <c r="M79" s="1073" t="s">
        <v>626</v>
      </c>
      <c r="N79" s="1074" t="s">
        <v>370</v>
      </c>
      <c r="O79" s="1053">
        <v>5.8</v>
      </c>
      <c r="P79" s="1053">
        <v>32.5</v>
      </c>
      <c r="Q79" s="1053">
        <v>32.47</v>
      </c>
      <c r="R79" s="1053">
        <v>-3.0000000000001137E-2</v>
      </c>
      <c r="S79" s="1053">
        <v>27.8</v>
      </c>
      <c r="T79" s="1053">
        <v>27.8</v>
      </c>
      <c r="U79" s="1053">
        <v>0</v>
      </c>
      <c r="V79" s="1053">
        <v>0</v>
      </c>
      <c r="W79" s="1053">
        <v>0</v>
      </c>
      <c r="X79" s="1053">
        <v>0</v>
      </c>
      <c r="Y79" s="1053">
        <v>0</v>
      </c>
      <c r="Z79" s="1053">
        <v>0</v>
      </c>
      <c r="AA79" s="1053">
        <v>0</v>
      </c>
      <c r="AB79" s="1053">
        <v>0</v>
      </c>
      <c r="AC79" s="1053">
        <v>0</v>
      </c>
      <c r="AD79" s="1053">
        <v>27.8</v>
      </c>
      <c r="AE79" s="1053">
        <v>0</v>
      </c>
      <c r="AF79" s="1053">
        <v>0</v>
      </c>
      <c r="AG79" s="1053">
        <v>0</v>
      </c>
      <c r="AH79" s="1053">
        <v>0</v>
      </c>
      <c r="AI79" s="1053">
        <v>0</v>
      </c>
      <c r="AJ79" s="1053">
        <v>0</v>
      </c>
      <c r="AK79" s="1053">
        <v>0</v>
      </c>
      <c r="AL79" s="1053">
        <v>0</v>
      </c>
      <c r="AM79" s="1053">
        <v>0</v>
      </c>
      <c r="AN79" s="1053">
        <v>0</v>
      </c>
      <c r="AO79" s="1053">
        <v>-100</v>
      </c>
      <c r="AP79" s="1053">
        <v>0</v>
      </c>
      <c r="AQ79" s="1053">
        <v>0</v>
      </c>
      <c r="AR79" s="1053">
        <v>0</v>
      </c>
      <c r="AS79" s="1053">
        <v>0</v>
      </c>
      <c r="AT79" s="1053">
        <v>0</v>
      </c>
      <c r="AU79" s="1053">
        <v>0</v>
      </c>
      <c r="AV79" s="1053">
        <v>0</v>
      </c>
      <c r="AW79" s="1053">
        <v>0</v>
      </c>
      <c r="AX79" s="1063"/>
      <c r="AY79" s="1063"/>
      <c r="AZ79" s="1063"/>
      <c r="BA79" s="1071"/>
    </row>
    <row r="80" spans="1:53" ht="11.25">
      <c r="A80" s="885">
        <v>1</v>
      </c>
      <c r="B80" s="1022" t="s">
        <v>136</v>
      </c>
      <c r="C80" s="1022"/>
      <c r="D80" s="1022"/>
      <c r="E80" s="1022"/>
      <c r="F80" s="1022"/>
      <c r="G80" s="1022"/>
      <c r="H80" s="1022"/>
      <c r="I80" s="1022"/>
      <c r="J80" s="1022"/>
      <c r="K80" s="1022"/>
      <c r="L80" s="1056" t="s">
        <v>168</v>
      </c>
      <c r="M80" s="1064" t="s">
        <v>627</v>
      </c>
      <c r="N80" s="1058" t="s">
        <v>370</v>
      </c>
      <c r="O80" s="443">
        <v>0</v>
      </c>
      <c r="P80" s="443">
        <v>0</v>
      </c>
      <c r="Q80" s="443">
        <v>0</v>
      </c>
      <c r="R80" s="1065">
        <v>0</v>
      </c>
      <c r="S80" s="443">
        <v>0</v>
      </c>
      <c r="T80" s="443">
        <v>0</v>
      </c>
      <c r="U80" s="443">
        <v>0</v>
      </c>
      <c r="V80" s="443">
        <v>0</v>
      </c>
      <c r="W80" s="443">
        <v>0</v>
      </c>
      <c r="X80" s="443">
        <v>0</v>
      </c>
      <c r="Y80" s="443">
        <v>0</v>
      </c>
      <c r="Z80" s="443">
        <v>0</v>
      </c>
      <c r="AA80" s="443">
        <v>0</v>
      </c>
      <c r="AB80" s="443">
        <v>0</v>
      </c>
      <c r="AC80" s="443">
        <v>0</v>
      </c>
      <c r="AD80" s="443">
        <v>0</v>
      </c>
      <c r="AE80" s="443">
        <v>0</v>
      </c>
      <c r="AF80" s="443">
        <v>0</v>
      </c>
      <c r="AG80" s="443">
        <v>0</v>
      </c>
      <c r="AH80" s="443">
        <v>0</v>
      </c>
      <c r="AI80" s="443">
        <v>0</v>
      </c>
      <c r="AJ80" s="443">
        <v>0</v>
      </c>
      <c r="AK80" s="443">
        <v>0</v>
      </c>
      <c r="AL80" s="443">
        <v>0</v>
      </c>
      <c r="AM80" s="443">
        <v>0</v>
      </c>
      <c r="AN80" s="1065">
        <v>0</v>
      </c>
      <c r="AO80" s="1065">
        <v>0</v>
      </c>
      <c r="AP80" s="1065">
        <v>0</v>
      </c>
      <c r="AQ80" s="1065">
        <v>0</v>
      </c>
      <c r="AR80" s="1065">
        <v>0</v>
      </c>
      <c r="AS80" s="1065">
        <v>0</v>
      </c>
      <c r="AT80" s="1065">
        <v>0</v>
      </c>
      <c r="AU80" s="1065">
        <v>0</v>
      </c>
      <c r="AV80" s="1065">
        <v>0</v>
      </c>
      <c r="AW80" s="1065">
        <v>0</v>
      </c>
      <c r="AX80" s="858"/>
      <c r="AY80" s="858"/>
      <c r="AZ80" s="858"/>
      <c r="BA80" s="1022"/>
    </row>
    <row r="81" spans="1:53" ht="11.25">
      <c r="A81" s="885">
        <v>1</v>
      </c>
      <c r="B81" s="1022" t="s">
        <v>137</v>
      </c>
      <c r="C81" s="1022"/>
      <c r="D81" s="1022"/>
      <c r="E81" s="1022"/>
      <c r="F81" s="1022"/>
      <c r="G81" s="1022"/>
      <c r="H81" s="1022"/>
      <c r="I81" s="1022"/>
      <c r="J81" s="1022"/>
      <c r="K81" s="1022"/>
      <c r="L81" s="1056" t="s">
        <v>628</v>
      </c>
      <c r="M81" s="1064" t="s">
        <v>629</v>
      </c>
      <c r="N81" s="1058" t="s">
        <v>370</v>
      </c>
      <c r="O81" s="443">
        <v>0</v>
      </c>
      <c r="P81" s="443">
        <v>0</v>
      </c>
      <c r="Q81" s="443">
        <v>0</v>
      </c>
      <c r="R81" s="1065">
        <v>0</v>
      </c>
      <c r="S81" s="443">
        <v>0</v>
      </c>
      <c r="T81" s="443">
        <v>0</v>
      </c>
      <c r="U81" s="443">
        <v>0</v>
      </c>
      <c r="V81" s="443">
        <v>0</v>
      </c>
      <c r="W81" s="443">
        <v>0</v>
      </c>
      <c r="X81" s="443">
        <v>0</v>
      </c>
      <c r="Y81" s="443">
        <v>0</v>
      </c>
      <c r="Z81" s="443">
        <v>0</v>
      </c>
      <c r="AA81" s="443">
        <v>0</v>
      </c>
      <c r="AB81" s="443">
        <v>0</v>
      </c>
      <c r="AC81" s="443">
        <v>0</v>
      </c>
      <c r="AD81" s="443">
        <v>0</v>
      </c>
      <c r="AE81" s="443">
        <v>0</v>
      </c>
      <c r="AF81" s="443">
        <v>0</v>
      </c>
      <c r="AG81" s="443">
        <v>0</v>
      </c>
      <c r="AH81" s="443">
        <v>0</v>
      </c>
      <c r="AI81" s="443">
        <v>0</v>
      </c>
      <c r="AJ81" s="443">
        <v>0</v>
      </c>
      <c r="AK81" s="443">
        <v>0</v>
      </c>
      <c r="AL81" s="443">
        <v>0</v>
      </c>
      <c r="AM81" s="443">
        <v>0</v>
      </c>
      <c r="AN81" s="1065">
        <v>0</v>
      </c>
      <c r="AO81" s="1065">
        <v>0</v>
      </c>
      <c r="AP81" s="1065">
        <v>0</v>
      </c>
      <c r="AQ81" s="1065">
        <v>0</v>
      </c>
      <c r="AR81" s="1065">
        <v>0</v>
      </c>
      <c r="AS81" s="1065">
        <v>0</v>
      </c>
      <c r="AT81" s="1065">
        <v>0</v>
      </c>
      <c r="AU81" s="1065">
        <v>0</v>
      </c>
      <c r="AV81" s="1065">
        <v>0</v>
      </c>
      <c r="AW81" s="1065">
        <v>0</v>
      </c>
      <c r="AX81" s="858"/>
      <c r="AY81" s="858"/>
      <c r="AZ81" s="858"/>
      <c r="BA81" s="1022"/>
    </row>
    <row r="82" spans="1:53" ht="11.25">
      <c r="A82" s="885">
        <v>1</v>
      </c>
      <c r="B82" s="1022" t="s">
        <v>431</v>
      </c>
      <c r="C82" s="1022"/>
      <c r="D82" s="1022"/>
      <c r="E82" s="1022"/>
      <c r="F82" s="1022"/>
      <c r="G82" s="1022"/>
      <c r="H82" s="1022"/>
      <c r="I82" s="1022"/>
      <c r="J82" s="1022"/>
      <c r="K82" s="1022"/>
      <c r="L82" s="1056" t="s">
        <v>630</v>
      </c>
      <c r="M82" s="1064" t="s">
        <v>631</v>
      </c>
      <c r="N82" s="1058" t="s">
        <v>370</v>
      </c>
      <c r="O82" s="443">
        <v>0</v>
      </c>
      <c r="P82" s="443">
        <v>0</v>
      </c>
      <c r="Q82" s="443">
        <v>0</v>
      </c>
      <c r="R82" s="1065">
        <v>0</v>
      </c>
      <c r="S82" s="443">
        <v>0</v>
      </c>
      <c r="T82" s="443">
        <v>0</v>
      </c>
      <c r="U82" s="443">
        <v>0</v>
      </c>
      <c r="V82" s="443">
        <v>0</v>
      </c>
      <c r="W82" s="443">
        <v>0</v>
      </c>
      <c r="X82" s="443">
        <v>0</v>
      </c>
      <c r="Y82" s="443">
        <v>0</v>
      </c>
      <c r="Z82" s="443">
        <v>0</v>
      </c>
      <c r="AA82" s="443">
        <v>0</v>
      </c>
      <c r="AB82" s="443">
        <v>0</v>
      </c>
      <c r="AC82" s="443">
        <v>0</v>
      </c>
      <c r="AD82" s="443">
        <v>0</v>
      </c>
      <c r="AE82" s="443">
        <v>0</v>
      </c>
      <c r="AF82" s="443">
        <v>0</v>
      </c>
      <c r="AG82" s="443">
        <v>0</v>
      </c>
      <c r="AH82" s="443">
        <v>0</v>
      </c>
      <c r="AI82" s="443">
        <v>0</v>
      </c>
      <c r="AJ82" s="443">
        <v>0</v>
      </c>
      <c r="AK82" s="443">
        <v>0</v>
      </c>
      <c r="AL82" s="443">
        <v>0</v>
      </c>
      <c r="AM82" s="443">
        <v>0</v>
      </c>
      <c r="AN82" s="1065">
        <v>0</v>
      </c>
      <c r="AO82" s="1065">
        <v>0</v>
      </c>
      <c r="AP82" s="1065">
        <v>0</v>
      </c>
      <c r="AQ82" s="1065">
        <v>0</v>
      </c>
      <c r="AR82" s="1065">
        <v>0</v>
      </c>
      <c r="AS82" s="1065">
        <v>0</v>
      </c>
      <c r="AT82" s="1065">
        <v>0</v>
      </c>
      <c r="AU82" s="1065">
        <v>0</v>
      </c>
      <c r="AV82" s="1065">
        <v>0</v>
      </c>
      <c r="AW82" s="1065">
        <v>0</v>
      </c>
      <c r="AX82" s="858"/>
      <c r="AY82" s="858"/>
      <c r="AZ82" s="858"/>
      <c r="BA82" s="1022"/>
    </row>
    <row r="83" spans="1:53" ht="46.5" customHeight="1">
      <c r="A83" s="885">
        <v>1</v>
      </c>
      <c r="B83" s="1022" t="s">
        <v>432</v>
      </c>
      <c r="C83" s="1022"/>
      <c r="D83" s="1022"/>
      <c r="E83" s="1022"/>
      <c r="F83" s="1022"/>
      <c r="G83" s="1022"/>
      <c r="H83" s="1022"/>
      <c r="I83" s="1022"/>
      <c r="J83" s="1022"/>
      <c r="K83" s="1022"/>
      <c r="L83" s="1056" t="s">
        <v>632</v>
      </c>
      <c r="M83" s="1064" t="s">
        <v>633</v>
      </c>
      <c r="N83" s="1058" t="s">
        <v>370</v>
      </c>
      <c r="O83" s="443">
        <v>5.8</v>
      </c>
      <c r="P83" s="443">
        <v>32.5</v>
      </c>
      <c r="Q83" s="443">
        <v>32.47</v>
      </c>
      <c r="R83" s="1065">
        <v>-3.0000000000001137E-2</v>
      </c>
      <c r="S83" s="443">
        <v>27.8</v>
      </c>
      <c r="T83" s="443">
        <v>27.8</v>
      </c>
      <c r="U83" s="443">
        <v>0</v>
      </c>
      <c r="V83" s="443">
        <v>0</v>
      </c>
      <c r="W83" s="443">
        <v>0</v>
      </c>
      <c r="X83" s="443">
        <v>0</v>
      </c>
      <c r="Y83" s="443">
        <v>0</v>
      </c>
      <c r="Z83" s="443">
        <v>0</v>
      </c>
      <c r="AA83" s="443">
        <v>0</v>
      </c>
      <c r="AB83" s="443">
        <v>0</v>
      </c>
      <c r="AC83" s="443">
        <v>0</v>
      </c>
      <c r="AD83" s="443">
        <v>27.8</v>
      </c>
      <c r="AE83" s="443">
        <v>0</v>
      </c>
      <c r="AF83" s="443">
        <v>0</v>
      </c>
      <c r="AG83" s="443">
        <v>0</v>
      </c>
      <c r="AH83" s="443">
        <v>0</v>
      </c>
      <c r="AI83" s="443">
        <v>0</v>
      </c>
      <c r="AJ83" s="443">
        <v>0</v>
      </c>
      <c r="AK83" s="443">
        <v>0</v>
      </c>
      <c r="AL83" s="443">
        <v>0</v>
      </c>
      <c r="AM83" s="443">
        <v>0</v>
      </c>
      <c r="AN83" s="1065">
        <v>0</v>
      </c>
      <c r="AO83" s="1065">
        <v>-100</v>
      </c>
      <c r="AP83" s="1065">
        <v>0</v>
      </c>
      <c r="AQ83" s="1065">
        <v>0</v>
      </c>
      <c r="AR83" s="1065">
        <v>0</v>
      </c>
      <c r="AS83" s="1065">
        <v>0</v>
      </c>
      <c r="AT83" s="1065">
        <v>0</v>
      </c>
      <c r="AU83" s="1065">
        <v>0</v>
      </c>
      <c r="AV83" s="1065">
        <v>0</v>
      </c>
      <c r="AW83" s="1065">
        <v>0</v>
      </c>
      <c r="AX83" s="858" t="s">
        <v>2381</v>
      </c>
      <c r="AY83" s="858"/>
      <c r="AZ83" s="858"/>
      <c r="BA83" s="1022"/>
    </row>
    <row r="84" spans="1:53" ht="11.25">
      <c r="A84" s="885">
        <v>1</v>
      </c>
      <c r="B84" s="1022" t="s">
        <v>433</v>
      </c>
      <c r="C84" s="1022"/>
      <c r="D84" s="1022"/>
      <c r="E84" s="1022"/>
      <c r="F84" s="1022"/>
      <c r="G84" s="1022"/>
      <c r="H84" s="1022"/>
      <c r="I84" s="1022"/>
      <c r="J84" s="1022"/>
      <c r="K84" s="1022"/>
      <c r="L84" s="1056" t="s">
        <v>634</v>
      </c>
      <c r="M84" s="1064" t="s">
        <v>635</v>
      </c>
      <c r="N84" s="1058" t="s">
        <v>370</v>
      </c>
      <c r="O84" s="443">
        <v>0</v>
      </c>
      <c r="P84" s="443">
        <v>0</v>
      </c>
      <c r="Q84" s="443">
        <v>0</v>
      </c>
      <c r="R84" s="1065">
        <v>0</v>
      </c>
      <c r="S84" s="443">
        <v>0</v>
      </c>
      <c r="T84" s="443">
        <v>0</v>
      </c>
      <c r="U84" s="443">
        <v>0</v>
      </c>
      <c r="V84" s="443">
        <v>0</v>
      </c>
      <c r="W84" s="443">
        <v>0</v>
      </c>
      <c r="X84" s="443">
        <v>0</v>
      </c>
      <c r="Y84" s="443">
        <v>0</v>
      </c>
      <c r="Z84" s="443">
        <v>0</v>
      </c>
      <c r="AA84" s="443">
        <v>0</v>
      </c>
      <c r="AB84" s="443">
        <v>0</v>
      </c>
      <c r="AC84" s="443">
        <v>0</v>
      </c>
      <c r="AD84" s="443">
        <v>0</v>
      </c>
      <c r="AE84" s="443">
        <v>0</v>
      </c>
      <c r="AF84" s="443">
        <v>0</v>
      </c>
      <c r="AG84" s="443">
        <v>0</v>
      </c>
      <c r="AH84" s="443">
        <v>0</v>
      </c>
      <c r="AI84" s="443">
        <v>0</v>
      </c>
      <c r="AJ84" s="443">
        <v>0</v>
      </c>
      <c r="AK84" s="443">
        <v>0</v>
      </c>
      <c r="AL84" s="443">
        <v>0</v>
      </c>
      <c r="AM84" s="443">
        <v>0</v>
      </c>
      <c r="AN84" s="1065">
        <v>0</v>
      </c>
      <c r="AO84" s="1065">
        <v>0</v>
      </c>
      <c r="AP84" s="1065">
        <v>0</v>
      </c>
      <c r="AQ84" s="1065">
        <v>0</v>
      </c>
      <c r="AR84" s="1065">
        <v>0</v>
      </c>
      <c r="AS84" s="1065">
        <v>0</v>
      </c>
      <c r="AT84" s="1065">
        <v>0</v>
      </c>
      <c r="AU84" s="1065">
        <v>0</v>
      </c>
      <c r="AV84" s="1065">
        <v>0</v>
      </c>
      <c r="AW84" s="1065">
        <v>0</v>
      </c>
      <c r="AX84" s="858"/>
      <c r="AY84" s="858"/>
      <c r="AZ84" s="858"/>
      <c r="BA84" s="1022"/>
    </row>
    <row r="85" spans="1:53" ht="11.25">
      <c r="A85" s="885">
        <v>1</v>
      </c>
      <c r="B85" s="1022" t="s">
        <v>430</v>
      </c>
      <c r="C85" s="1022"/>
      <c r="D85" s="1022"/>
      <c r="E85" s="1022"/>
      <c r="F85" s="1022"/>
      <c r="G85" s="1022"/>
      <c r="H85" s="1022"/>
      <c r="I85" s="1022"/>
      <c r="J85" s="1022"/>
      <c r="K85" s="1022"/>
      <c r="L85" s="1056" t="s">
        <v>636</v>
      </c>
      <c r="M85" s="1064" t="s">
        <v>637</v>
      </c>
      <c r="N85" s="1058" t="s">
        <v>370</v>
      </c>
      <c r="O85" s="443">
        <v>0</v>
      </c>
      <c r="P85" s="443">
        <v>0</v>
      </c>
      <c r="Q85" s="443">
        <v>0</v>
      </c>
      <c r="R85" s="1065">
        <v>0</v>
      </c>
      <c r="S85" s="443">
        <v>0</v>
      </c>
      <c r="T85" s="443">
        <v>0</v>
      </c>
      <c r="U85" s="443">
        <v>0</v>
      </c>
      <c r="V85" s="443">
        <v>0</v>
      </c>
      <c r="W85" s="443">
        <v>0</v>
      </c>
      <c r="X85" s="443">
        <v>0</v>
      </c>
      <c r="Y85" s="443">
        <v>0</v>
      </c>
      <c r="Z85" s="443">
        <v>0</v>
      </c>
      <c r="AA85" s="443">
        <v>0</v>
      </c>
      <c r="AB85" s="443">
        <v>0</v>
      </c>
      <c r="AC85" s="443">
        <v>0</v>
      </c>
      <c r="AD85" s="443">
        <v>0</v>
      </c>
      <c r="AE85" s="443">
        <v>0</v>
      </c>
      <c r="AF85" s="443">
        <v>0</v>
      </c>
      <c r="AG85" s="443">
        <v>0</v>
      </c>
      <c r="AH85" s="443">
        <v>0</v>
      </c>
      <c r="AI85" s="443">
        <v>0</v>
      </c>
      <c r="AJ85" s="443">
        <v>0</v>
      </c>
      <c r="AK85" s="443">
        <v>0</v>
      </c>
      <c r="AL85" s="443">
        <v>0</v>
      </c>
      <c r="AM85" s="443">
        <v>0</v>
      </c>
      <c r="AN85" s="1065">
        <v>0</v>
      </c>
      <c r="AO85" s="1065">
        <v>0</v>
      </c>
      <c r="AP85" s="1065">
        <v>0</v>
      </c>
      <c r="AQ85" s="1065">
        <v>0</v>
      </c>
      <c r="AR85" s="1065">
        <v>0</v>
      </c>
      <c r="AS85" s="1065">
        <v>0</v>
      </c>
      <c r="AT85" s="1065">
        <v>0</v>
      </c>
      <c r="AU85" s="1065">
        <v>0</v>
      </c>
      <c r="AV85" s="1065">
        <v>0</v>
      </c>
      <c r="AW85" s="1065">
        <v>0</v>
      </c>
      <c r="AX85" s="858"/>
      <c r="AY85" s="858"/>
      <c r="AZ85" s="858"/>
      <c r="BA85" s="1022"/>
    </row>
    <row r="86" spans="1:53" ht="11.25">
      <c r="A86" s="885">
        <v>1</v>
      </c>
      <c r="B86" s="1022" t="s">
        <v>1372</v>
      </c>
      <c r="C86" s="1022"/>
      <c r="D86" s="1022"/>
      <c r="E86" s="1022"/>
      <c r="F86" s="1022"/>
      <c r="G86" s="1022"/>
      <c r="H86" s="1022"/>
      <c r="I86" s="1022"/>
      <c r="J86" s="1022"/>
      <c r="K86" s="1022"/>
      <c r="L86" s="1056" t="s">
        <v>638</v>
      </c>
      <c r="M86" s="1064" t="s">
        <v>639</v>
      </c>
      <c r="N86" s="1058" t="s">
        <v>370</v>
      </c>
      <c r="O86" s="886">
        <v>0</v>
      </c>
      <c r="P86" s="886">
        <v>0</v>
      </c>
      <c r="Q86" s="886">
        <v>0</v>
      </c>
      <c r="R86" s="1065">
        <v>0</v>
      </c>
      <c r="S86" s="886">
        <v>0</v>
      </c>
      <c r="T86" s="886">
        <v>0</v>
      </c>
      <c r="U86" s="886">
        <v>0</v>
      </c>
      <c r="V86" s="886">
        <v>0</v>
      </c>
      <c r="W86" s="886">
        <v>0</v>
      </c>
      <c r="X86" s="886">
        <v>0</v>
      </c>
      <c r="Y86" s="886">
        <v>0</v>
      </c>
      <c r="Z86" s="886">
        <v>0</v>
      </c>
      <c r="AA86" s="886">
        <v>0</v>
      </c>
      <c r="AB86" s="886">
        <v>0</v>
      </c>
      <c r="AC86" s="886">
        <v>0</v>
      </c>
      <c r="AD86" s="886">
        <v>0</v>
      </c>
      <c r="AE86" s="886">
        <v>0</v>
      </c>
      <c r="AF86" s="886">
        <v>0</v>
      </c>
      <c r="AG86" s="886">
        <v>0</v>
      </c>
      <c r="AH86" s="886">
        <v>0</v>
      </c>
      <c r="AI86" s="886">
        <v>0</v>
      </c>
      <c r="AJ86" s="886">
        <v>0</v>
      </c>
      <c r="AK86" s="886">
        <v>0</v>
      </c>
      <c r="AL86" s="886">
        <v>0</v>
      </c>
      <c r="AM86" s="886">
        <v>0</v>
      </c>
      <c r="AN86" s="1065">
        <v>0</v>
      </c>
      <c r="AO86" s="1065">
        <v>0</v>
      </c>
      <c r="AP86" s="1065">
        <v>0</v>
      </c>
      <c r="AQ86" s="1065">
        <v>0</v>
      </c>
      <c r="AR86" s="1065">
        <v>0</v>
      </c>
      <c r="AS86" s="1065">
        <v>0</v>
      </c>
      <c r="AT86" s="1065">
        <v>0</v>
      </c>
      <c r="AU86" s="1065">
        <v>0</v>
      </c>
      <c r="AV86" s="1065">
        <v>0</v>
      </c>
      <c r="AW86" s="1065">
        <v>0</v>
      </c>
      <c r="AX86" s="858"/>
      <c r="AY86" s="858"/>
      <c r="AZ86" s="858"/>
      <c r="BA86" s="1022"/>
    </row>
    <row r="87" spans="1:53" ht="11.25">
      <c r="A87" s="885">
        <v>1</v>
      </c>
      <c r="B87" s="1022" t="s">
        <v>1373</v>
      </c>
      <c r="C87" s="1022"/>
      <c r="D87" s="1022"/>
      <c r="E87" s="1022"/>
      <c r="F87" s="1022"/>
      <c r="G87" s="1022"/>
      <c r="H87" s="1022"/>
      <c r="I87" s="1022"/>
      <c r="J87" s="1022"/>
      <c r="K87" s="1022"/>
      <c r="L87" s="1056" t="s">
        <v>640</v>
      </c>
      <c r="M87" s="1064" t="s">
        <v>641</v>
      </c>
      <c r="N87" s="1058" t="s">
        <v>370</v>
      </c>
      <c r="O87" s="443">
        <v>0</v>
      </c>
      <c r="P87" s="443">
        <v>0</v>
      </c>
      <c r="Q87" s="443">
        <v>0</v>
      </c>
      <c r="R87" s="1065">
        <v>0</v>
      </c>
      <c r="S87" s="443">
        <v>0</v>
      </c>
      <c r="T87" s="443">
        <v>0</v>
      </c>
      <c r="U87" s="443">
        <v>0</v>
      </c>
      <c r="V87" s="443">
        <v>0</v>
      </c>
      <c r="W87" s="443">
        <v>0</v>
      </c>
      <c r="X87" s="443">
        <v>0</v>
      </c>
      <c r="Y87" s="443">
        <v>0</v>
      </c>
      <c r="Z87" s="443">
        <v>0</v>
      </c>
      <c r="AA87" s="443">
        <v>0</v>
      </c>
      <c r="AB87" s="443">
        <v>0</v>
      </c>
      <c r="AC87" s="443">
        <v>0</v>
      </c>
      <c r="AD87" s="443">
        <v>0</v>
      </c>
      <c r="AE87" s="443">
        <v>0</v>
      </c>
      <c r="AF87" s="443">
        <v>0</v>
      </c>
      <c r="AG87" s="443">
        <v>0</v>
      </c>
      <c r="AH87" s="443">
        <v>0</v>
      </c>
      <c r="AI87" s="443">
        <v>0</v>
      </c>
      <c r="AJ87" s="443">
        <v>0</v>
      </c>
      <c r="AK87" s="443">
        <v>0</v>
      </c>
      <c r="AL87" s="443">
        <v>0</v>
      </c>
      <c r="AM87" s="443">
        <v>0</v>
      </c>
      <c r="AN87" s="1065">
        <v>0</v>
      </c>
      <c r="AO87" s="1065">
        <v>0</v>
      </c>
      <c r="AP87" s="1065">
        <v>0</v>
      </c>
      <c r="AQ87" s="1065">
        <v>0</v>
      </c>
      <c r="AR87" s="1065">
        <v>0</v>
      </c>
      <c r="AS87" s="1065">
        <v>0</v>
      </c>
      <c r="AT87" s="1065">
        <v>0</v>
      </c>
      <c r="AU87" s="1065">
        <v>0</v>
      </c>
      <c r="AV87" s="1065">
        <v>0</v>
      </c>
      <c r="AW87" s="1065">
        <v>0</v>
      </c>
      <c r="AX87" s="858"/>
      <c r="AY87" s="858"/>
      <c r="AZ87" s="858"/>
      <c r="BA87" s="1022"/>
    </row>
    <row r="88" spans="1:53" ht="11.25">
      <c r="A88" s="885">
        <v>1</v>
      </c>
      <c r="B88" s="1022" t="s">
        <v>434</v>
      </c>
      <c r="C88" s="1022"/>
      <c r="D88" s="1022"/>
      <c r="E88" s="1022"/>
      <c r="F88" s="1022"/>
      <c r="G88" s="1022"/>
      <c r="H88" s="1022"/>
      <c r="I88" s="1022"/>
      <c r="J88" s="1022"/>
      <c r="K88" s="1022"/>
      <c r="L88" s="1056" t="s">
        <v>642</v>
      </c>
      <c r="M88" s="1064" t="s">
        <v>1163</v>
      </c>
      <c r="N88" s="1058" t="s">
        <v>370</v>
      </c>
      <c r="O88" s="443">
        <v>0</v>
      </c>
      <c r="P88" s="443">
        <v>0</v>
      </c>
      <c r="Q88" s="443">
        <v>0</v>
      </c>
      <c r="R88" s="1065">
        <v>0</v>
      </c>
      <c r="S88" s="443">
        <v>0</v>
      </c>
      <c r="T88" s="443">
        <v>0</v>
      </c>
      <c r="U88" s="443">
        <v>0</v>
      </c>
      <c r="V88" s="443">
        <v>0</v>
      </c>
      <c r="W88" s="443">
        <v>0</v>
      </c>
      <c r="X88" s="443">
        <v>0</v>
      </c>
      <c r="Y88" s="443">
        <v>0</v>
      </c>
      <c r="Z88" s="443">
        <v>0</v>
      </c>
      <c r="AA88" s="443">
        <v>0</v>
      </c>
      <c r="AB88" s="443">
        <v>0</v>
      </c>
      <c r="AC88" s="443">
        <v>0</v>
      </c>
      <c r="AD88" s="443">
        <v>0</v>
      </c>
      <c r="AE88" s="443">
        <v>0</v>
      </c>
      <c r="AF88" s="443">
        <v>0</v>
      </c>
      <c r="AG88" s="443">
        <v>0</v>
      </c>
      <c r="AH88" s="443">
        <v>0</v>
      </c>
      <c r="AI88" s="443">
        <v>0</v>
      </c>
      <c r="AJ88" s="443">
        <v>0</v>
      </c>
      <c r="AK88" s="443">
        <v>0</v>
      </c>
      <c r="AL88" s="443">
        <v>0</v>
      </c>
      <c r="AM88" s="443">
        <v>0</v>
      </c>
      <c r="AN88" s="1065">
        <v>0</v>
      </c>
      <c r="AO88" s="1065">
        <v>0</v>
      </c>
      <c r="AP88" s="1065">
        <v>0</v>
      </c>
      <c r="AQ88" s="1065">
        <v>0</v>
      </c>
      <c r="AR88" s="1065">
        <v>0</v>
      </c>
      <c r="AS88" s="1065">
        <v>0</v>
      </c>
      <c r="AT88" s="1065">
        <v>0</v>
      </c>
      <c r="AU88" s="1065">
        <v>0</v>
      </c>
      <c r="AV88" s="1065">
        <v>0</v>
      </c>
      <c r="AW88" s="1065">
        <v>0</v>
      </c>
      <c r="AX88" s="858"/>
      <c r="AY88" s="858"/>
      <c r="AZ88" s="858"/>
      <c r="BA88" s="1022"/>
    </row>
    <row r="89" spans="1:53" ht="67.5">
      <c r="A89" s="885">
        <v>1</v>
      </c>
      <c r="B89" s="1022" t="s">
        <v>1396</v>
      </c>
      <c r="C89" s="1022"/>
      <c r="D89" s="1022"/>
      <c r="E89" s="1022"/>
      <c r="F89" s="1022"/>
      <c r="G89" s="1022"/>
      <c r="H89" s="1022"/>
      <c r="I89" s="1022"/>
      <c r="J89" s="1022"/>
      <c r="K89" s="1022"/>
      <c r="L89" s="1056" t="s">
        <v>169</v>
      </c>
      <c r="M89" s="1057" t="s">
        <v>485</v>
      </c>
      <c r="N89" s="1058" t="s">
        <v>370</v>
      </c>
      <c r="O89" s="1076"/>
      <c r="P89" s="1076"/>
      <c r="Q89" s="1076"/>
      <c r="R89" s="1065">
        <v>0</v>
      </c>
      <c r="S89" s="1076"/>
      <c r="T89" s="1076"/>
      <c r="U89" s="1076"/>
      <c r="V89" s="1076"/>
      <c r="W89" s="1076"/>
      <c r="X89" s="1076"/>
      <c r="Y89" s="1076"/>
      <c r="Z89" s="1076"/>
      <c r="AA89" s="1076"/>
      <c r="AB89" s="1076"/>
      <c r="AC89" s="1076"/>
      <c r="AD89" s="1076"/>
      <c r="AE89" s="1076"/>
      <c r="AF89" s="1076"/>
      <c r="AG89" s="1076"/>
      <c r="AH89" s="1076"/>
      <c r="AI89" s="1076"/>
      <c r="AJ89" s="1076"/>
      <c r="AK89" s="1076"/>
      <c r="AL89" s="1076"/>
      <c r="AM89" s="1076"/>
      <c r="AN89" s="1065">
        <v>0</v>
      </c>
      <c r="AO89" s="1065">
        <v>0</v>
      </c>
      <c r="AP89" s="1065">
        <v>0</v>
      </c>
      <c r="AQ89" s="1065">
        <v>0</v>
      </c>
      <c r="AR89" s="1065">
        <v>0</v>
      </c>
      <c r="AS89" s="1065">
        <v>0</v>
      </c>
      <c r="AT89" s="1065">
        <v>0</v>
      </c>
      <c r="AU89" s="1065">
        <v>0</v>
      </c>
      <c r="AV89" s="1065">
        <v>0</v>
      </c>
      <c r="AW89" s="1065">
        <v>0</v>
      </c>
      <c r="AX89" s="858"/>
      <c r="AY89" s="858"/>
      <c r="AZ89" s="858"/>
      <c r="BA89" s="1022"/>
    </row>
    <row r="90" spans="1:53" ht="11.25">
      <c r="A90" s="885">
        <v>1</v>
      </c>
      <c r="B90" s="1022" t="s">
        <v>643</v>
      </c>
      <c r="C90" s="1022"/>
      <c r="D90" s="1022"/>
      <c r="E90" s="1022"/>
      <c r="F90" s="1022"/>
      <c r="G90" s="1022"/>
      <c r="H90" s="1022"/>
      <c r="I90" s="1022"/>
      <c r="J90" s="1022"/>
      <c r="K90" s="1022"/>
      <c r="L90" s="1056" t="s">
        <v>385</v>
      </c>
      <c r="M90" s="1057" t="s">
        <v>643</v>
      </c>
      <c r="N90" s="1058" t="s">
        <v>370</v>
      </c>
      <c r="O90" s="443">
        <v>0</v>
      </c>
      <c r="P90" s="443">
        <v>0</v>
      </c>
      <c r="Q90" s="443">
        <v>0</v>
      </c>
      <c r="R90" s="1065">
        <v>0</v>
      </c>
      <c r="S90" s="443">
        <v>0</v>
      </c>
      <c r="T90" s="443">
        <v>0</v>
      </c>
      <c r="U90" s="443">
        <v>0</v>
      </c>
      <c r="V90" s="443">
        <v>0</v>
      </c>
      <c r="W90" s="443">
        <v>0</v>
      </c>
      <c r="X90" s="443">
        <v>0</v>
      </c>
      <c r="Y90" s="443">
        <v>0</v>
      </c>
      <c r="Z90" s="443">
        <v>0</v>
      </c>
      <c r="AA90" s="443">
        <v>0</v>
      </c>
      <c r="AB90" s="443">
        <v>0</v>
      </c>
      <c r="AC90" s="443">
        <v>0</v>
      </c>
      <c r="AD90" s="443">
        <v>0</v>
      </c>
      <c r="AE90" s="443">
        <v>0</v>
      </c>
      <c r="AF90" s="443">
        <v>0</v>
      </c>
      <c r="AG90" s="443">
        <v>0</v>
      </c>
      <c r="AH90" s="443">
        <v>0</v>
      </c>
      <c r="AI90" s="443">
        <v>0</v>
      </c>
      <c r="AJ90" s="443">
        <v>0</v>
      </c>
      <c r="AK90" s="443">
        <v>0</v>
      </c>
      <c r="AL90" s="443">
        <v>0</v>
      </c>
      <c r="AM90" s="443">
        <v>0</v>
      </c>
      <c r="AN90" s="1065">
        <v>0</v>
      </c>
      <c r="AO90" s="1065">
        <v>0</v>
      </c>
      <c r="AP90" s="1065">
        <v>0</v>
      </c>
      <c r="AQ90" s="1065">
        <v>0</v>
      </c>
      <c r="AR90" s="1065">
        <v>0</v>
      </c>
      <c r="AS90" s="1065">
        <v>0</v>
      </c>
      <c r="AT90" s="1065">
        <v>0</v>
      </c>
      <c r="AU90" s="1065">
        <v>0</v>
      </c>
      <c r="AV90" s="1065">
        <v>0</v>
      </c>
      <c r="AW90" s="1065">
        <v>0</v>
      </c>
      <c r="AX90" s="858"/>
      <c r="AY90" s="858"/>
      <c r="AZ90" s="858"/>
      <c r="BA90" s="1022"/>
    </row>
    <row r="91" spans="1:53" ht="11.25">
      <c r="A91" s="885">
        <v>1</v>
      </c>
      <c r="B91" s="1022"/>
      <c r="C91" s="1022"/>
      <c r="D91" s="1022"/>
      <c r="E91" s="1022"/>
      <c r="F91" s="1022"/>
      <c r="G91" s="1022"/>
      <c r="H91" s="1022"/>
      <c r="I91" s="1022"/>
      <c r="J91" s="1022"/>
      <c r="K91" s="1022"/>
      <c r="L91" s="1056" t="s">
        <v>511</v>
      </c>
      <c r="M91" s="1057" t="s">
        <v>644</v>
      </c>
      <c r="N91" s="1058" t="s">
        <v>370</v>
      </c>
      <c r="O91" s="886"/>
      <c r="P91" s="886"/>
      <c r="Q91" s="886"/>
      <c r="R91" s="1065">
        <v>0</v>
      </c>
      <c r="S91" s="886"/>
      <c r="T91" s="886"/>
      <c r="U91" s="886"/>
      <c r="V91" s="886"/>
      <c r="W91" s="886"/>
      <c r="X91" s="886"/>
      <c r="Y91" s="886"/>
      <c r="Z91" s="886"/>
      <c r="AA91" s="886"/>
      <c r="AB91" s="886"/>
      <c r="AC91" s="886"/>
      <c r="AD91" s="886"/>
      <c r="AE91" s="886"/>
      <c r="AF91" s="886"/>
      <c r="AG91" s="886"/>
      <c r="AH91" s="886"/>
      <c r="AI91" s="886"/>
      <c r="AJ91" s="886"/>
      <c r="AK91" s="886"/>
      <c r="AL91" s="886"/>
      <c r="AM91" s="886"/>
      <c r="AN91" s="1065">
        <v>0</v>
      </c>
      <c r="AO91" s="1065">
        <v>0</v>
      </c>
      <c r="AP91" s="1065">
        <v>0</v>
      </c>
      <c r="AQ91" s="1065">
        <v>0</v>
      </c>
      <c r="AR91" s="1065">
        <v>0</v>
      </c>
      <c r="AS91" s="1065">
        <v>0</v>
      </c>
      <c r="AT91" s="1065">
        <v>0</v>
      </c>
      <c r="AU91" s="1065">
        <v>0</v>
      </c>
      <c r="AV91" s="1065">
        <v>0</v>
      </c>
      <c r="AW91" s="1065">
        <v>0</v>
      </c>
      <c r="AX91" s="858"/>
      <c r="AY91" s="858"/>
      <c r="AZ91" s="858"/>
      <c r="BA91" s="1022"/>
    </row>
    <row r="92" spans="1:53" ht="11.25">
      <c r="A92" s="885">
        <v>1</v>
      </c>
      <c r="B92" s="1022" t="s">
        <v>646</v>
      </c>
      <c r="C92" s="1022"/>
      <c r="D92" s="1022"/>
      <c r="E92" s="1022"/>
      <c r="F92" s="1022"/>
      <c r="G92" s="1022"/>
      <c r="H92" s="1022"/>
      <c r="I92" s="1022"/>
      <c r="J92" s="1022"/>
      <c r="K92" s="1022"/>
      <c r="L92" s="1056" t="s">
        <v>645</v>
      </c>
      <c r="M92" s="1064" t="s">
        <v>646</v>
      </c>
      <c r="N92" s="1058" t="s">
        <v>370</v>
      </c>
      <c r="O92" s="886"/>
      <c r="P92" s="886"/>
      <c r="Q92" s="886"/>
      <c r="R92" s="1065">
        <v>0</v>
      </c>
      <c r="S92" s="886"/>
      <c r="T92" s="886"/>
      <c r="U92" s="886"/>
      <c r="V92" s="886"/>
      <c r="W92" s="886"/>
      <c r="X92" s="886"/>
      <c r="Y92" s="886"/>
      <c r="Z92" s="886"/>
      <c r="AA92" s="886"/>
      <c r="AB92" s="886"/>
      <c r="AC92" s="886"/>
      <c r="AD92" s="886"/>
      <c r="AE92" s="886"/>
      <c r="AF92" s="886"/>
      <c r="AG92" s="886"/>
      <c r="AH92" s="886"/>
      <c r="AI92" s="886"/>
      <c r="AJ92" s="886"/>
      <c r="AK92" s="886"/>
      <c r="AL92" s="886"/>
      <c r="AM92" s="886"/>
      <c r="AN92" s="1065">
        <v>0</v>
      </c>
      <c r="AO92" s="1065">
        <v>0</v>
      </c>
      <c r="AP92" s="1065">
        <v>0</v>
      </c>
      <c r="AQ92" s="1065">
        <v>0</v>
      </c>
      <c r="AR92" s="1065">
        <v>0</v>
      </c>
      <c r="AS92" s="1065">
        <v>0</v>
      </c>
      <c r="AT92" s="1065">
        <v>0</v>
      </c>
      <c r="AU92" s="1065">
        <v>0</v>
      </c>
      <c r="AV92" s="1065">
        <v>0</v>
      </c>
      <c r="AW92" s="1065">
        <v>0</v>
      </c>
      <c r="AX92" s="858"/>
      <c r="AY92" s="858"/>
      <c r="AZ92" s="858"/>
      <c r="BA92" s="1022"/>
    </row>
    <row r="93" spans="1:53" ht="11.25">
      <c r="A93" s="885">
        <v>1</v>
      </c>
      <c r="B93" s="1022" t="s">
        <v>647</v>
      </c>
      <c r="C93" s="1022"/>
      <c r="D93" s="1022"/>
      <c r="E93" s="1022"/>
      <c r="F93" s="1022"/>
      <c r="G93" s="1022"/>
      <c r="H93" s="1022"/>
      <c r="I93" s="1022"/>
      <c r="J93" s="1022"/>
      <c r="K93" s="1022"/>
      <c r="L93" s="1056" t="s">
        <v>513</v>
      </c>
      <c r="M93" s="1057" t="s">
        <v>647</v>
      </c>
      <c r="N93" s="1058" t="s">
        <v>370</v>
      </c>
      <c r="O93" s="886"/>
      <c r="P93" s="886"/>
      <c r="Q93" s="886"/>
      <c r="R93" s="1065">
        <v>0</v>
      </c>
      <c r="S93" s="886"/>
      <c r="T93" s="886">
        <v>0</v>
      </c>
      <c r="U93" s="886">
        <v>0</v>
      </c>
      <c r="V93" s="886">
        <v>0</v>
      </c>
      <c r="W93" s="886">
        <v>0</v>
      </c>
      <c r="X93" s="886">
        <v>0</v>
      </c>
      <c r="Y93" s="886">
        <v>0</v>
      </c>
      <c r="Z93" s="886">
        <v>0</v>
      </c>
      <c r="AA93" s="886">
        <v>0</v>
      </c>
      <c r="AB93" s="886">
        <v>0</v>
      </c>
      <c r="AC93" s="886">
        <v>0</v>
      </c>
      <c r="AD93" s="886">
        <v>0</v>
      </c>
      <c r="AE93" s="886">
        <v>0</v>
      </c>
      <c r="AF93" s="886">
        <v>0</v>
      </c>
      <c r="AG93" s="886">
        <v>0</v>
      </c>
      <c r="AH93" s="886">
        <v>0</v>
      </c>
      <c r="AI93" s="886">
        <v>0</v>
      </c>
      <c r="AJ93" s="886">
        <v>0</v>
      </c>
      <c r="AK93" s="886">
        <v>0</v>
      </c>
      <c r="AL93" s="886">
        <v>0</v>
      </c>
      <c r="AM93" s="886">
        <v>0</v>
      </c>
      <c r="AN93" s="1065">
        <v>0</v>
      </c>
      <c r="AO93" s="1065">
        <v>0</v>
      </c>
      <c r="AP93" s="1065">
        <v>0</v>
      </c>
      <c r="AQ93" s="1065">
        <v>0</v>
      </c>
      <c r="AR93" s="1065">
        <v>0</v>
      </c>
      <c r="AS93" s="1065">
        <v>0</v>
      </c>
      <c r="AT93" s="1065">
        <v>0</v>
      </c>
      <c r="AU93" s="1065">
        <v>0</v>
      </c>
      <c r="AV93" s="1065">
        <v>0</v>
      </c>
      <c r="AW93" s="1065">
        <v>0</v>
      </c>
      <c r="AX93" s="858"/>
      <c r="AY93" s="858"/>
      <c r="AZ93" s="858"/>
      <c r="BA93" s="1022"/>
    </row>
    <row r="94" spans="1:53" ht="11.25">
      <c r="A94" s="885">
        <v>1</v>
      </c>
      <c r="B94" s="1022" t="s">
        <v>648</v>
      </c>
      <c r="C94" s="1022"/>
      <c r="D94" s="1022"/>
      <c r="E94" s="1022"/>
      <c r="F94" s="1022"/>
      <c r="G94" s="1022"/>
      <c r="H94" s="1022"/>
      <c r="I94" s="1022"/>
      <c r="J94" s="1022"/>
      <c r="K94" s="1022"/>
      <c r="L94" s="1056" t="s">
        <v>516</v>
      </c>
      <c r="M94" s="1057" t="s">
        <v>648</v>
      </c>
      <c r="N94" s="1058" t="s">
        <v>370</v>
      </c>
      <c r="O94" s="886"/>
      <c r="P94" s="886"/>
      <c r="Q94" s="886"/>
      <c r="R94" s="1065">
        <v>0</v>
      </c>
      <c r="S94" s="886"/>
      <c r="T94" s="886"/>
      <c r="U94" s="886"/>
      <c r="V94" s="886"/>
      <c r="W94" s="886"/>
      <c r="X94" s="886"/>
      <c r="Y94" s="886"/>
      <c r="Z94" s="886"/>
      <c r="AA94" s="886"/>
      <c r="AB94" s="886"/>
      <c r="AC94" s="886"/>
      <c r="AD94" s="886"/>
      <c r="AE94" s="886"/>
      <c r="AF94" s="886"/>
      <c r="AG94" s="886"/>
      <c r="AH94" s="886"/>
      <c r="AI94" s="886"/>
      <c r="AJ94" s="886"/>
      <c r="AK94" s="886"/>
      <c r="AL94" s="886"/>
      <c r="AM94" s="886"/>
      <c r="AN94" s="1065">
        <v>0</v>
      </c>
      <c r="AO94" s="1065">
        <v>0</v>
      </c>
      <c r="AP94" s="1065">
        <v>0</v>
      </c>
      <c r="AQ94" s="1065">
        <v>0</v>
      </c>
      <c r="AR94" s="1065">
        <v>0</v>
      </c>
      <c r="AS94" s="1065">
        <v>0</v>
      </c>
      <c r="AT94" s="1065">
        <v>0</v>
      </c>
      <c r="AU94" s="1065">
        <v>0</v>
      </c>
      <c r="AV94" s="1065">
        <v>0</v>
      </c>
      <c r="AW94" s="1065">
        <v>0</v>
      </c>
      <c r="AX94" s="858"/>
      <c r="AY94" s="858"/>
      <c r="AZ94" s="858"/>
      <c r="BA94" s="1022"/>
    </row>
    <row r="95" spans="1:53" ht="11.25">
      <c r="A95" s="885">
        <v>1</v>
      </c>
      <c r="B95" s="1022" t="s">
        <v>649</v>
      </c>
      <c r="C95" s="1022"/>
      <c r="D95" s="1022"/>
      <c r="E95" s="1022"/>
      <c r="F95" s="1022"/>
      <c r="G95" s="1022"/>
      <c r="H95" s="1022"/>
      <c r="I95" s="1022"/>
      <c r="J95" s="1022"/>
      <c r="K95" s="1022"/>
      <c r="L95" s="1056" t="s">
        <v>519</v>
      </c>
      <c r="M95" s="1057" t="s">
        <v>649</v>
      </c>
      <c r="N95" s="1058" t="s">
        <v>370</v>
      </c>
      <c r="O95" s="886"/>
      <c r="P95" s="886"/>
      <c r="Q95" s="886"/>
      <c r="R95" s="1065">
        <v>0</v>
      </c>
      <c r="S95" s="886"/>
      <c r="T95" s="886"/>
      <c r="U95" s="886"/>
      <c r="V95" s="886"/>
      <c r="W95" s="886"/>
      <c r="X95" s="886"/>
      <c r="Y95" s="886"/>
      <c r="Z95" s="886"/>
      <c r="AA95" s="886"/>
      <c r="AB95" s="886"/>
      <c r="AC95" s="886"/>
      <c r="AD95" s="886"/>
      <c r="AE95" s="886"/>
      <c r="AF95" s="886"/>
      <c r="AG95" s="886"/>
      <c r="AH95" s="886"/>
      <c r="AI95" s="886"/>
      <c r="AJ95" s="886"/>
      <c r="AK95" s="886"/>
      <c r="AL95" s="886"/>
      <c r="AM95" s="886"/>
      <c r="AN95" s="1065">
        <v>0</v>
      </c>
      <c r="AO95" s="1065">
        <v>0</v>
      </c>
      <c r="AP95" s="1065">
        <v>0</v>
      </c>
      <c r="AQ95" s="1065">
        <v>0</v>
      </c>
      <c r="AR95" s="1065">
        <v>0</v>
      </c>
      <c r="AS95" s="1065">
        <v>0</v>
      </c>
      <c r="AT95" s="1065">
        <v>0</v>
      </c>
      <c r="AU95" s="1065">
        <v>0</v>
      </c>
      <c r="AV95" s="1065">
        <v>0</v>
      </c>
      <c r="AW95" s="1065">
        <v>0</v>
      </c>
      <c r="AX95" s="858"/>
      <c r="AY95" s="858"/>
      <c r="AZ95" s="858"/>
      <c r="BA95" s="1022"/>
    </row>
    <row r="96" spans="1:53" ht="11.25">
      <c r="A96" s="885">
        <v>1</v>
      </c>
      <c r="B96" s="1022" t="s">
        <v>651</v>
      </c>
      <c r="C96" s="1022"/>
      <c r="D96" s="1022"/>
      <c r="E96" s="1022"/>
      <c r="F96" s="1022"/>
      <c r="G96" s="1022"/>
      <c r="H96" s="1022"/>
      <c r="I96" s="1022"/>
      <c r="J96" s="1022"/>
      <c r="K96" s="1022"/>
      <c r="L96" s="1056" t="s">
        <v>650</v>
      </c>
      <c r="M96" s="1057" t="s">
        <v>651</v>
      </c>
      <c r="N96" s="1058" t="s">
        <v>370</v>
      </c>
      <c r="O96" s="1065">
        <v>0</v>
      </c>
      <c r="P96" s="1065">
        <v>0</v>
      </c>
      <c r="Q96" s="1065">
        <v>0</v>
      </c>
      <c r="R96" s="1065">
        <v>0</v>
      </c>
      <c r="S96" s="1065">
        <v>0</v>
      </c>
      <c r="T96" s="1065">
        <v>0</v>
      </c>
      <c r="U96" s="1065">
        <v>0</v>
      </c>
      <c r="V96" s="1065">
        <v>0</v>
      </c>
      <c r="W96" s="1065">
        <v>0</v>
      </c>
      <c r="X96" s="1065">
        <v>0</v>
      </c>
      <c r="Y96" s="1065">
        <v>0</v>
      </c>
      <c r="Z96" s="1065">
        <v>0</v>
      </c>
      <c r="AA96" s="1065">
        <v>0</v>
      </c>
      <c r="AB96" s="1065">
        <v>0</v>
      </c>
      <c r="AC96" s="1065">
        <v>0</v>
      </c>
      <c r="AD96" s="1065">
        <v>0</v>
      </c>
      <c r="AE96" s="1065">
        <v>0</v>
      </c>
      <c r="AF96" s="1065">
        <v>0</v>
      </c>
      <c r="AG96" s="1065">
        <v>0</v>
      </c>
      <c r="AH96" s="1065">
        <v>0</v>
      </c>
      <c r="AI96" s="1065">
        <v>0</v>
      </c>
      <c r="AJ96" s="1065">
        <v>0</v>
      </c>
      <c r="AK96" s="1065">
        <v>0</v>
      </c>
      <c r="AL96" s="1065">
        <v>0</v>
      </c>
      <c r="AM96" s="1065">
        <v>0</v>
      </c>
      <c r="AN96" s="1065">
        <v>0</v>
      </c>
      <c r="AO96" s="1065">
        <v>0</v>
      </c>
      <c r="AP96" s="1065">
        <v>0</v>
      </c>
      <c r="AQ96" s="1065">
        <v>0</v>
      </c>
      <c r="AR96" s="1065">
        <v>0</v>
      </c>
      <c r="AS96" s="1065">
        <v>0</v>
      </c>
      <c r="AT96" s="1065">
        <v>0</v>
      </c>
      <c r="AU96" s="1065">
        <v>0</v>
      </c>
      <c r="AV96" s="1065">
        <v>0</v>
      </c>
      <c r="AW96" s="1065">
        <v>0</v>
      </c>
      <c r="AX96" s="858"/>
      <c r="AY96" s="858"/>
      <c r="AZ96" s="858"/>
      <c r="BA96" s="1022"/>
    </row>
    <row r="97" spans="1:53" ht="11.25">
      <c r="A97" s="885">
        <v>1</v>
      </c>
      <c r="B97" s="1022"/>
      <c r="C97" s="1022"/>
      <c r="D97" s="1022"/>
      <c r="E97" s="1022"/>
      <c r="F97" s="1022"/>
      <c r="G97" s="1022"/>
      <c r="H97" s="1022"/>
      <c r="I97" s="1022"/>
      <c r="J97" s="1022"/>
      <c r="K97" s="1022"/>
      <c r="L97" s="1056" t="s">
        <v>652</v>
      </c>
      <c r="M97" s="1064" t="s">
        <v>653</v>
      </c>
      <c r="N97" s="1058" t="s">
        <v>370</v>
      </c>
      <c r="O97" s="886"/>
      <c r="P97" s="886"/>
      <c r="Q97" s="886"/>
      <c r="R97" s="1065">
        <v>0</v>
      </c>
      <c r="S97" s="886"/>
      <c r="T97" s="886"/>
      <c r="U97" s="886"/>
      <c r="V97" s="886"/>
      <c r="W97" s="886"/>
      <c r="X97" s="886"/>
      <c r="Y97" s="886"/>
      <c r="Z97" s="886"/>
      <c r="AA97" s="886"/>
      <c r="AB97" s="886"/>
      <c r="AC97" s="886"/>
      <c r="AD97" s="886"/>
      <c r="AE97" s="886"/>
      <c r="AF97" s="886"/>
      <c r="AG97" s="886"/>
      <c r="AH97" s="886"/>
      <c r="AI97" s="886"/>
      <c r="AJ97" s="886"/>
      <c r="AK97" s="886"/>
      <c r="AL97" s="886"/>
      <c r="AM97" s="886"/>
      <c r="AN97" s="1065">
        <v>0</v>
      </c>
      <c r="AO97" s="1065">
        <v>0</v>
      </c>
      <c r="AP97" s="1065">
        <v>0</v>
      </c>
      <c r="AQ97" s="1065">
        <v>0</v>
      </c>
      <c r="AR97" s="1065">
        <v>0</v>
      </c>
      <c r="AS97" s="1065">
        <v>0</v>
      </c>
      <c r="AT97" s="1065">
        <v>0</v>
      </c>
      <c r="AU97" s="1065">
        <v>0</v>
      </c>
      <c r="AV97" s="1065">
        <v>0</v>
      </c>
      <c r="AW97" s="1065">
        <v>0</v>
      </c>
      <c r="AX97" s="858"/>
      <c r="AY97" s="858"/>
      <c r="AZ97" s="858"/>
      <c r="BA97" s="1022"/>
    </row>
    <row r="98" spans="1:53" ht="11.25">
      <c r="A98" s="885">
        <v>1</v>
      </c>
      <c r="B98" s="1022"/>
      <c r="C98" s="1022"/>
      <c r="D98" s="1022"/>
      <c r="E98" s="1022"/>
      <c r="F98" s="1022"/>
      <c r="G98" s="1022"/>
      <c r="H98" s="1022"/>
      <c r="I98" s="1022"/>
      <c r="J98" s="1022"/>
      <c r="K98" s="1022"/>
      <c r="L98" s="1056" t="s">
        <v>654</v>
      </c>
      <c r="M98" s="1064" t="s">
        <v>655</v>
      </c>
      <c r="N98" s="1058" t="s">
        <v>370</v>
      </c>
      <c r="O98" s="886"/>
      <c r="P98" s="886"/>
      <c r="Q98" s="886"/>
      <c r="R98" s="1065">
        <v>0</v>
      </c>
      <c r="S98" s="886"/>
      <c r="T98" s="886"/>
      <c r="U98" s="886"/>
      <c r="V98" s="886"/>
      <c r="W98" s="886"/>
      <c r="X98" s="886"/>
      <c r="Y98" s="886"/>
      <c r="Z98" s="886"/>
      <c r="AA98" s="886"/>
      <c r="AB98" s="886"/>
      <c r="AC98" s="886"/>
      <c r="AD98" s="886"/>
      <c r="AE98" s="886"/>
      <c r="AF98" s="886"/>
      <c r="AG98" s="886"/>
      <c r="AH98" s="886"/>
      <c r="AI98" s="886"/>
      <c r="AJ98" s="886"/>
      <c r="AK98" s="886"/>
      <c r="AL98" s="886"/>
      <c r="AM98" s="886"/>
      <c r="AN98" s="1065">
        <v>0</v>
      </c>
      <c r="AO98" s="1065">
        <v>0</v>
      </c>
      <c r="AP98" s="1065">
        <v>0</v>
      </c>
      <c r="AQ98" s="1065">
        <v>0</v>
      </c>
      <c r="AR98" s="1065">
        <v>0</v>
      </c>
      <c r="AS98" s="1065">
        <v>0</v>
      </c>
      <c r="AT98" s="1065">
        <v>0</v>
      </c>
      <c r="AU98" s="1065">
        <v>0</v>
      </c>
      <c r="AV98" s="1065">
        <v>0</v>
      </c>
      <c r="AW98" s="1065">
        <v>0</v>
      </c>
      <c r="AX98" s="858"/>
      <c r="AY98" s="858"/>
      <c r="AZ98" s="858"/>
      <c r="BA98" s="1022"/>
    </row>
    <row r="99" spans="1:53" ht="22.5">
      <c r="A99" s="885">
        <v>1</v>
      </c>
      <c r="B99" s="1022" t="s">
        <v>1397</v>
      </c>
      <c r="C99" s="1022"/>
      <c r="D99" s="1022"/>
      <c r="E99" s="1022"/>
      <c r="F99" s="1022"/>
      <c r="G99" s="1022"/>
      <c r="H99" s="1022"/>
      <c r="I99" s="1022"/>
      <c r="J99" s="1022"/>
      <c r="K99" s="1022"/>
      <c r="L99" s="1056" t="s">
        <v>656</v>
      </c>
      <c r="M99" s="1057" t="s">
        <v>657</v>
      </c>
      <c r="N99" s="1058" t="s">
        <v>370</v>
      </c>
      <c r="O99" s="886"/>
      <c r="P99" s="886"/>
      <c r="Q99" s="886"/>
      <c r="R99" s="1065">
        <v>0</v>
      </c>
      <c r="S99" s="886"/>
      <c r="T99" s="886"/>
      <c r="U99" s="886"/>
      <c r="V99" s="886"/>
      <c r="W99" s="886"/>
      <c r="X99" s="886"/>
      <c r="Y99" s="886"/>
      <c r="Z99" s="886"/>
      <c r="AA99" s="886"/>
      <c r="AB99" s="886"/>
      <c r="AC99" s="886"/>
      <c r="AD99" s="886"/>
      <c r="AE99" s="886"/>
      <c r="AF99" s="886"/>
      <c r="AG99" s="886"/>
      <c r="AH99" s="886"/>
      <c r="AI99" s="886"/>
      <c r="AJ99" s="886"/>
      <c r="AK99" s="886"/>
      <c r="AL99" s="886"/>
      <c r="AM99" s="886"/>
      <c r="AN99" s="1065">
        <v>0</v>
      </c>
      <c r="AO99" s="1065">
        <v>0</v>
      </c>
      <c r="AP99" s="1065">
        <v>0</v>
      </c>
      <c r="AQ99" s="1065">
        <v>0</v>
      </c>
      <c r="AR99" s="1065">
        <v>0</v>
      </c>
      <c r="AS99" s="1065">
        <v>0</v>
      </c>
      <c r="AT99" s="1065">
        <v>0</v>
      </c>
      <c r="AU99" s="1065">
        <v>0</v>
      </c>
      <c r="AV99" s="1065">
        <v>0</v>
      </c>
      <c r="AW99" s="1065">
        <v>0</v>
      </c>
      <c r="AX99" s="858"/>
      <c r="AY99" s="858"/>
      <c r="AZ99" s="858"/>
      <c r="BA99" s="1022"/>
    </row>
    <row r="100" spans="1:53" s="116" customFormat="1" ht="56.25">
      <c r="A100" s="885">
        <v>1</v>
      </c>
      <c r="B100" s="1022" t="s">
        <v>1105</v>
      </c>
      <c r="C100" s="1071"/>
      <c r="D100" s="1071"/>
      <c r="E100" s="1071"/>
      <c r="F100" s="1071"/>
      <c r="G100" s="1071"/>
      <c r="H100" s="1071"/>
      <c r="I100" s="1071"/>
      <c r="J100" s="1071"/>
      <c r="K100" s="1071"/>
      <c r="L100" s="1072" t="s">
        <v>103</v>
      </c>
      <c r="M100" s="1051" t="s">
        <v>658</v>
      </c>
      <c r="N100" s="1074" t="s">
        <v>370</v>
      </c>
      <c r="O100" s="537">
        <v>242.93</v>
      </c>
      <c r="P100" s="537">
        <v>208.32</v>
      </c>
      <c r="Q100" s="537">
        <v>208.32</v>
      </c>
      <c r="R100" s="1053">
        <v>0</v>
      </c>
      <c r="S100" s="537">
        <v>207</v>
      </c>
      <c r="T100" s="537">
        <v>207.84</v>
      </c>
      <c r="U100" s="537">
        <v>0</v>
      </c>
      <c r="V100" s="537">
        <v>0</v>
      </c>
      <c r="W100" s="537">
        <v>0</v>
      </c>
      <c r="X100" s="537">
        <v>0</v>
      </c>
      <c r="Y100" s="537">
        <v>0</v>
      </c>
      <c r="Z100" s="537">
        <v>0</v>
      </c>
      <c r="AA100" s="537">
        <v>0</v>
      </c>
      <c r="AB100" s="537">
        <v>0</v>
      </c>
      <c r="AC100" s="537">
        <v>0</v>
      </c>
      <c r="AD100" s="537">
        <v>219.36</v>
      </c>
      <c r="AE100" s="537">
        <v>0</v>
      </c>
      <c r="AF100" s="537">
        <v>0</v>
      </c>
      <c r="AG100" s="537">
        <v>0</v>
      </c>
      <c r="AH100" s="537">
        <v>0</v>
      </c>
      <c r="AI100" s="537">
        <v>0</v>
      </c>
      <c r="AJ100" s="537">
        <v>0</v>
      </c>
      <c r="AK100" s="537">
        <v>0</v>
      </c>
      <c r="AL100" s="537">
        <v>0</v>
      </c>
      <c r="AM100" s="537">
        <v>0</v>
      </c>
      <c r="AN100" s="1053">
        <v>5.9710144927536302</v>
      </c>
      <c r="AO100" s="1053">
        <v>-100</v>
      </c>
      <c r="AP100" s="1053">
        <v>0</v>
      </c>
      <c r="AQ100" s="1053">
        <v>0</v>
      </c>
      <c r="AR100" s="1053">
        <v>0</v>
      </c>
      <c r="AS100" s="1053">
        <v>0</v>
      </c>
      <c r="AT100" s="1053">
        <v>0</v>
      </c>
      <c r="AU100" s="1053">
        <v>0</v>
      </c>
      <c r="AV100" s="1053">
        <v>0</v>
      </c>
      <c r="AW100" s="1053">
        <v>0</v>
      </c>
      <c r="AX100" s="858" t="s">
        <v>2380</v>
      </c>
      <c r="AY100" s="858"/>
      <c r="AZ100" s="858"/>
      <c r="BA100" s="1071"/>
    </row>
    <row r="101" spans="1:53" s="116" customFormat="1" ht="24.75" customHeight="1">
      <c r="A101" s="885">
        <v>1</v>
      </c>
      <c r="B101" s="1022" t="s">
        <v>1106</v>
      </c>
      <c r="C101" s="1071"/>
      <c r="D101" s="1071"/>
      <c r="E101" s="1071"/>
      <c r="F101" s="1071"/>
      <c r="G101" s="1071"/>
      <c r="H101" s="1071"/>
      <c r="I101" s="1071"/>
      <c r="J101" s="1071"/>
      <c r="K101" s="1071"/>
      <c r="L101" s="1072" t="s">
        <v>104</v>
      </c>
      <c r="M101" s="1051" t="s">
        <v>659</v>
      </c>
      <c r="N101" s="1074" t="s">
        <v>370</v>
      </c>
      <c r="O101" s="537">
        <v>0</v>
      </c>
      <c r="P101" s="537">
        <v>0</v>
      </c>
      <c r="Q101" s="537">
        <v>0</v>
      </c>
      <c r="R101" s="1053">
        <v>0</v>
      </c>
      <c r="S101" s="537">
        <v>0</v>
      </c>
      <c r="T101" s="537">
        <v>0</v>
      </c>
      <c r="U101" s="537">
        <v>0</v>
      </c>
      <c r="V101" s="537">
        <v>0</v>
      </c>
      <c r="W101" s="537">
        <v>0</v>
      </c>
      <c r="X101" s="537">
        <v>0</v>
      </c>
      <c r="Y101" s="537">
        <v>0</v>
      </c>
      <c r="Z101" s="537">
        <v>0</v>
      </c>
      <c r="AA101" s="537">
        <v>0</v>
      </c>
      <c r="AB101" s="537">
        <v>0</v>
      </c>
      <c r="AC101" s="537">
        <v>0</v>
      </c>
      <c r="AD101" s="537">
        <v>0</v>
      </c>
      <c r="AE101" s="537">
        <v>0</v>
      </c>
      <c r="AF101" s="537">
        <v>0</v>
      </c>
      <c r="AG101" s="537">
        <v>0</v>
      </c>
      <c r="AH101" s="537">
        <v>0</v>
      </c>
      <c r="AI101" s="537">
        <v>0</v>
      </c>
      <c r="AJ101" s="537">
        <v>0</v>
      </c>
      <c r="AK101" s="537">
        <v>0</v>
      </c>
      <c r="AL101" s="537">
        <v>0</v>
      </c>
      <c r="AM101" s="537">
        <v>0</v>
      </c>
      <c r="AN101" s="1053">
        <v>0</v>
      </c>
      <c r="AO101" s="1053">
        <v>0</v>
      </c>
      <c r="AP101" s="1053">
        <v>0</v>
      </c>
      <c r="AQ101" s="1053">
        <v>0</v>
      </c>
      <c r="AR101" s="1053">
        <v>0</v>
      </c>
      <c r="AS101" s="1053">
        <v>0</v>
      </c>
      <c r="AT101" s="1053">
        <v>0</v>
      </c>
      <c r="AU101" s="1053">
        <v>0</v>
      </c>
      <c r="AV101" s="1053">
        <v>0</v>
      </c>
      <c r="AW101" s="1053">
        <v>0</v>
      </c>
      <c r="AX101" s="858"/>
      <c r="AY101" s="858"/>
      <c r="AZ101" s="858"/>
      <c r="BA101" s="1071"/>
    </row>
    <row r="102" spans="1:53" ht="11.25">
      <c r="A102" s="885">
        <v>1</v>
      </c>
      <c r="B102" s="1022"/>
      <c r="C102" s="1022"/>
      <c r="D102" s="1022"/>
      <c r="E102" s="1022"/>
      <c r="F102" s="1022"/>
      <c r="G102" s="1022"/>
      <c r="H102" s="1022"/>
      <c r="I102" s="1022"/>
      <c r="J102" s="1022"/>
      <c r="K102" s="1022"/>
      <c r="L102" s="1056" t="s">
        <v>148</v>
      </c>
      <c r="M102" s="1077" t="s">
        <v>1239</v>
      </c>
      <c r="N102" s="1058" t="s">
        <v>370</v>
      </c>
      <c r="O102" s="886">
        <v>0</v>
      </c>
      <c r="P102" s="886">
        <v>0</v>
      </c>
      <c r="Q102" s="886">
        <v>0</v>
      </c>
      <c r="R102" s="1065">
        <v>0</v>
      </c>
      <c r="S102" s="886">
        <v>0</v>
      </c>
      <c r="T102" s="886">
        <v>0</v>
      </c>
      <c r="U102" s="886">
        <v>0</v>
      </c>
      <c r="V102" s="886">
        <v>0</v>
      </c>
      <c r="W102" s="886">
        <v>0</v>
      </c>
      <c r="X102" s="886">
        <v>0</v>
      </c>
      <c r="Y102" s="886">
        <v>0</v>
      </c>
      <c r="Z102" s="886">
        <v>0</v>
      </c>
      <c r="AA102" s="886">
        <v>0</v>
      </c>
      <c r="AB102" s="886">
        <v>0</v>
      </c>
      <c r="AC102" s="886">
        <v>0</v>
      </c>
      <c r="AD102" s="886">
        <v>0</v>
      </c>
      <c r="AE102" s="886">
        <v>0</v>
      </c>
      <c r="AF102" s="886">
        <v>0</v>
      </c>
      <c r="AG102" s="886">
        <v>0</v>
      </c>
      <c r="AH102" s="886">
        <v>0</v>
      </c>
      <c r="AI102" s="886">
        <v>0</v>
      </c>
      <c r="AJ102" s="886">
        <v>0</v>
      </c>
      <c r="AK102" s="886">
        <v>0</v>
      </c>
      <c r="AL102" s="886">
        <v>0</v>
      </c>
      <c r="AM102" s="886">
        <v>0</v>
      </c>
      <c r="AN102" s="1065">
        <v>0</v>
      </c>
      <c r="AO102" s="1065">
        <v>0</v>
      </c>
      <c r="AP102" s="1065">
        <v>0</v>
      </c>
      <c r="AQ102" s="1065">
        <v>0</v>
      </c>
      <c r="AR102" s="1065">
        <v>0</v>
      </c>
      <c r="AS102" s="1065">
        <v>0</v>
      </c>
      <c r="AT102" s="1065">
        <v>0</v>
      </c>
      <c r="AU102" s="1065">
        <v>0</v>
      </c>
      <c r="AV102" s="1065">
        <v>0</v>
      </c>
      <c r="AW102" s="1065">
        <v>0</v>
      </c>
      <c r="AX102" s="858"/>
      <c r="AY102" s="858"/>
      <c r="AZ102" s="858"/>
      <c r="BA102" s="1022"/>
    </row>
    <row r="103" spans="1:53" s="116" customFormat="1" ht="11.25">
      <c r="A103" s="885">
        <v>1</v>
      </c>
      <c r="B103" s="1022" t="s">
        <v>660</v>
      </c>
      <c r="C103" s="1071"/>
      <c r="D103" s="1071"/>
      <c r="E103" s="1071"/>
      <c r="F103" s="1071"/>
      <c r="G103" s="1071"/>
      <c r="H103" s="1071"/>
      <c r="I103" s="1071"/>
      <c r="J103" s="1071"/>
      <c r="K103" s="1071"/>
      <c r="L103" s="1072" t="s">
        <v>120</v>
      </c>
      <c r="M103" s="1078" t="s">
        <v>660</v>
      </c>
      <c r="N103" s="1052" t="s">
        <v>370</v>
      </c>
      <c r="O103" s="1053">
        <v>0</v>
      </c>
      <c r="P103" s="1053">
        <v>0</v>
      </c>
      <c r="Q103" s="1053">
        <v>0</v>
      </c>
      <c r="R103" s="537">
        <v>0</v>
      </c>
      <c r="S103" s="1053">
        <v>0</v>
      </c>
      <c r="T103" s="1053">
        <v>0</v>
      </c>
      <c r="U103" s="1053">
        <v>0</v>
      </c>
      <c r="V103" s="1053">
        <v>0</v>
      </c>
      <c r="W103" s="1053">
        <v>0</v>
      </c>
      <c r="X103" s="1053">
        <v>0</v>
      </c>
      <c r="Y103" s="1053">
        <v>0</v>
      </c>
      <c r="Z103" s="1053">
        <v>0</v>
      </c>
      <c r="AA103" s="1053">
        <v>0</v>
      </c>
      <c r="AB103" s="1053">
        <v>0</v>
      </c>
      <c r="AC103" s="1053">
        <v>0</v>
      </c>
      <c r="AD103" s="1053">
        <v>0</v>
      </c>
      <c r="AE103" s="1053">
        <v>0</v>
      </c>
      <c r="AF103" s="1053">
        <v>0</v>
      </c>
      <c r="AG103" s="1053">
        <v>0</v>
      </c>
      <c r="AH103" s="1053">
        <v>0</v>
      </c>
      <c r="AI103" s="1053">
        <v>0</v>
      </c>
      <c r="AJ103" s="1053">
        <v>0</v>
      </c>
      <c r="AK103" s="1053">
        <v>0</v>
      </c>
      <c r="AL103" s="1053">
        <v>0</v>
      </c>
      <c r="AM103" s="1053">
        <v>0</v>
      </c>
      <c r="AN103" s="1053">
        <v>0</v>
      </c>
      <c r="AO103" s="1053">
        <v>0</v>
      </c>
      <c r="AP103" s="1053">
        <v>0</v>
      </c>
      <c r="AQ103" s="1053">
        <v>0</v>
      </c>
      <c r="AR103" s="1053">
        <v>0</v>
      </c>
      <c r="AS103" s="1053">
        <v>0</v>
      </c>
      <c r="AT103" s="1053">
        <v>0</v>
      </c>
      <c r="AU103" s="1053">
        <v>0</v>
      </c>
      <c r="AV103" s="1053">
        <v>0</v>
      </c>
      <c r="AW103" s="1053">
        <v>0</v>
      </c>
      <c r="AX103" s="858"/>
      <c r="AY103" s="858"/>
      <c r="AZ103" s="858"/>
      <c r="BA103" s="1071"/>
    </row>
    <row r="104" spans="1:53" ht="11.25">
      <c r="A104" s="885">
        <v>1</v>
      </c>
      <c r="B104" s="1022"/>
      <c r="C104" s="1022"/>
      <c r="D104" s="1022"/>
      <c r="E104" s="1022"/>
      <c r="F104" s="1022"/>
      <c r="G104" s="1022"/>
      <c r="H104" s="1022"/>
      <c r="I104" s="1022"/>
      <c r="J104" s="1022"/>
      <c r="K104" s="1022"/>
      <c r="L104" s="1056" t="s">
        <v>122</v>
      </c>
      <c r="M104" s="1057" t="s">
        <v>661</v>
      </c>
      <c r="N104" s="1058" t="s">
        <v>370</v>
      </c>
      <c r="O104" s="886">
        <v>0</v>
      </c>
      <c r="P104" s="886">
        <v>0</v>
      </c>
      <c r="Q104" s="886">
        <v>0</v>
      </c>
      <c r="R104" s="1065">
        <v>0</v>
      </c>
      <c r="S104" s="886">
        <v>0</v>
      </c>
      <c r="T104" s="886">
        <v>0</v>
      </c>
      <c r="U104" s="886">
        <v>0</v>
      </c>
      <c r="V104" s="886">
        <v>0</v>
      </c>
      <c r="W104" s="886">
        <v>0</v>
      </c>
      <c r="X104" s="886">
        <v>0</v>
      </c>
      <c r="Y104" s="886">
        <v>0</v>
      </c>
      <c r="Z104" s="886">
        <v>0</v>
      </c>
      <c r="AA104" s="886">
        <v>0</v>
      </c>
      <c r="AB104" s="886">
        <v>0</v>
      </c>
      <c r="AC104" s="886">
        <v>0</v>
      </c>
      <c r="AD104" s="886">
        <v>0</v>
      </c>
      <c r="AE104" s="886">
        <v>0</v>
      </c>
      <c r="AF104" s="886">
        <v>0</v>
      </c>
      <c r="AG104" s="886">
        <v>0</v>
      </c>
      <c r="AH104" s="886">
        <v>0</v>
      </c>
      <c r="AI104" s="886">
        <v>0</v>
      </c>
      <c r="AJ104" s="886">
        <v>0</v>
      </c>
      <c r="AK104" s="886">
        <v>0</v>
      </c>
      <c r="AL104" s="886">
        <v>0</v>
      </c>
      <c r="AM104" s="886">
        <v>0</v>
      </c>
      <c r="AN104" s="1065">
        <v>0</v>
      </c>
      <c r="AO104" s="1065">
        <v>0</v>
      </c>
      <c r="AP104" s="1065">
        <v>0</v>
      </c>
      <c r="AQ104" s="1065">
        <v>0</v>
      </c>
      <c r="AR104" s="1065">
        <v>0</v>
      </c>
      <c r="AS104" s="1065">
        <v>0</v>
      </c>
      <c r="AT104" s="1065">
        <v>0</v>
      </c>
      <c r="AU104" s="1065">
        <v>0</v>
      </c>
      <c r="AV104" s="1065">
        <v>0</v>
      </c>
      <c r="AW104" s="1065">
        <v>0</v>
      </c>
      <c r="AX104" s="858"/>
      <c r="AY104" s="858"/>
      <c r="AZ104" s="858"/>
      <c r="BA104" s="1022"/>
    </row>
    <row r="105" spans="1:53" ht="11.25">
      <c r="A105" s="885">
        <v>1</v>
      </c>
      <c r="B105" s="1022"/>
      <c r="C105" s="1022"/>
      <c r="D105" s="1022"/>
      <c r="E105" s="1022"/>
      <c r="F105" s="1022"/>
      <c r="G105" s="1022"/>
      <c r="H105" s="1022"/>
      <c r="I105" s="1022"/>
      <c r="J105" s="1022"/>
      <c r="K105" s="1022"/>
      <c r="L105" s="1056" t="s">
        <v>123</v>
      </c>
      <c r="M105" s="1057" t="s">
        <v>662</v>
      </c>
      <c r="N105" s="1058" t="s">
        <v>370</v>
      </c>
      <c r="O105" s="886">
        <v>0</v>
      </c>
      <c r="P105" s="886">
        <v>0</v>
      </c>
      <c r="Q105" s="886">
        <v>0</v>
      </c>
      <c r="R105" s="1065">
        <v>0</v>
      </c>
      <c r="S105" s="886">
        <v>0</v>
      </c>
      <c r="T105" s="886">
        <v>0</v>
      </c>
      <c r="U105" s="886">
        <v>0</v>
      </c>
      <c r="V105" s="886">
        <v>0</v>
      </c>
      <c r="W105" s="886">
        <v>0</v>
      </c>
      <c r="X105" s="886">
        <v>0</v>
      </c>
      <c r="Y105" s="886">
        <v>0</v>
      </c>
      <c r="Z105" s="886">
        <v>0</v>
      </c>
      <c r="AA105" s="886">
        <v>0</v>
      </c>
      <c r="AB105" s="886">
        <v>0</v>
      </c>
      <c r="AC105" s="886">
        <v>0</v>
      </c>
      <c r="AD105" s="886">
        <v>0</v>
      </c>
      <c r="AE105" s="886">
        <v>0</v>
      </c>
      <c r="AF105" s="886">
        <v>0</v>
      </c>
      <c r="AG105" s="886">
        <v>0</v>
      </c>
      <c r="AH105" s="886">
        <v>0</v>
      </c>
      <c r="AI105" s="886">
        <v>0</v>
      </c>
      <c r="AJ105" s="886">
        <v>0</v>
      </c>
      <c r="AK105" s="886">
        <v>0</v>
      </c>
      <c r="AL105" s="886">
        <v>0</v>
      </c>
      <c r="AM105" s="886">
        <v>0</v>
      </c>
      <c r="AN105" s="1065">
        <v>0</v>
      </c>
      <c r="AO105" s="1065">
        <v>0</v>
      </c>
      <c r="AP105" s="1065">
        <v>0</v>
      </c>
      <c r="AQ105" s="1065">
        <v>0</v>
      </c>
      <c r="AR105" s="1065">
        <v>0</v>
      </c>
      <c r="AS105" s="1065">
        <v>0</v>
      </c>
      <c r="AT105" s="1065">
        <v>0</v>
      </c>
      <c r="AU105" s="1065">
        <v>0</v>
      </c>
      <c r="AV105" s="1065">
        <v>0</v>
      </c>
      <c r="AW105" s="1065">
        <v>0</v>
      </c>
      <c r="AX105" s="858"/>
      <c r="AY105" s="858"/>
      <c r="AZ105" s="858"/>
      <c r="BA105" s="1022"/>
    </row>
    <row r="106" spans="1:53" ht="11.25">
      <c r="A106" s="885">
        <v>1</v>
      </c>
      <c r="B106" s="1022"/>
      <c r="C106" s="1022"/>
      <c r="D106" s="1022"/>
      <c r="E106" s="1022"/>
      <c r="F106" s="1022"/>
      <c r="G106" s="1022"/>
      <c r="H106" s="1022"/>
      <c r="I106" s="1022"/>
      <c r="J106" s="1022"/>
      <c r="K106" s="1022"/>
      <c r="L106" s="1056" t="s">
        <v>396</v>
      </c>
      <c r="M106" s="1057" t="s">
        <v>663</v>
      </c>
      <c r="N106" s="1058" t="s">
        <v>370</v>
      </c>
      <c r="O106" s="886">
        <v>0</v>
      </c>
      <c r="P106" s="886">
        <v>0</v>
      </c>
      <c r="Q106" s="886">
        <v>0</v>
      </c>
      <c r="R106" s="1065">
        <v>0</v>
      </c>
      <c r="S106" s="886">
        <v>0</v>
      </c>
      <c r="T106" s="886">
        <v>0</v>
      </c>
      <c r="U106" s="886">
        <v>0</v>
      </c>
      <c r="V106" s="886">
        <v>0</v>
      </c>
      <c r="W106" s="886">
        <v>0</v>
      </c>
      <c r="X106" s="886">
        <v>0</v>
      </c>
      <c r="Y106" s="886">
        <v>0</v>
      </c>
      <c r="Z106" s="886">
        <v>0</v>
      </c>
      <c r="AA106" s="886">
        <v>0</v>
      </c>
      <c r="AB106" s="886">
        <v>0</v>
      </c>
      <c r="AC106" s="886">
        <v>0</v>
      </c>
      <c r="AD106" s="886">
        <v>0</v>
      </c>
      <c r="AE106" s="886">
        <v>0</v>
      </c>
      <c r="AF106" s="886">
        <v>0</v>
      </c>
      <c r="AG106" s="886">
        <v>0</v>
      </c>
      <c r="AH106" s="886">
        <v>0</v>
      </c>
      <c r="AI106" s="886">
        <v>0</v>
      </c>
      <c r="AJ106" s="886">
        <v>0</v>
      </c>
      <c r="AK106" s="886">
        <v>0</v>
      </c>
      <c r="AL106" s="886">
        <v>0</v>
      </c>
      <c r="AM106" s="886">
        <v>0</v>
      </c>
      <c r="AN106" s="1065">
        <v>0</v>
      </c>
      <c r="AO106" s="1065">
        <v>0</v>
      </c>
      <c r="AP106" s="1065">
        <v>0</v>
      </c>
      <c r="AQ106" s="1065">
        <v>0</v>
      </c>
      <c r="AR106" s="1065">
        <v>0</v>
      </c>
      <c r="AS106" s="1065">
        <v>0</v>
      </c>
      <c r="AT106" s="1065">
        <v>0</v>
      </c>
      <c r="AU106" s="1065">
        <v>0</v>
      </c>
      <c r="AV106" s="1065">
        <v>0</v>
      </c>
      <c r="AW106" s="1065">
        <v>0</v>
      </c>
      <c r="AX106" s="858"/>
      <c r="AY106" s="858"/>
      <c r="AZ106" s="858"/>
      <c r="BA106" s="1022"/>
    </row>
    <row r="107" spans="1:53" ht="22.5">
      <c r="A107" s="885">
        <v>1</v>
      </c>
      <c r="B107" s="1022" t="s">
        <v>1398</v>
      </c>
      <c r="C107" s="1022"/>
      <c r="D107" s="1022"/>
      <c r="E107" s="1022"/>
      <c r="F107" s="1022"/>
      <c r="G107" s="1022"/>
      <c r="H107" s="1022"/>
      <c r="I107" s="1022"/>
      <c r="J107" s="1022"/>
      <c r="K107" s="1022"/>
      <c r="L107" s="1056" t="s">
        <v>397</v>
      </c>
      <c r="M107" s="1057" t="s">
        <v>664</v>
      </c>
      <c r="N107" s="1058" t="s">
        <v>370</v>
      </c>
      <c r="O107" s="886"/>
      <c r="P107" s="886"/>
      <c r="Q107" s="886"/>
      <c r="R107" s="1065">
        <v>0</v>
      </c>
      <c r="S107" s="886"/>
      <c r="T107" s="886"/>
      <c r="U107" s="886"/>
      <c r="V107" s="886"/>
      <c r="W107" s="886"/>
      <c r="X107" s="886"/>
      <c r="Y107" s="886"/>
      <c r="Z107" s="886"/>
      <c r="AA107" s="886"/>
      <c r="AB107" s="886"/>
      <c r="AC107" s="886"/>
      <c r="AD107" s="886"/>
      <c r="AE107" s="886"/>
      <c r="AF107" s="886"/>
      <c r="AG107" s="886"/>
      <c r="AH107" s="886"/>
      <c r="AI107" s="886"/>
      <c r="AJ107" s="886"/>
      <c r="AK107" s="886"/>
      <c r="AL107" s="886"/>
      <c r="AM107" s="886"/>
      <c r="AN107" s="1065">
        <v>0</v>
      </c>
      <c r="AO107" s="1065">
        <v>0</v>
      </c>
      <c r="AP107" s="1065">
        <v>0</v>
      </c>
      <c r="AQ107" s="1065">
        <v>0</v>
      </c>
      <c r="AR107" s="1065">
        <v>0</v>
      </c>
      <c r="AS107" s="1065">
        <v>0</v>
      </c>
      <c r="AT107" s="1065">
        <v>0</v>
      </c>
      <c r="AU107" s="1065">
        <v>0</v>
      </c>
      <c r="AV107" s="1065">
        <v>0</v>
      </c>
      <c r="AW107" s="1065">
        <v>0</v>
      </c>
      <c r="AX107" s="858"/>
      <c r="AY107" s="858"/>
      <c r="AZ107" s="858"/>
      <c r="BA107" s="1022"/>
    </row>
    <row r="108" spans="1:53" ht="11.25">
      <c r="A108" s="885">
        <v>1</v>
      </c>
      <c r="B108" s="1022" t="s">
        <v>665</v>
      </c>
      <c r="C108" s="1022"/>
      <c r="D108" s="1022"/>
      <c r="E108" s="1022"/>
      <c r="F108" s="1022"/>
      <c r="G108" s="1022"/>
      <c r="H108" s="1022"/>
      <c r="I108" s="1022"/>
      <c r="J108" s="1022"/>
      <c r="K108" s="1022"/>
      <c r="L108" s="1056" t="s">
        <v>124</v>
      </c>
      <c r="M108" s="1079" t="s">
        <v>665</v>
      </c>
      <c r="N108" s="1058" t="s">
        <v>370</v>
      </c>
      <c r="O108" s="886"/>
      <c r="P108" s="886"/>
      <c r="Q108" s="886"/>
      <c r="R108" s="1065">
        <v>0</v>
      </c>
      <c r="S108" s="886"/>
      <c r="T108" s="886"/>
      <c r="U108" s="886"/>
      <c r="V108" s="886"/>
      <c r="W108" s="886"/>
      <c r="X108" s="886"/>
      <c r="Y108" s="886"/>
      <c r="Z108" s="886"/>
      <c r="AA108" s="886"/>
      <c r="AB108" s="886"/>
      <c r="AC108" s="886"/>
      <c r="AD108" s="886"/>
      <c r="AE108" s="886"/>
      <c r="AF108" s="886"/>
      <c r="AG108" s="886"/>
      <c r="AH108" s="886"/>
      <c r="AI108" s="886"/>
      <c r="AJ108" s="886"/>
      <c r="AK108" s="886"/>
      <c r="AL108" s="886"/>
      <c r="AM108" s="886"/>
      <c r="AN108" s="1065">
        <v>0</v>
      </c>
      <c r="AO108" s="1065">
        <v>0</v>
      </c>
      <c r="AP108" s="1065">
        <v>0</v>
      </c>
      <c r="AQ108" s="1065">
        <v>0</v>
      </c>
      <c r="AR108" s="1065">
        <v>0</v>
      </c>
      <c r="AS108" s="1065">
        <v>0</v>
      </c>
      <c r="AT108" s="1065">
        <v>0</v>
      </c>
      <c r="AU108" s="1065">
        <v>0</v>
      </c>
      <c r="AV108" s="1065">
        <v>0</v>
      </c>
      <c r="AW108" s="1065">
        <v>0</v>
      </c>
      <c r="AX108" s="858"/>
      <c r="AY108" s="858"/>
      <c r="AZ108" s="858"/>
      <c r="BA108" s="1022"/>
    </row>
    <row r="109" spans="1:53" ht="22.5">
      <c r="A109" s="885">
        <v>1</v>
      </c>
      <c r="B109" s="1022"/>
      <c r="C109" s="1022"/>
      <c r="D109" s="1022"/>
      <c r="E109" s="1022"/>
      <c r="F109" s="1022"/>
      <c r="G109" s="1022"/>
      <c r="H109" s="1022"/>
      <c r="I109" s="1022"/>
      <c r="J109" s="1022"/>
      <c r="K109" s="1022"/>
      <c r="L109" s="1056" t="s">
        <v>125</v>
      </c>
      <c r="M109" s="1079" t="s">
        <v>666</v>
      </c>
      <c r="N109" s="1058" t="s">
        <v>370</v>
      </c>
      <c r="O109" s="886"/>
      <c r="P109" s="886"/>
      <c r="Q109" s="886"/>
      <c r="R109" s="1065">
        <v>0</v>
      </c>
      <c r="S109" s="886"/>
      <c r="T109" s="886">
        <v>0</v>
      </c>
      <c r="U109" s="886"/>
      <c r="V109" s="886"/>
      <c r="W109" s="886"/>
      <c r="X109" s="886"/>
      <c r="Y109" s="886"/>
      <c r="Z109" s="886"/>
      <c r="AA109" s="886"/>
      <c r="AB109" s="886"/>
      <c r="AC109" s="886"/>
      <c r="AD109" s="886">
        <v>0</v>
      </c>
      <c r="AE109" s="886"/>
      <c r="AF109" s="886"/>
      <c r="AG109" s="886"/>
      <c r="AH109" s="886"/>
      <c r="AI109" s="886"/>
      <c r="AJ109" s="886"/>
      <c r="AK109" s="886"/>
      <c r="AL109" s="886"/>
      <c r="AM109" s="886"/>
      <c r="AN109" s="443"/>
      <c r="AO109" s="443"/>
      <c r="AP109" s="443"/>
      <c r="AQ109" s="443"/>
      <c r="AR109" s="443"/>
      <c r="AS109" s="443"/>
      <c r="AT109" s="443"/>
      <c r="AU109" s="443"/>
      <c r="AV109" s="443"/>
      <c r="AW109" s="443"/>
      <c r="AX109" s="858"/>
      <c r="AY109" s="858"/>
      <c r="AZ109" s="858"/>
      <c r="BA109" s="1022"/>
    </row>
    <row r="110" spans="1:53" ht="101.25">
      <c r="A110" s="885">
        <v>1</v>
      </c>
      <c r="B110" s="1022"/>
      <c r="C110" s="1022"/>
      <c r="D110" s="1022"/>
      <c r="E110" s="1022"/>
      <c r="F110" s="1022"/>
      <c r="G110" s="1022"/>
      <c r="H110" s="1022"/>
      <c r="I110" s="1022"/>
      <c r="J110" s="1022"/>
      <c r="K110" s="1022"/>
      <c r="L110" s="1056" t="s">
        <v>126</v>
      </c>
      <c r="M110" s="1079" t="s">
        <v>667</v>
      </c>
      <c r="N110" s="1058" t="s">
        <v>370</v>
      </c>
      <c r="O110" s="886"/>
      <c r="P110" s="886"/>
      <c r="Q110" s="886"/>
      <c r="R110" s="1065">
        <v>0</v>
      </c>
      <c r="S110" s="886"/>
      <c r="T110" s="886">
        <v>0</v>
      </c>
      <c r="U110" s="886"/>
      <c r="V110" s="886"/>
      <c r="W110" s="886"/>
      <c r="X110" s="886"/>
      <c r="Y110" s="886"/>
      <c r="Z110" s="886"/>
      <c r="AA110" s="886"/>
      <c r="AB110" s="886"/>
      <c r="AC110" s="886"/>
      <c r="AD110" s="886">
        <v>0</v>
      </c>
      <c r="AE110" s="886"/>
      <c r="AF110" s="886"/>
      <c r="AG110" s="886"/>
      <c r="AH110" s="886"/>
      <c r="AI110" s="886"/>
      <c r="AJ110" s="886"/>
      <c r="AK110" s="886"/>
      <c r="AL110" s="886"/>
      <c r="AM110" s="886"/>
      <c r="AN110" s="443"/>
      <c r="AO110" s="443"/>
      <c r="AP110" s="443"/>
      <c r="AQ110" s="443"/>
      <c r="AR110" s="443"/>
      <c r="AS110" s="443"/>
      <c r="AT110" s="443"/>
      <c r="AU110" s="443"/>
      <c r="AV110" s="443"/>
      <c r="AW110" s="443"/>
      <c r="AX110" s="858"/>
      <c r="AY110" s="858"/>
      <c r="AZ110" s="858"/>
      <c r="BA110" s="1022"/>
    </row>
    <row r="111" spans="1:53" ht="45">
      <c r="A111" s="885">
        <v>1</v>
      </c>
      <c r="B111" s="1022"/>
      <c r="C111" s="1022"/>
      <c r="D111" s="1022"/>
      <c r="E111" s="1022"/>
      <c r="F111" s="1022"/>
      <c r="G111" s="1022"/>
      <c r="H111" s="1022"/>
      <c r="I111" s="1022"/>
      <c r="J111" s="1022"/>
      <c r="K111" s="1022"/>
      <c r="L111" s="1056" t="s">
        <v>127</v>
      </c>
      <c r="M111" s="1079" t="s">
        <v>1228</v>
      </c>
      <c r="N111" s="1058" t="s">
        <v>370</v>
      </c>
      <c r="O111" s="886">
        <v>-4.96</v>
      </c>
      <c r="P111" s="886"/>
      <c r="Q111" s="886"/>
      <c r="R111" s="1065">
        <v>0</v>
      </c>
      <c r="S111" s="886"/>
      <c r="T111" s="886">
        <v>284.39999999999998</v>
      </c>
      <c r="U111" s="886"/>
      <c r="V111" s="886"/>
      <c r="W111" s="886"/>
      <c r="X111" s="886"/>
      <c r="Y111" s="886"/>
      <c r="Z111" s="886"/>
      <c r="AA111" s="886"/>
      <c r="AB111" s="886"/>
      <c r="AC111" s="886"/>
      <c r="AD111" s="886">
        <v>-6.09</v>
      </c>
      <c r="AE111" s="886"/>
      <c r="AF111" s="886"/>
      <c r="AG111" s="886"/>
      <c r="AH111" s="886"/>
      <c r="AI111" s="886"/>
      <c r="AJ111" s="886"/>
      <c r="AK111" s="886"/>
      <c r="AL111" s="886"/>
      <c r="AM111" s="886"/>
      <c r="AN111" s="443"/>
      <c r="AO111" s="443"/>
      <c r="AP111" s="443"/>
      <c r="AQ111" s="443"/>
      <c r="AR111" s="443"/>
      <c r="AS111" s="443"/>
      <c r="AT111" s="443"/>
      <c r="AU111" s="443"/>
      <c r="AV111" s="443"/>
      <c r="AW111" s="443"/>
      <c r="AX111" s="858"/>
      <c r="AY111" s="858"/>
      <c r="AZ111" s="858"/>
      <c r="BA111" s="1022"/>
    </row>
    <row r="112" spans="1:53" ht="11.25">
      <c r="A112" s="885">
        <v>1</v>
      </c>
      <c r="B112" s="1022"/>
      <c r="C112" s="1022"/>
      <c r="D112" s="1022"/>
      <c r="E112" s="1022"/>
      <c r="F112" s="1022"/>
      <c r="G112" s="1022"/>
      <c r="H112" s="1022"/>
      <c r="I112" s="1022"/>
      <c r="J112" s="1022"/>
      <c r="K112" s="1022"/>
      <c r="L112" s="1056" t="s">
        <v>128</v>
      </c>
      <c r="M112" s="1080" t="s">
        <v>668</v>
      </c>
      <c r="N112" s="1058" t="s">
        <v>370</v>
      </c>
      <c r="O112" s="886"/>
      <c r="P112" s="886"/>
      <c r="Q112" s="886"/>
      <c r="R112" s="1065">
        <v>0</v>
      </c>
      <c r="S112" s="886"/>
      <c r="T112" s="886"/>
      <c r="U112" s="886"/>
      <c r="V112" s="886"/>
      <c r="W112" s="886"/>
      <c r="X112" s="886"/>
      <c r="Y112" s="886"/>
      <c r="Z112" s="886"/>
      <c r="AA112" s="886"/>
      <c r="AB112" s="886"/>
      <c r="AC112" s="886"/>
      <c r="AD112" s="886"/>
      <c r="AE112" s="886"/>
      <c r="AF112" s="886"/>
      <c r="AG112" s="886"/>
      <c r="AH112" s="886"/>
      <c r="AI112" s="886"/>
      <c r="AJ112" s="886"/>
      <c r="AK112" s="886"/>
      <c r="AL112" s="886"/>
      <c r="AM112" s="886"/>
      <c r="AN112" s="443"/>
      <c r="AO112" s="443"/>
      <c r="AP112" s="443"/>
      <c r="AQ112" s="443"/>
      <c r="AR112" s="443"/>
      <c r="AS112" s="443"/>
      <c r="AT112" s="443"/>
      <c r="AU112" s="443"/>
      <c r="AV112" s="443"/>
      <c r="AW112" s="443"/>
      <c r="AX112" s="858"/>
      <c r="AY112" s="858"/>
      <c r="AZ112" s="858"/>
      <c r="BA112" s="1022"/>
    </row>
    <row r="113" spans="1:53" ht="11.25">
      <c r="A113" s="885">
        <v>1</v>
      </c>
      <c r="B113" s="1022"/>
      <c r="C113" s="1022"/>
      <c r="D113" s="1022"/>
      <c r="E113" s="1022"/>
      <c r="F113" s="1022"/>
      <c r="G113" s="1022"/>
      <c r="H113" s="1022"/>
      <c r="I113" s="1022"/>
      <c r="J113" s="1022"/>
      <c r="K113" s="1022"/>
      <c r="L113" s="1056" t="s">
        <v>1237</v>
      </c>
      <c r="M113" s="1057" t="s">
        <v>1238</v>
      </c>
      <c r="N113" s="1058" t="s">
        <v>145</v>
      </c>
      <c r="O113" s="443">
        <v>0</v>
      </c>
      <c r="P113" s="443">
        <v>0</v>
      </c>
      <c r="Q113" s="443">
        <v>0</v>
      </c>
      <c r="R113" s="1065">
        <v>0</v>
      </c>
      <c r="S113" s="443">
        <v>0</v>
      </c>
      <c r="T113" s="443">
        <v>0</v>
      </c>
      <c r="U113" s="443">
        <v>0</v>
      </c>
      <c r="V113" s="443">
        <v>0</v>
      </c>
      <c r="W113" s="443">
        <v>0</v>
      </c>
      <c r="X113" s="443">
        <v>0</v>
      </c>
      <c r="Y113" s="443">
        <v>0</v>
      </c>
      <c r="Z113" s="443">
        <v>0</v>
      </c>
      <c r="AA113" s="443">
        <v>0</v>
      </c>
      <c r="AB113" s="443">
        <v>0</v>
      </c>
      <c r="AC113" s="443">
        <v>0</v>
      </c>
      <c r="AD113" s="443">
        <v>0</v>
      </c>
      <c r="AE113" s="443">
        <v>0</v>
      </c>
      <c r="AF113" s="443">
        <v>0</v>
      </c>
      <c r="AG113" s="443">
        <v>0</v>
      </c>
      <c r="AH113" s="443">
        <v>0</v>
      </c>
      <c r="AI113" s="443">
        <v>0</v>
      </c>
      <c r="AJ113" s="443">
        <v>0</v>
      </c>
      <c r="AK113" s="443">
        <v>0</v>
      </c>
      <c r="AL113" s="443">
        <v>0</v>
      </c>
      <c r="AM113" s="443">
        <v>0</v>
      </c>
      <c r="AN113" s="443"/>
      <c r="AO113" s="443"/>
      <c r="AP113" s="443"/>
      <c r="AQ113" s="443"/>
      <c r="AR113" s="443"/>
      <c r="AS113" s="443"/>
      <c r="AT113" s="443"/>
      <c r="AU113" s="443"/>
      <c r="AV113" s="443"/>
      <c r="AW113" s="443"/>
      <c r="AX113" s="858"/>
      <c r="AY113" s="858"/>
      <c r="AZ113" s="858"/>
      <c r="BA113" s="1022"/>
    </row>
    <row r="114" spans="1:53" s="116" customFormat="1" ht="11.25">
      <c r="A114" s="885">
        <v>1</v>
      </c>
      <c r="B114" s="1071"/>
      <c r="C114" s="1071"/>
      <c r="D114" s="1071"/>
      <c r="E114" s="1071"/>
      <c r="F114" s="1071"/>
      <c r="G114" s="1071"/>
      <c r="H114" s="1071"/>
      <c r="I114" s="1071"/>
      <c r="J114" s="1071"/>
      <c r="K114" s="1071"/>
      <c r="L114" s="1072" t="s">
        <v>129</v>
      </c>
      <c r="M114" s="1078" t="s">
        <v>669</v>
      </c>
      <c r="N114" s="1052" t="s">
        <v>370</v>
      </c>
      <c r="O114" s="1053">
        <v>324.55</v>
      </c>
      <c r="P114" s="1053">
        <v>284.41999999999996</v>
      </c>
      <c r="Q114" s="1053">
        <v>240.79</v>
      </c>
      <c r="R114" s="1053">
        <v>-43.629999999999967</v>
      </c>
      <c r="S114" s="1053">
        <v>341.8</v>
      </c>
      <c r="T114" s="1053">
        <v>739.52696000000003</v>
      </c>
      <c r="U114" s="1053">
        <v>219.48696000000001</v>
      </c>
      <c r="V114" s="1053">
        <v>219.48696000000001</v>
      </c>
      <c r="W114" s="1053">
        <v>219.48696000000001</v>
      </c>
      <c r="X114" s="1053">
        <v>219.48696000000001</v>
      </c>
      <c r="Y114" s="1053">
        <v>219.48696000000001</v>
      </c>
      <c r="Z114" s="1053">
        <v>219.48696000000001</v>
      </c>
      <c r="AA114" s="1053">
        <v>219.48696000000001</v>
      </c>
      <c r="AB114" s="1053">
        <v>219.48696000000001</v>
      </c>
      <c r="AC114" s="1053">
        <v>219.48696000000001</v>
      </c>
      <c r="AD114" s="1053">
        <v>354.63000000000005</v>
      </c>
      <c r="AE114" s="1053">
        <v>113.56</v>
      </c>
      <c r="AF114" s="1053">
        <v>113.56</v>
      </c>
      <c r="AG114" s="1053">
        <v>113.56</v>
      </c>
      <c r="AH114" s="1053">
        <v>113.56</v>
      </c>
      <c r="AI114" s="1053">
        <v>113.56</v>
      </c>
      <c r="AJ114" s="1053">
        <v>113.56</v>
      </c>
      <c r="AK114" s="1053">
        <v>113.56</v>
      </c>
      <c r="AL114" s="1053">
        <v>113.56</v>
      </c>
      <c r="AM114" s="1053">
        <v>113.56</v>
      </c>
      <c r="AN114" s="1053">
        <v>3.7536571094207258</v>
      </c>
      <c r="AO114" s="1053">
        <v>-67.977892451287261</v>
      </c>
      <c r="AP114" s="1053">
        <v>0</v>
      </c>
      <c r="AQ114" s="1053">
        <v>0</v>
      </c>
      <c r="AR114" s="1053">
        <v>0</v>
      </c>
      <c r="AS114" s="1053">
        <v>0</v>
      </c>
      <c r="AT114" s="1053">
        <v>0</v>
      </c>
      <c r="AU114" s="1053">
        <v>0</v>
      </c>
      <c r="AV114" s="1053">
        <v>0</v>
      </c>
      <c r="AW114" s="1053">
        <v>0</v>
      </c>
      <c r="AX114" s="858"/>
      <c r="AY114" s="858"/>
      <c r="AZ114" s="858"/>
      <c r="BA114" s="1071"/>
    </row>
    <row r="115" spans="1:53" ht="78.75">
      <c r="A115" s="885">
        <v>1</v>
      </c>
      <c r="B115" s="1022"/>
      <c r="C115" s="1022"/>
      <c r="D115" s="1022"/>
      <c r="E115" s="1022"/>
      <c r="F115" s="1022"/>
      <c r="G115" s="1022"/>
      <c r="H115" s="1022"/>
      <c r="I115" s="1022"/>
      <c r="J115" s="1022"/>
      <c r="K115" s="1022"/>
      <c r="L115" s="1056" t="s">
        <v>130</v>
      </c>
      <c r="M115" s="1080" t="s">
        <v>1183</v>
      </c>
      <c r="N115" s="1068" t="s">
        <v>370</v>
      </c>
      <c r="O115" s="886"/>
      <c r="P115" s="886"/>
      <c r="Q115" s="886"/>
      <c r="R115" s="1065">
        <v>0</v>
      </c>
      <c r="S115" s="886"/>
      <c r="T115" s="886"/>
      <c r="U115" s="886"/>
      <c r="V115" s="886"/>
      <c r="W115" s="886"/>
      <c r="X115" s="886"/>
      <c r="Y115" s="886"/>
      <c r="Z115" s="886"/>
      <c r="AA115" s="886"/>
      <c r="AB115" s="886"/>
      <c r="AC115" s="886"/>
      <c r="AD115" s="886">
        <v>0</v>
      </c>
      <c r="AE115" s="886"/>
      <c r="AF115" s="886"/>
      <c r="AG115" s="886"/>
      <c r="AH115" s="886"/>
      <c r="AI115" s="886"/>
      <c r="AJ115" s="886"/>
      <c r="AK115" s="886"/>
      <c r="AL115" s="886"/>
      <c r="AM115" s="886"/>
      <c r="AN115" s="443"/>
      <c r="AO115" s="443"/>
      <c r="AP115" s="443"/>
      <c r="AQ115" s="443"/>
      <c r="AR115" s="443"/>
      <c r="AS115" s="443"/>
      <c r="AT115" s="443"/>
      <c r="AU115" s="443"/>
      <c r="AV115" s="443"/>
      <c r="AW115" s="443"/>
      <c r="AX115" s="858"/>
      <c r="AY115" s="858"/>
      <c r="AZ115" s="858"/>
      <c r="BA115" s="1022"/>
    </row>
    <row r="116" spans="1:53" ht="56.25">
      <c r="A116" s="885">
        <v>1</v>
      </c>
      <c r="B116" s="1022"/>
      <c r="C116" s="1022"/>
      <c r="D116" s="1022"/>
      <c r="E116" s="1022"/>
      <c r="F116" s="1022"/>
      <c r="G116" s="1022"/>
      <c r="H116" s="1022"/>
      <c r="I116" s="1022"/>
      <c r="J116" s="1022"/>
      <c r="K116" s="1022"/>
      <c r="L116" s="1056" t="s">
        <v>131</v>
      </c>
      <c r="M116" s="1080" t="s">
        <v>670</v>
      </c>
      <c r="N116" s="1068" t="s">
        <v>370</v>
      </c>
      <c r="O116" s="886"/>
      <c r="P116" s="886"/>
      <c r="Q116" s="886"/>
      <c r="R116" s="1065">
        <v>0</v>
      </c>
      <c r="S116" s="886"/>
      <c r="T116" s="886"/>
      <c r="U116" s="886"/>
      <c r="V116" s="886"/>
      <c r="W116" s="886"/>
      <c r="X116" s="886"/>
      <c r="Y116" s="886"/>
      <c r="Z116" s="886"/>
      <c r="AA116" s="886"/>
      <c r="AB116" s="886"/>
      <c r="AC116" s="886"/>
      <c r="AD116" s="886">
        <v>0</v>
      </c>
      <c r="AE116" s="886"/>
      <c r="AF116" s="886"/>
      <c r="AG116" s="886"/>
      <c r="AH116" s="886"/>
      <c r="AI116" s="886"/>
      <c r="AJ116" s="886"/>
      <c r="AK116" s="886"/>
      <c r="AL116" s="886"/>
      <c r="AM116" s="886"/>
      <c r="AN116" s="443"/>
      <c r="AO116" s="443"/>
      <c r="AP116" s="443"/>
      <c r="AQ116" s="443"/>
      <c r="AR116" s="443"/>
      <c r="AS116" s="443"/>
      <c r="AT116" s="443"/>
      <c r="AU116" s="443"/>
      <c r="AV116" s="443"/>
      <c r="AW116" s="443"/>
      <c r="AX116" s="858"/>
      <c r="AY116" s="858"/>
      <c r="AZ116" s="858"/>
      <c r="BA116" s="1022"/>
    </row>
    <row r="117" spans="1:53" ht="11.25">
      <c r="A117" s="885">
        <v>1</v>
      </c>
      <c r="B117" s="1022"/>
      <c r="C117" s="1022"/>
      <c r="D117" s="1022"/>
      <c r="E117" s="1022"/>
      <c r="F117" s="1022"/>
      <c r="G117" s="1022"/>
      <c r="H117" s="1022"/>
      <c r="I117" s="1022"/>
      <c r="J117" s="1022"/>
      <c r="K117" s="1022"/>
      <c r="L117" s="1056" t="s">
        <v>132</v>
      </c>
      <c r="M117" s="1080" t="s">
        <v>671</v>
      </c>
      <c r="N117" s="1058" t="s">
        <v>370</v>
      </c>
      <c r="O117" s="886"/>
      <c r="P117" s="886"/>
      <c r="Q117" s="886"/>
      <c r="R117" s="1065">
        <v>0</v>
      </c>
      <c r="S117" s="886"/>
      <c r="T117" s="886"/>
      <c r="U117" s="886"/>
      <c r="V117" s="886"/>
      <c r="W117" s="886"/>
      <c r="X117" s="886"/>
      <c r="Y117" s="886"/>
      <c r="Z117" s="886"/>
      <c r="AA117" s="886"/>
      <c r="AB117" s="886"/>
      <c r="AC117" s="886"/>
      <c r="AD117" s="886"/>
      <c r="AE117" s="886"/>
      <c r="AF117" s="886"/>
      <c r="AG117" s="886"/>
      <c r="AH117" s="886"/>
      <c r="AI117" s="886"/>
      <c r="AJ117" s="886"/>
      <c r="AK117" s="886"/>
      <c r="AL117" s="886"/>
      <c r="AM117" s="886"/>
      <c r="AN117" s="443"/>
      <c r="AO117" s="443"/>
      <c r="AP117" s="443"/>
      <c r="AQ117" s="443"/>
      <c r="AR117" s="443"/>
      <c r="AS117" s="443"/>
      <c r="AT117" s="443"/>
      <c r="AU117" s="443"/>
      <c r="AV117" s="443"/>
      <c r="AW117" s="443"/>
      <c r="AX117" s="858"/>
      <c r="AY117" s="858"/>
      <c r="AZ117" s="858"/>
      <c r="BA117" s="1022"/>
    </row>
    <row r="118" spans="1:53" s="116" customFormat="1" ht="11.25">
      <c r="A118" s="885">
        <v>1</v>
      </c>
      <c r="B118" s="1071"/>
      <c r="C118" s="1071"/>
      <c r="D118" s="1071"/>
      <c r="E118" s="1071"/>
      <c r="F118" s="1071"/>
      <c r="G118" s="1071"/>
      <c r="H118" s="1071"/>
      <c r="I118" s="1071"/>
      <c r="J118" s="1071"/>
      <c r="K118" s="1071"/>
      <c r="L118" s="1072" t="s">
        <v>133</v>
      </c>
      <c r="M118" s="1078" t="s">
        <v>672</v>
      </c>
      <c r="N118" s="1074" t="s">
        <v>370</v>
      </c>
      <c r="O118" s="1054">
        <v>0</v>
      </c>
      <c r="P118" s="1054">
        <v>0</v>
      </c>
      <c r="Q118" s="1054">
        <v>0</v>
      </c>
      <c r="R118" s="1053">
        <v>0</v>
      </c>
      <c r="S118" s="1054">
        <v>0</v>
      </c>
      <c r="T118" s="1054">
        <v>0</v>
      </c>
      <c r="U118" s="1054">
        <v>0</v>
      </c>
      <c r="V118" s="1054">
        <v>0</v>
      </c>
      <c r="W118" s="1054">
        <v>0</v>
      </c>
      <c r="X118" s="1054">
        <v>0</v>
      </c>
      <c r="Y118" s="1054">
        <v>0</v>
      </c>
      <c r="Z118" s="1054">
        <v>0</v>
      </c>
      <c r="AA118" s="1054">
        <v>0</v>
      </c>
      <c r="AB118" s="1054">
        <v>0</v>
      </c>
      <c r="AC118" s="1054">
        <v>0</v>
      </c>
      <c r="AD118" s="1054">
        <v>0</v>
      </c>
      <c r="AE118" s="1054">
        <v>0</v>
      </c>
      <c r="AF118" s="1054">
        <v>0</v>
      </c>
      <c r="AG118" s="1054">
        <v>0</v>
      </c>
      <c r="AH118" s="1054">
        <v>0</v>
      </c>
      <c r="AI118" s="1054">
        <v>0</v>
      </c>
      <c r="AJ118" s="1054">
        <v>0</v>
      </c>
      <c r="AK118" s="1054">
        <v>0</v>
      </c>
      <c r="AL118" s="1054">
        <v>0</v>
      </c>
      <c r="AM118" s="1054">
        <v>0</v>
      </c>
      <c r="AN118" s="1053">
        <v>0</v>
      </c>
      <c r="AO118" s="1053">
        <v>0</v>
      </c>
      <c r="AP118" s="1053">
        <v>0</v>
      </c>
      <c r="AQ118" s="1053">
        <v>0</v>
      </c>
      <c r="AR118" s="1053">
        <v>0</v>
      </c>
      <c r="AS118" s="1053">
        <v>0</v>
      </c>
      <c r="AT118" s="1053">
        <v>0</v>
      </c>
      <c r="AU118" s="1053">
        <v>0</v>
      </c>
      <c r="AV118" s="1053">
        <v>0</v>
      </c>
      <c r="AW118" s="1053">
        <v>0</v>
      </c>
      <c r="AX118" s="858"/>
      <c r="AY118" s="858"/>
      <c r="AZ118" s="858"/>
      <c r="BA118" s="1071"/>
    </row>
    <row r="119" spans="1:53" ht="22.5">
      <c r="A119" s="885">
        <v>1</v>
      </c>
      <c r="B119" s="1022"/>
      <c r="C119" s="1022"/>
      <c r="D119" s="1022"/>
      <c r="E119" s="1022"/>
      <c r="F119" s="1022"/>
      <c r="G119" s="1022"/>
      <c r="H119" s="1022"/>
      <c r="I119" s="1022"/>
      <c r="J119" s="1022"/>
      <c r="K119" s="1022"/>
      <c r="L119" s="1056" t="s">
        <v>200</v>
      </c>
      <c r="M119" s="1081" t="s">
        <v>673</v>
      </c>
      <c r="N119" s="1058" t="s">
        <v>370</v>
      </c>
      <c r="O119" s="886"/>
      <c r="P119" s="886"/>
      <c r="Q119" s="886"/>
      <c r="R119" s="1065">
        <v>0</v>
      </c>
      <c r="S119" s="886"/>
      <c r="T119" s="886"/>
      <c r="U119" s="886"/>
      <c r="V119" s="886"/>
      <c r="W119" s="886"/>
      <c r="X119" s="886"/>
      <c r="Y119" s="886"/>
      <c r="Z119" s="886"/>
      <c r="AA119" s="886"/>
      <c r="AB119" s="886"/>
      <c r="AC119" s="886"/>
      <c r="AD119" s="886"/>
      <c r="AE119" s="886"/>
      <c r="AF119" s="886"/>
      <c r="AG119" s="886"/>
      <c r="AH119" s="886"/>
      <c r="AI119" s="886"/>
      <c r="AJ119" s="886"/>
      <c r="AK119" s="886"/>
      <c r="AL119" s="886"/>
      <c r="AM119" s="886"/>
      <c r="AN119" s="443"/>
      <c r="AO119" s="443"/>
      <c r="AP119" s="443"/>
      <c r="AQ119" s="443"/>
      <c r="AR119" s="443"/>
      <c r="AS119" s="443"/>
      <c r="AT119" s="443"/>
      <c r="AU119" s="443"/>
      <c r="AV119" s="443"/>
      <c r="AW119" s="443"/>
      <c r="AX119" s="858"/>
      <c r="AY119" s="858"/>
      <c r="AZ119" s="858"/>
      <c r="BA119" s="1022"/>
    </row>
    <row r="120" spans="1:53" ht="22.5">
      <c r="A120" s="885">
        <v>1</v>
      </c>
      <c r="B120" s="1022"/>
      <c r="C120" s="1022"/>
      <c r="D120" s="1022"/>
      <c r="E120" s="1022"/>
      <c r="F120" s="1022"/>
      <c r="G120" s="1022"/>
      <c r="H120" s="1022"/>
      <c r="I120" s="1022"/>
      <c r="J120" s="1022"/>
      <c r="K120" s="1022"/>
      <c r="L120" s="1056" t="s">
        <v>201</v>
      </c>
      <c r="M120" s="1057" t="s">
        <v>674</v>
      </c>
      <c r="N120" s="1058" t="s">
        <v>370</v>
      </c>
      <c r="O120" s="886"/>
      <c r="P120" s="886"/>
      <c r="Q120" s="886"/>
      <c r="R120" s="1065">
        <v>0</v>
      </c>
      <c r="S120" s="886"/>
      <c r="T120" s="886"/>
      <c r="U120" s="886"/>
      <c r="V120" s="886"/>
      <c r="W120" s="886"/>
      <c r="X120" s="886"/>
      <c r="Y120" s="886"/>
      <c r="Z120" s="886"/>
      <c r="AA120" s="886"/>
      <c r="AB120" s="886"/>
      <c r="AC120" s="886"/>
      <c r="AD120" s="886"/>
      <c r="AE120" s="886"/>
      <c r="AF120" s="886"/>
      <c r="AG120" s="886"/>
      <c r="AH120" s="886"/>
      <c r="AI120" s="886"/>
      <c r="AJ120" s="886"/>
      <c r="AK120" s="886"/>
      <c r="AL120" s="886"/>
      <c r="AM120" s="886"/>
      <c r="AN120" s="443"/>
      <c r="AO120" s="443"/>
      <c r="AP120" s="443"/>
      <c r="AQ120" s="443"/>
      <c r="AR120" s="443"/>
      <c r="AS120" s="443"/>
      <c r="AT120" s="443"/>
      <c r="AU120" s="443"/>
      <c r="AV120" s="443"/>
      <c r="AW120" s="443"/>
      <c r="AX120" s="858"/>
      <c r="AY120" s="858"/>
      <c r="AZ120" s="858"/>
      <c r="BA120" s="1022"/>
    </row>
    <row r="121" spans="1:53" ht="11.25">
      <c r="A121" s="885">
        <v>1</v>
      </c>
      <c r="B121" s="1022"/>
      <c r="C121" s="1022"/>
      <c r="D121" s="1022"/>
      <c r="E121" s="1022"/>
      <c r="F121" s="1022"/>
      <c r="G121" s="1022"/>
      <c r="H121" s="1022"/>
      <c r="I121" s="1022"/>
      <c r="J121" s="1022"/>
      <c r="K121" s="1022"/>
      <c r="L121" s="1056" t="s">
        <v>134</v>
      </c>
      <c r="M121" s="1080" t="s">
        <v>675</v>
      </c>
      <c r="N121" s="1058" t="s">
        <v>370</v>
      </c>
      <c r="O121" s="886"/>
      <c r="P121" s="886"/>
      <c r="Q121" s="886"/>
      <c r="R121" s="1065">
        <v>0</v>
      </c>
      <c r="S121" s="886"/>
      <c r="T121" s="886"/>
      <c r="U121" s="886"/>
      <c r="V121" s="886"/>
      <c r="W121" s="886"/>
      <c r="X121" s="886"/>
      <c r="Y121" s="886"/>
      <c r="Z121" s="886"/>
      <c r="AA121" s="886"/>
      <c r="AB121" s="886"/>
      <c r="AC121" s="886"/>
      <c r="AD121" s="886"/>
      <c r="AE121" s="886"/>
      <c r="AF121" s="886"/>
      <c r="AG121" s="886"/>
      <c r="AH121" s="886"/>
      <c r="AI121" s="886"/>
      <c r="AJ121" s="886"/>
      <c r="AK121" s="886"/>
      <c r="AL121" s="886"/>
      <c r="AM121" s="886"/>
      <c r="AN121" s="443"/>
      <c r="AO121" s="443"/>
      <c r="AP121" s="443"/>
      <c r="AQ121" s="443"/>
      <c r="AR121" s="443"/>
      <c r="AS121" s="443"/>
      <c r="AT121" s="443"/>
      <c r="AU121" s="443"/>
      <c r="AV121" s="443"/>
      <c r="AW121" s="443"/>
      <c r="AX121" s="858"/>
      <c r="AY121" s="858"/>
      <c r="AZ121" s="858"/>
      <c r="BA121" s="1022"/>
    </row>
    <row r="122" spans="1:53" ht="11.25">
      <c r="A122" s="885">
        <v>1</v>
      </c>
      <c r="B122" s="1022"/>
      <c r="C122" s="1022"/>
      <c r="D122" s="1022"/>
      <c r="E122" s="1022"/>
      <c r="F122" s="1022"/>
      <c r="G122" s="1022"/>
      <c r="H122" s="1022"/>
      <c r="I122" s="1022"/>
      <c r="J122" s="1022"/>
      <c r="K122" s="1022"/>
      <c r="L122" s="1056" t="s">
        <v>135</v>
      </c>
      <c r="M122" s="1080" t="s">
        <v>676</v>
      </c>
      <c r="N122" s="1058" t="s">
        <v>370</v>
      </c>
      <c r="O122" s="886"/>
      <c r="P122" s="886"/>
      <c r="Q122" s="886"/>
      <c r="R122" s="1065">
        <v>0</v>
      </c>
      <c r="S122" s="886"/>
      <c r="T122" s="886"/>
      <c r="U122" s="886"/>
      <c r="V122" s="886"/>
      <c r="W122" s="886"/>
      <c r="X122" s="886"/>
      <c r="Y122" s="886"/>
      <c r="Z122" s="886"/>
      <c r="AA122" s="886"/>
      <c r="AB122" s="886"/>
      <c r="AC122" s="886"/>
      <c r="AD122" s="886"/>
      <c r="AE122" s="886"/>
      <c r="AF122" s="886"/>
      <c r="AG122" s="886"/>
      <c r="AH122" s="886"/>
      <c r="AI122" s="886"/>
      <c r="AJ122" s="886"/>
      <c r="AK122" s="886"/>
      <c r="AL122" s="886"/>
      <c r="AM122" s="886"/>
      <c r="AN122" s="443"/>
      <c r="AO122" s="443"/>
      <c r="AP122" s="443"/>
      <c r="AQ122" s="443"/>
      <c r="AR122" s="443"/>
      <c r="AS122" s="443"/>
      <c r="AT122" s="443"/>
      <c r="AU122" s="443"/>
      <c r="AV122" s="443"/>
      <c r="AW122" s="443"/>
      <c r="AX122" s="858"/>
      <c r="AY122" s="858"/>
      <c r="AZ122" s="858"/>
      <c r="BA122" s="1022"/>
    </row>
    <row r="123" spans="1:53" s="116" customFormat="1" ht="11.25">
      <c r="A123" s="885">
        <v>1</v>
      </c>
      <c r="B123" s="1071"/>
      <c r="C123" s="1071"/>
      <c r="D123" s="1071"/>
      <c r="E123" s="1071"/>
      <c r="F123" s="1071"/>
      <c r="G123" s="1071"/>
      <c r="H123" s="1071"/>
      <c r="I123" s="1071"/>
      <c r="J123" s="1071"/>
      <c r="K123" s="1071"/>
      <c r="L123" s="1072" t="s">
        <v>138</v>
      </c>
      <c r="M123" s="1078" t="s">
        <v>677</v>
      </c>
      <c r="N123" s="1074" t="s">
        <v>370</v>
      </c>
      <c r="O123" s="1053">
        <v>324.55</v>
      </c>
      <c r="P123" s="1053">
        <v>284.41999999999996</v>
      </c>
      <c r="Q123" s="1053">
        <v>240.79</v>
      </c>
      <c r="R123" s="1053">
        <v>-43.629999999999967</v>
      </c>
      <c r="S123" s="1053">
        <v>341.8</v>
      </c>
      <c r="T123" s="1053">
        <v>739.52696000000003</v>
      </c>
      <c r="U123" s="1053">
        <v>219.48696000000001</v>
      </c>
      <c r="V123" s="1053">
        <v>219.48696000000001</v>
      </c>
      <c r="W123" s="1053">
        <v>219.48696000000001</v>
      </c>
      <c r="X123" s="1053">
        <v>219.48696000000001</v>
      </c>
      <c r="Y123" s="1053">
        <v>219.48696000000001</v>
      </c>
      <c r="Z123" s="1053">
        <v>219.48696000000001</v>
      </c>
      <c r="AA123" s="1053">
        <v>219.48696000000001</v>
      </c>
      <c r="AB123" s="1053">
        <v>219.48696000000001</v>
      </c>
      <c r="AC123" s="1053">
        <v>219.48696000000001</v>
      </c>
      <c r="AD123" s="1053">
        <v>354.63000000000005</v>
      </c>
      <c r="AE123" s="1053">
        <v>113.56</v>
      </c>
      <c r="AF123" s="1053">
        <v>113.56</v>
      </c>
      <c r="AG123" s="1053">
        <v>113.56</v>
      </c>
      <c r="AH123" s="1053">
        <v>113.56</v>
      </c>
      <c r="AI123" s="1053">
        <v>113.56</v>
      </c>
      <c r="AJ123" s="1053">
        <v>113.56</v>
      </c>
      <c r="AK123" s="1053">
        <v>113.56</v>
      </c>
      <c r="AL123" s="1053">
        <v>113.56</v>
      </c>
      <c r="AM123" s="1053">
        <v>113.56</v>
      </c>
      <c r="AN123" s="1053">
        <v>3.7536571094207258</v>
      </c>
      <c r="AO123" s="1053">
        <v>-67.977892451287261</v>
      </c>
      <c r="AP123" s="1053">
        <v>0</v>
      </c>
      <c r="AQ123" s="1053">
        <v>0</v>
      </c>
      <c r="AR123" s="1053">
        <v>0</v>
      </c>
      <c r="AS123" s="1053">
        <v>0</v>
      </c>
      <c r="AT123" s="1053">
        <v>0</v>
      </c>
      <c r="AU123" s="1053">
        <v>0</v>
      </c>
      <c r="AV123" s="1053">
        <v>0</v>
      </c>
      <c r="AW123" s="1053">
        <v>0</v>
      </c>
      <c r="AX123" s="858"/>
      <c r="AY123" s="858"/>
      <c r="AZ123" s="858"/>
      <c r="BA123" s="1071"/>
    </row>
    <row r="124" spans="1:53" ht="15">
      <c r="A124" s="885">
        <v>1</v>
      </c>
      <c r="B124" s="1022"/>
      <c r="C124" s="1082" t="b">
        <v>0</v>
      </c>
      <c r="D124" s="1022"/>
      <c r="E124" s="1022"/>
      <c r="F124" s="1022"/>
      <c r="G124" s="1022"/>
      <c r="H124" s="1022"/>
      <c r="I124" s="1022"/>
      <c r="J124" s="1022"/>
      <c r="K124" s="1022"/>
      <c r="L124" s="1056" t="s">
        <v>1240</v>
      </c>
      <c r="M124" s="1057" t="s">
        <v>1336</v>
      </c>
      <c r="N124" s="1058" t="s">
        <v>370</v>
      </c>
      <c r="O124" s="886"/>
      <c r="P124" s="886"/>
      <c r="Q124" s="886"/>
      <c r="R124" s="1065">
        <v>0</v>
      </c>
      <c r="S124" s="886"/>
      <c r="T124" s="886"/>
      <c r="U124" s="886"/>
      <c r="V124" s="886"/>
      <c r="W124" s="886"/>
      <c r="X124" s="886"/>
      <c r="Y124" s="886"/>
      <c r="Z124" s="886"/>
      <c r="AA124" s="886"/>
      <c r="AB124" s="886"/>
      <c r="AC124" s="886"/>
      <c r="AD124" s="886"/>
      <c r="AE124" s="886"/>
      <c r="AF124" s="886"/>
      <c r="AG124" s="886"/>
      <c r="AH124" s="886"/>
      <c r="AI124" s="886"/>
      <c r="AJ124" s="886"/>
      <c r="AK124" s="886"/>
      <c r="AL124" s="886"/>
      <c r="AM124" s="886"/>
      <c r="AN124" s="443"/>
      <c r="AO124" s="443"/>
      <c r="AP124" s="443"/>
      <c r="AQ124" s="443"/>
      <c r="AR124" s="443"/>
      <c r="AS124" s="443"/>
      <c r="AT124" s="443"/>
      <c r="AU124" s="443"/>
      <c r="AV124" s="443"/>
      <c r="AW124" s="443"/>
      <c r="AX124" s="858"/>
      <c r="AY124" s="858"/>
      <c r="AZ124" s="858"/>
      <c r="BA124" s="1022"/>
    </row>
    <row r="125" spans="1:53" ht="15">
      <c r="A125" s="885">
        <v>1</v>
      </c>
      <c r="B125" s="1022"/>
      <c r="C125" s="1082" t="b">
        <v>0</v>
      </c>
      <c r="D125" s="1022"/>
      <c r="E125" s="1022"/>
      <c r="F125" s="1022"/>
      <c r="G125" s="1022"/>
      <c r="H125" s="1022"/>
      <c r="I125" s="1022"/>
      <c r="J125" s="1022"/>
      <c r="K125" s="1022"/>
      <c r="L125" s="1056" t="s">
        <v>1241</v>
      </c>
      <c r="M125" s="1057" t="s">
        <v>1337</v>
      </c>
      <c r="N125" s="1058" t="s">
        <v>370</v>
      </c>
      <c r="O125" s="886"/>
      <c r="P125" s="886"/>
      <c r="Q125" s="886"/>
      <c r="R125" s="1065">
        <v>0</v>
      </c>
      <c r="S125" s="886"/>
      <c r="T125" s="886"/>
      <c r="U125" s="886"/>
      <c r="V125" s="886"/>
      <c r="W125" s="886"/>
      <c r="X125" s="886"/>
      <c r="Y125" s="886"/>
      <c r="Z125" s="886"/>
      <c r="AA125" s="886"/>
      <c r="AB125" s="886"/>
      <c r="AC125" s="886"/>
      <c r="AD125" s="886"/>
      <c r="AE125" s="886"/>
      <c r="AF125" s="886"/>
      <c r="AG125" s="886"/>
      <c r="AH125" s="886"/>
      <c r="AI125" s="886"/>
      <c r="AJ125" s="886"/>
      <c r="AK125" s="886"/>
      <c r="AL125" s="886"/>
      <c r="AM125" s="886"/>
      <c r="AN125" s="443"/>
      <c r="AO125" s="443"/>
      <c r="AP125" s="443"/>
      <c r="AQ125" s="443"/>
      <c r="AR125" s="443"/>
      <c r="AS125" s="443"/>
      <c r="AT125" s="443"/>
      <c r="AU125" s="443"/>
      <c r="AV125" s="443"/>
      <c r="AW125" s="443"/>
      <c r="AX125" s="858"/>
      <c r="AY125" s="858"/>
      <c r="AZ125" s="858"/>
      <c r="BA125" s="1022"/>
    </row>
    <row r="126" spans="1:53" s="116" customFormat="1" ht="11.25">
      <c r="A126" s="885">
        <v>1</v>
      </c>
      <c r="B126" s="1022" t="s">
        <v>1217</v>
      </c>
      <c r="C126" s="1071"/>
      <c r="D126" s="1071"/>
      <c r="E126" s="1071"/>
      <c r="F126" s="1071"/>
      <c r="G126" s="1071"/>
      <c r="H126" s="1071"/>
      <c r="I126" s="1071"/>
      <c r="J126" s="1071"/>
      <c r="K126" s="1071"/>
      <c r="L126" s="1072" t="s">
        <v>139</v>
      </c>
      <c r="M126" s="1078" t="s">
        <v>678</v>
      </c>
      <c r="N126" s="1074" t="s">
        <v>329</v>
      </c>
      <c r="O126" s="1083">
        <v>5.4</v>
      </c>
      <c r="P126" s="1083">
        <v>5.4</v>
      </c>
      <c r="Q126" s="1083">
        <v>5.4</v>
      </c>
      <c r="R126" s="1083">
        <v>0</v>
      </c>
      <c r="S126" s="1083">
        <v>5.4</v>
      </c>
      <c r="T126" s="1083">
        <v>5.4</v>
      </c>
      <c r="U126" s="1083">
        <v>0</v>
      </c>
      <c r="V126" s="1083">
        <v>0</v>
      </c>
      <c r="W126" s="1083">
        <v>0</v>
      </c>
      <c r="X126" s="1083">
        <v>0</v>
      </c>
      <c r="Y126" s="1083">
        <v>0</v>
      </c>
      <c r="Z126" s="1083">
        <v>0</v>
      </c>
      <c r="AA126" s="1083">
        <v>0</v>
      </c>
      <c r="AB126" s="1083">
        <v>0</v>
      </c>
      <c r="AC126" s="1083">
        <v>0</v>
      </c>
      <c r="AD126" s="1083">
        <v>5.4</v>
      </c>
      <c r="AE126" s="1083">
        <v>0</v>
      </c>
      <c r="AF126" s="1083">
        <v>0</v>
      </c>
      <c r="AG126" s="1083">
        <v>0</v>
      </c>
      <c r="AH126" s="1083">
        <v>0</v>
      </c>
      <c r="AI126" s="1083">
        <v>0</v>
      </c>
      <c r="AJ126" s="1083">
        <v>0</v>
      </c>
      <c r="AK126" s="1083">
        <v>0</v>
      </c>
      <c r="AL126" s="1083">
        <v>0</v>
      </c>
      <c r="AM126" s="1083">
        <v>0</v>
      </c>
      <c r="AN126" s="537"/>
      <c r="AO126" s="537"/>
      <c r="AP126" s="537"/>
      <c r="AQ126" s="537"/>
      <c r="AR126" s="537"/>
      <c r="AS126" s="537"/>
      <c r="AT126" s="537"/>
      <c r="AU126" s="537"/>
      <c r="AV126" s="537"/>
      <c r="AW126" s="537"/>
      <c r="AX126" s="858"/>
      <c r="AY126" s="858"/>
      <c r="AZ126" s="858"/>
      <c r="BA126" s="1071"/>
    </row>
    <row r="127" spans="1:53" ht="11.25">
      <c r="A127" s="885">
        <v>1</v>
      </c>
      <c r="B127" s="1022" t="s">
        <v>1213</v>
      </c>
      <c r="C127" s="1022"/>
      <c r="D127" s="1022"/>
      <c r="E127" s="1022"/>
      <c r="F127" s="1022"/>
      <c r="G127" s="1022"/>
      <c r="H127" s="1022"/>
      <c r="I127" s="1022"/>
      <c r="J127" s="1022"/>
      <c r="K127" s="1022"/>
      <c r="L127" s="1056" t="s">
        <v>150</v>
      </c>
      <c r="M127" s="1081" t="s">
        <v>1136</v>
      </c>
      <c r="N127" s="1058" t="s">
        <v>329</v>
      </c>
      <c r="O127" s="1084">
        <v>13.685</v>
      </c>
      <c r="P127" s="1084">
        <v>13.685</v>
      </c>
      <c r="Q127" s="1084">
        <v>13.7</v>
      </c>
      <c r="R127" s="1060">
        <v>1.4999999999998792E-2</v>
      </c>
      <c r="S127" s="1084">
        <v>11</v>
      </c>
      <c r="T127" s="1084">
        <v>11</v>
      </c>
      <c r="U127" s="1084">
        <v>11</v>
      </c>
      <c r="V127" s="1084">
        <v>11</v>
      </c>
      <c r="W127" s="1084">
        <v>11</v>
      </c>
      <c r="X127" s="1084">
        <v>11</v>
      </c>
      <c r="Y127" s="1084">
        <v>11</v>
      </c>
      <c r="Z127" s="1084">
        <v>11</v>
      </c>
      <c r="AA127" s="1084">
        <v>11</v>
      </c>
      <c r="AB127" s="1084">
        <v>11</v>
      </c>
      <c r="AC127" s="1084">
        <v>11</v>
      </c>
      <c r="AD127" s="1084">
        <v>13.7</v>
      </c>
      <c r="AE127" s="1084">
        <v>0</v>
      </c>
      <c r="AF127" s="1084">
        <v>0</v>
      </c>
      <c r="AG127" s="1084">
        <v>0</v>
      </c>
      <c r="AH127" s="1084">
        <v>0</v>
      </c>
      <c r="AI127" s="1084">
        <v>0</v>
      </c>
      <c r="AJ127" s="1084">
        <v>0</v>
      </c>
      <c r="AK127" s="1084">
        <v>0</v>
      </c>
      <c r="AL127" s="1084">
        <v>0</v>
      </c>
      <c r="AM127" s="1084">
        <v>0</v>
      </c>
      <c r="AN127" s="443"/>
      <c r="AO127" s="443"/>
      <c r="AP127" s="443"/>
      <c r="AQ127" s="443"/>
      <c r="AR127" s="443"/>
      <c r="AS127" s="443"/>
      <c r="AT127" s="443"/>
      <c r="AU127" s="443"/>
      <c r="AV127" s="443"/>
      <c r="AW127" s="443"/>
      <c r="AX127" s="858"/>
      <c r="AY127" s="858"/>
      <c r="AZ127" s="858"/>
      <c r="BA127" s="1022"/>
    </row>
    <row r="128" spans="1:53" ht="11.25">
      <c r="A128" s="885">
        <v>1</v>
      </c>
      <c r="B128" s="1022" t="s">
        <v>1208</v>
      </c>
      <c r="C128" s="1022"/>
      <c r="D128" s="1022"/>
      <c r="E128" s="1022"/>
      <c r="F128" s="1022"/>
      <c r="G128" s="1022"/>
      <c r="H128" s="1022"/>
      <c r="I128" s="1022"/>
      <c r="J128" s="1022"/>
      <c r="K128" s="1022"/>
      <c r="L128" s="1056" t="s">
        <v>151</v>
      </c>
      <c r="M128" s="1081" t="s">
        <v>1135</v>
      </c>
      <c r="N128" s="1058" t="s">
        <v>679</v>
      </c>
      <c r="O128" s="886">
        <v>11.66</v>
      </c>
      <c r="P128" s="886">
        <v>11.66</v>
      </c>
      <c r="Q128" s="886">
        <v>11.66</v>
      </c>
      <c r="R128" s="1065">
        <v>0</v>
      </c>
      <c r="S128" s="886">
        <v>12.51</v>
      </c>
      <c r="T128" s="886">
        <v>12.51</v>
      </c>
      <c r="U128" s="886">
        <v>12.51</v>
      </c>
      <c r="V128" s="886">
        <v>12.51</v>
      </c>
      <c r="W128" s="886">
        <v>12.51</v>
      </c>
      <c r="X128" s="886">
        <v>12.51</v>
      </c>
      <c r="Y128" s="886">
        <v>12.51</v>
      </c>
      <c r="Z128" s="886">
        <v>12.51</v>
      </c>
      <c r="AA128" s="886">
        <v>12.51</v>
      </c>
      <c r="AB128" s="886">
        <v>12.51</v>
      </c>
      <c r="AC128" s="886">
        <v>12.51</v>
      </c>
      <c r="AD128" s="886">
        <v>12.51</v>
      </c>
      <c r="AE128" s="886"/>
      <c r="AF128" s="886"/>
      <c r="AG128" s="886"/>
      <c r="AH128" s="886"/>
      <c r="AI128" s="886"/>
      <c r="AJ128" s="886"/>
      <c r="AK128" s="886"/>
      <c r="AL128" s="886"/>
      <c r="AM128" s="886"/>
      <c r="AN128" s="443"/>
      <c r="AO128" s="443"/>
      <c r="AP128" s="443"/>
      <c r="AQ128" s="443"/>
      <c r="AR128" s="443"/>
      <c r="AS128" s="443"/>
      <c r="AT128" s="443"/>
      <c r="AU128" s="443"/>
      <c r="AV128" s="443"/>
      <c r="AW128" s="443"/>
      <c r="AX128" s="858"/>
      <c r="AY128" s="858"/>
      <c r="AZ128" s="858"/>
      <c r="BA128" s="1022"/>
    </row>
    <row r="129" spans="1:53" ht="11.25">
      <c r="A129" s="885">
        <v>1</v>
      </c>
      <c r="B129" s="1022" t="s">
        <v>1214</v>
      </c>
      <c r="C129" s="1022"/>
      <c r="D129" s="1022"/>
      <c r="E129" s="1022"/>
      <c r="F129" s="1022"/>
      <c r="G129" s="1022"/>
      <c r="H129" s="1022"/>
      <c r="I129" s="1022"/>
      <c r="J129" s="1022"/>
      <c r="K129" s="1022"/>
      <c r="L129" s="1056" t="s">
        <v>152</v>
      </c>
      <c r="M129" s="1081" t="s">
        <v>1137</v>
      </c>
      <c r="N129" s="1058" t="s">
        <v>329</v>
      </c>
      <c r="O129" s="1085">
        <v>-8.2850000000000001</v>
      </c>
      <c r="P129" s="1085">
        <v>-8.2850000000000001</v>
      </c>
      <c r="Q129" s="1085">
        <v>-8.2999999999999989</v>
      </c>
      <c r="R129" s="1060">
        <v>-1.4999999999998792E-2</v>
      </c>
      <c r="S129" s="1085">
        <v>-5.6</v>
      </c>
      <c r="T129" s="1085">
        <v>-5.6</v>
      </c>
      <c r="U129" s="1085">
        <v>-11</v>
      </c>
      <c r="V129" s="1085">
        <v>-11</v>
      </c>
      <c r="W129" s="1085">
        <v>-11</v>
      </c>
      <c r="X129" s="1085">
        <v>-11</v>
      </c>
      <c r="Y129" s="1085">
        <v>-11</v>
      </c>
      <c r="Z129" s="1085">
        <v>-11</v>
      </c>
      <c r="AA129" s="1085">
        <v>-11</v>
      </c>
      <c r="AB129" s="1085">
        <v>-11</v>
      </c>
      <c r="AC129" s="1085">
        <v>-11</v>
      </c>
      <c r="AD129" s="1085">
        <v>-8.2999999999999989</v>
      </c>
      <c r="AE129" s="1085">
        <v>0</v>
      </c>
      <c r="AF129" s="1085">
        <v>0</v>
      </c>
      <c r="AG129" s="1085">
        <v>0</v>
      </c>
      <c r="AH129" s="1085">
        <v>0</v>
      </c>
      <c r="AI129" s="1085">
        <v>0</v>
      </c>
      <c r="AJ129" s="1085">
        <v>0</v>
      </c>
      <c r="AK129" s="1085">
        <v>0</v>
      </c>
      <c r="AL129" s="1085">
        <v>0</v>
      </c>
      <c r="AM129" s="1085">
        <v>0</v>
      </c>
      <c r="AN129" s="443"/>
      <c r="AO129" s="443"/>
      <c r="AP129" s="443"/>
      <c r="AQ129" s="443"/>
      <c r="AR129" s="443"/>
      <c r="AS129" s="443"/>
      <c r="AT129" s="443"/>
      <c r="AU129" s="443"/>
      <c r="AV129" s="443"/>
      <c r="AW129" s="443"/>
      <c r="AX129" s="858"/>
      <c r="AY129" s="858"/>
      <c r="AZ129" s="858"/>
      <c r="BA129" s="1022"/>
    </row>
    <row r="130" spans="1:53" ht="11.25">
      <c r="A130" s="885">
        <v>1</v>
      </c>
      <c r="B130" s="1022" t="s">
        <v>1209</v>
      </c>
      <c r="C130" s="1022"/>
      <c r="D130" s="1022"/>
      <c r="E130" s="1022"/>
      <c r="F130" s="1022"/>
      <c r="G130" s="1022"/>
      <c r="H130" s="1022"/>
      <c r="I130" s="1022"/>
      <c r="J130" s="1022"/>
      <c r="K130" s="1022"/>
      <c r="L130" s="1056" t="s">
        <v>153</v>
      </c>
      <c r="M130" s="1081" t="s">
        <v>1138</v>
      </c>
      <c r="N130" s="1058" t="s">
        <v>679</v>
      </c>
      <c r="O130" s="1086">
        <v>12.06</v>
      </c>
      <c r="P130" s="1086">
        <v>12.06</v>
      </c>
      <c r="Q130" s="1086">
        <v>12.06</v>
      </c>
      <c r="R130" s="1065">
        <v>0</v>
      </c>
      <c r="S130" s="1086">
        <v>-36.462500000000006</v>
      </c>
      <c r="T130" s="1086">
        <v>-107.48517142857143</v>
      </c>
      <c r="U130" s="1086">
        <v>-7.443360000000002</v>
      </c>
      <c r="V130" s="1086">
        <v>-7.443360000000002</v>
      </c>
      <c r="W130" s="1086">
        <v>-7.443360000000002</v>
      </c>
      <c r="X130" s="1086">
        <v>-7.443360000000002</v>
      </c>
      <c r="Y130" s="1086">
        <v>-7.443360000000002</v>
      </c>
      <c r="Z130" s="1086">
        <v>-7.443360000000002</v>
      </c>
      <c r="AA130" s="1086">
        <v>-7.443360000000002</v>
      </c>
      <c r="AB130" s="1086">
        <v>-7.443360000000002</v>
      </c>
      <c r="AC130" s="1086">
        <v>-7.443360000000002</v>
      </c>
      <c r="AD130" s="1086">
        <v>13.38</v>
      </c>
      <c r="AE130" s="1086">
        <v>0</v>
      </c>
      <c r="AF130" s="1086">
        <v>0</v>
      </c>
      <c r="AG130" s="1086">
        <v>0</v>
      </c>
      <c r="AH130" s="1086">
        <v>0</v>
      </c>
      <c r="AI130" s="1086">
        <v>0</v>
      </c>
      <c r="AJ130" s="1086">
        <v>0</v>
      </c>
      <c r="AK130" s="1086">
        <v>0</v>
      </c>
      <c r="AL130" s="1086">
        <v>0</v>
      </c>
      <c r="AM130" s="1086">
        <v>0</v>
      </c>
      <c r="AN130" s="443"/>
      <c r="AO130" s="443"/>
      <c r="AP130" s="443"/>
      <c r="AQ130" s="443"/>
      <c r="AR130" s="443"/>
      <c r="AS130" s="443"/>
      <c r="AT130" s="443"/>
      <c r="AU130" s="443"/>
      <c r="AV130" s="443"/>
      <c r="AW130" s="443"/>
      <c r="AX130" s="858"/>
      <c r="AY130" s="858"/>
      <c r="AZ130" s="858"/>
      <c r="BA130" s="1022"/>
    </row>
    <row r="131" spans="1:53" ht="11.25">
      <c r="A131" s="885">
        <v>1</v>
      </c>
      <c r="B131" s="1022"/>
      <c r="C131" s="1022"/>
      <c r="D131" s="1022"/>
      <c r="E131" s="1022"/>
      <c r="F131" s="1022"/>
      <c r="G131" s="1022"/>
      <c r="H131" s="1022"/>
      <c r="I131" s="1022"/>
      <c r="J131" s="1022"/>
      <c r="K131" s="1022"/>
      <c r="L131" s="1056" t="s">
        <v>680</v>
      </c>
      <c r="M131" s="1057" t="s">
        <v>681</v>
      </c>
      <c r="N131" s="1058" t="s">
        <v>145</v>
      </c>
      <c r="O131" s="1087">
        <v>103.43053173241852</v>
      </c>
      <c r="P131" s="1087">
        <v>103.43053173241852</v>
      </c>
      <c r="Q131" s="1087">
        <v>103.43053173241852</v>
      </c>
      <c r="R131" s="443"/>
      <c r="S131" s="1087">
        <v>-291.46682653876906</v>
      </c>
      <c r="T131" s="1087">
        <v>-859.19401621559894</v>
      </c>
      <c r="U131" s="1087">
        <v>-59.499280575539579</v>
      </c>
      <c r="V131" s="1087">
        <v>-59.499280575539579</v>
      </c>
      <c r="W131" s="1087">
        <v>-59.499280575539579</v>
      </c>
      <c r="X131" s="1087">
        <v>-59.499280575539579</v>
      </c>
      <c r="Y131" s="1087">
        <v>-59.499280575539579</v>
      </c>
      <c r="Z131" s="1087">
        <v>-59.499280575539579</v>
      </c>
      <c r="AA131" s="1087">
        <v>-59.499280575539579</v>
      </c>
      <c r="AB131" s="1087">
        <v>-59.499280575539579</v>
      </c>
      <c r="AC131" s="1087">
        <v>-59.499280575539579</v>
      </c>
      <c r="AD131" s="1087">
        <v>106.95443645083932</v>
      </c>
      <c r="AE131" s="1087">
        <v>0</v>
      </c>
      <c r="AF131" s="1087">
        <v>0</v>
      </c>
      <c r="AG131" s="1087">
        <v>0</v>
      </c>
      <c r="AH131" s="1087">
        <v>0</v>
      </c>
      <c r="AI131" s="1087">
        <v>0</v>
      </c>
      <c r="AJ131" s="1087">
        <v>0</v>
      </c>
      <c r="AK131" s="1087">
        <v>0</v>
      </c>
      <c r="AL131" s="1087">
        <v>0</v>
      </c>
      <c r="AM131" s="1087">
        <v>0</v>
      </c>
      <c r="AN131" s="443"/>
      <c r="AO131" s="443"/>
      <c r="AP131" s="443"/>
      <c r="AQ131" s="443"/>
      <c r="AR131" s="443"/>
      <c r="AS131" s="443"/>
      <c r="AT131" s="443"/>
      <c r="AU131" s="443"/>
      <c r="AV131" s="443"/>
      <c r="AW131" s="443"/>
      <c r="AX131" s="858"/>
      <c r="AY131" s="858"/>
      <c r="AZ131" s="858"/>
      <c r="BA131" s="1022"/>
    </row>
    <row r="132" spans="1:53" ht="11.25">
      <c r="A132" s="885">
        <v>1</v>
      </c>
      <c r="B132" s="1022"/>
      <c r="C132" s="1022"/>
      <c r="D132" s="1022"/>
      <c r="E132" s="1022"/>
      <c r="F132" s="1022"/>
      <c r="G132" s="1022"/>
      <c r="H132" s="1022"/>
      <c r="I132" s="1022"/>
      <c r="J132" s="1022"/>
      <c r="K132" s="1022"/>
      <c r="L132" s="1056" t="s">
        <v>682</v>
      </c>
      <c r="M132" s="1057" t="s">
        <v>683</v>
      </c>
      <c r="N132" s="1058" t="s">
        <v>679</v>
      </c>
      <c r="O132" s="886">
        <v>60.101851851851848</v>
      </c>
      <c r="P132" s="886">
        <v>52.670370370370357</v>
      </c>
      <c r="Q132" s="886">
        <v>44.590740740740735</v>
      </c>
      <c r="R132" s="1065">
        <v>-8.0796296296296219</v>
      </c>
      <c r="S132" s="886">
        <v>63.296296296296298</v>
      </c>
      <c r="T132" s="886">
        <v>136.94943703703703</v>
      </c>
      <c r="U132" s="886">
        <v>0</v>
      </c>
      <c r="V132" s="886">
        <v>0</v>
      </c>
      <c r="W132" s="886">
        <v>0</v>
      </c>
      <c r="X132" s="886">
        <v>0</v>
      </c>
      <c r="Y132" s="886">
        <v>0</v>
      </c>
      <c r="Z132" s="886">
        <v>0</v>
      </c>
      <c r="AA132" s="886">
        <v>0</v>
      </c>
      <c r="AB132" s="886">
        <v>0</v>
      </c>
      <c r="AC132" s="886">
        <v>0</v>
      </c>
      <c r="AD132" s="886">
        <v>65.672222222222231</v>
      </c>
      <c r="AE132" s="886">
        <v>0</v>
      </c>
      <c r="AF132" s="886">
        <v>0</v>
      </c>
      <c r="AG132" s="886">
        <v>0</v>
      </c>
      <c r="AH132" s="886">
        <v>0</v>
      </c>
      <c r="AI132" s="886">
        <v>0</v>
      </c>
      <c r="AJ132" s="886">
        <v>0</v>
      </c>
      <c r="AK132" s="886">
        <v>0</v>
      </c>
      <c r="AL132" s="886">
        <v>0</v>
      </c>
      <c r="AM132" s="886">
        <v>0</v>
      </c>
      <c r="AN132" s="443"/>
      <c r="AO132" s="443"/>
      <c r="AP132" s="443"/>
      <c r="AQ132" s="443"/>
      <c r="AR132" s="443"/>
      <c r="AS132" s="443"/>
      <c r="AT132" s="443"/>
      <c r="AU132" s="443"/>
      <c r="AV132" s="443"/>
      <c r="AW132" s="443"/>
      <c r="AX132" s="858"/>
      <c r="AY132" s="858"/>
      <c r="AZ132" s="858"/>
      <c r="BA132" s="1022"/>
    </row>
    <row r="133" spans="1:53" s="116" customFormat="1" ht="11.25">
      <c r="A133" s="885">
        <v>1</v>
      </c>
      <c r="B133" s="1071"/>
      <c r="C133" s="1071"/>
      <c r="D133" s="1071"/>
      <c r="E133" s="1071"/>
      <c r="F133" s="1071"/>
      <c r="G133" s="1071"/>
      <c r="H133" s="1071"/>
      <c r="I133" s="1071"/>
      <c r="J133" s="1071"/>
      <c r="K133" s="1071"/>
      <c r="L133" s="1072" t="s">
        <v>140</v>
      </c>
      <c r="M133" s="1078" t="s">
        <v>1342</v>
      </c>
      <c r="N133" s="1074" t="s">
        <v>370</v>
      </c>
      <c r="O133" s="1088">
        <v>324.55</v>
      </c>
      <c r="P133" s="1088">
        <v>284.41999999999996</v>
      </c>
      <c r="Q133" s="1088">
        <v>240.79</v>
      </c>
      <c r="R133" s="1053">
        <v>0</v>
      </c>
      <c r="S133" s="1088">
        <v>341.8</v>
      </c>
      <c r="T133" s="1088">
        <v>739.52696000000003</v>
      </c>
      <c r="U133" s="1088">
        <v>0</v>
      </c>
      <c r="V133" s="1088">
        <v>0</v>
      </c>
      <c r="W133" s="1088">
        <v>0</v>
      </c>
      <c r="X133" s="1088">
        <v>0</v>
      </c>
      <c r="Y133" s="1088">
        <v>0</v>
      </c>
      <c r="Z133" s="1088">
        <v>0</v>
      </c>
      <c r="AA133" s="1088">
        <v>0</v>
      </c>
      <c r="AB133" s="1088">
        <v>0</v>
      </c>
      <c r="AC133" s="1088">
        <v>0</v>
      </c>
      <c r="AD133" s="1088">
        <v>354.63000000000005</v>
      </c>
      <c r="AE133" s="1088">
        <v>0</v>
      </c>
      <c r="AF133" s="1088">
        <v>0</v>
      </c>
      <c r="AG133" s="1088">
        <v>0</v>
      </c>
      <c r="AH133" s="1088">
        <v>0</v>
      </c>
      <c r="AI133" s="1088">
        <v>0</v>
      </c>
      <c r="AJ133" s="1088">
        <v>0</v>
      </c>
      <c r="AK133" s="1088">
        <v>0</v>
      </c>
      <c r="AL133" s="1088">
        <v>0</v>
      </c>
      <c r="AM133" s="1088">
        <v>0</v>
      </c>
      <c r="AN133" s="1053">
        <v>3.7536571094207258</v>
      </c>
      <c r="AO133" s="1053">
        <v>-100</v>
      </c>
      <c r="AP133" s="1053">
        <v>0</v>
      </c>
      <c r="AQ133" s="1053">
        <v>0</v>
      </c>
      <c r="AR133" s="1053">
        <v>0</v>
      </c>
      <c r="AS133" s="1053">
        <v>0</v>
      </c>
      <c r="AT133" s="1053">
        <v>0</v>
      </c>
      <c r="AU133" s="1053">
        <v>0</v>
      </c>
      <c r="AV133" s="1053">
        <v>0</v>
      </c>
      <c r="AW133" s="1053">
        <v>0</v>
      </c>
      <c r="AX133" s="858"/>
      <c r="AY133" s="858"/>
      <c r="AZ133" s="858"/>
      <c r="BA133" s="1071"/>
    </row>
    <row r="134" spans="1:53" s="116" customFormat="1" ht="11.25">
      <c r="A134" s="885">
        <v>1</v>
      </c>
      <c r="B134" s="1022" t="s">
        <v>1218</v>
      </c>
      <c r="C134" s="1071"/>
      <c r="D134" s="1071"/>
      <c r="E134" s="1071"/>
      <c r="F134" s="1071"/>
      <c r="G134" s="1071"/>
      <c r="H134" s="1071"/>
      <c r="I134" s="1071"/>
      <c r="J134" s="1071"/>
      <c r="K134" s="1071"/>
      <c r="L134" s="1072" t="s">
        <v>141</v>
      </c>
      <c r="M134" s="1078" t="s">
        <v>684</v>
      </c>
      <c r="N134" s="1074" t="s">
        <v>329</v>
      </c>
      <c r="O134" s="1083">
        <v>5.4</v>
      </c>
      <c r="P134" s="1083">
        <v>5.4</v>
      </c>
      <c r="Q134" s="1083">
        <v>5.4</v>
      </c>
      <c r="R134" s="1083">
        <v>0</v>
      </c>
      <c r="S134" s="1083">
        <v>5.4</v>
      </c>
      <c r="T134" s="1083">
        <v>5.4</v>
      </c>
      <c r="U134" s="1083">
        <v>0</v>
      </c>
      <c r="V134" s="1083">
        <v>0</v>
      </c>
      <c r="W134" s="1083">
        <v>0</v>
      </c>
      <c r="X134" s="1083">
        <v>0</v>
      </c>
      <c r="Y134" s="1083">
        <v>0</v>
      </c>
      <c r="Z134" s="1083">
        <v>0</v>
      </c>
      <c r="AA134" s="1083">
        <v>0</v>
      </c>
      <c r="AB134" s="1083">
        <v>0</v>
      </c>
      <c r="AC134" s="1083">
        <v>0</v>
      </c>
      <c r="AD134" s="1083">
        <v>5.4</v>
      </c>
      <c r="AE134" s="1083">
        <v>0</v>
      </c>
      <c r="AF134" s="1083">
        <v>0</v>
      </c>
      <c r="AG134" s="1083">
        <v>0</v>
      </c>
      <c r="AH134" s="1083">
        <v>0</v>
      </c>
      <c r="AI134" s="1083">
        <v>0</v>
      </c>
      <c r="AJ134" s="1083">
        <v>0</v>
      </c>
      <c r="AK134" s="1083">
        <v>0</v>
      </c>
      <c r="AL134" s="1083">
        <v>0</v>
      </c>
      <c r="AM134" s="1083">
        <v>0</v>
      </c>
      <c r="AN134" s="537"/>
      <c r="AO134" s="537"/>
      <c r="AP134" s="537"/>
      <c r="AQ134" s="537"/>
      <c r="AR134" s="537"/>
      <c r="AS134" s="537"/>
      <c r="AT134" s="537"/>
      <c r="AU134" s="537"/>
      <c r="AV134" s="537"/>
      <c r="AW134" s="537"/>
      <c r="AX134" s="858"/>
      <c r="AY134" s="858"/>
      <c r="AZ134" s="858"/>
      <c r="BA134" s="1071"/>
    </row>
    <row r="135" spans="1:53" ht="11.25">
      <c r="A135" s="885">
        <v>1</v>
      </c>
      <c r="B135" s="1022" t="s">
        <v>1215</v>
      </c>
      <c r="C135" s="1022"/>
      <c r="D135" s="1022"/>
      <c r="E135" s="1022"/>
      <c r="F135" s="1022"/>
      <c r="G135" s="1022"/>
      <c r="H135" s="1022"/>
      <c r="I135" s="1022"/>
      <c r="J135" s="1022"/>
      <c r="K135" s="1022"/>
      <c r="L135" s="1089" t="s">
        <v>154</v>
      </c>
      <c r="M135" s="1081" t="s">
        <v>1200</v>
      </c>
      <c r="N135" s="1090" t="s">
        <v>329</v>
      </c>
      <c r="O135" s="1084">
        <v>2.7</v>
      </c>
      <c r="P135" s="1084">
        <v>2.7</v>
      </c>
      <c r="Q135" s="1084">
        <v>2.7</v>
      </c>
      <c r="R135" s="1060">
        <v>0</v>
      </c>
      <c r="S135" s="1084">
        <v>2.7</v>
      </c>
      <c r="T135" s="1084">
        <v>2.7</v>
      </c>
      <c r="U135" s="1084">
        <v>0</v>
      </c>
      <c r="V135" s="1084">
        <v>0</v>
      </c>
      <c r="W135" s="1084">
        <v>0</v>
      </c>
      <c r="X135" s="1084">
        <v>0</v>
      </c>
      <c r="Y135" s="1084">
        <v>0</v>
      </c>
      <c r="Z135" s="1084">
        <v>0</v>
      </c>
      <c r="AA135" s="1084">
        <v>0</v>
      </c>
      <c r="AB135" s="1084">
        <v>0</v>
      </c>
      <c r="AC135" s="1084">
        <v>0</v>
      </c>
      <c r="AD135" s="1084">
        <v>2.7</v>
      </c>
      <c r="AE135" s="1084">
        <v>0</v>
      </c>
      <c r="AF135" s="1084">
        <v>0</v>
      </c>
      <c r="AG135" s="1084">
        <v>0</v>
      </c>
      <c r="AH135" s="1084">
        <v>0</v>
      </c>
      <c r="AI135" s="1084">
        <v>0</v>
      </c>
      <c r="AJ135" s="1084">
        <v>0</v>
      </c>
      <c r="AK135" s="1084">
        <v>0</v>
      </c>
      <c r="AL135" s="1084">
        <v>0</v>
      </c>
      <c r="AM135" s="1084">
        <v>0</v>
      </c>
      <c r="AN135" s="443"/>
      <c r="AO135" s="443"/>
      <c r="AP135" s="443"/>
      <c r="AQ135" s="443"/>
      <c r="AR135" s="443"/>
      <c r="AS135" s="443"/>
      <c r="AT135" s="443"/>
      <c r="AU135" s="443"/>
      <c r="AV135" s="443"/>
      <c r="AW135" s="443"/>
      <c r="AX135" s="858"/>
      <c r="AY135" s="858"/>
      <c r="AZ135" s="858"/>
      <c r="BA135" s="1022"/>
    </row>
    <row r="136" spans="1:53" ht="11.25">
      <c r="A136" s="885">
        <v>1</v>
      </c>
      <c r="B136" s="1022" t="s">
        <v>1211</v>
      </c>
      <c r="C136" s="1022"/>
      <c r="D136" s="1022"/>
      <c r="E136" s="1022"/>
      <c r="F136" s="1022"/>
      <c r="G136" s="1022"/>
      <c r="H136" s="1022"/>
      <c r="I136" s="1022"/>
      <c r="J136" s="1022"/>
      <c r="K136" s="1022"/>
      <c r="L136" s="1089" t="s">
        <v>155</v>
      </c>
      <c r="M136" s="1081" t="s">
        <v>1201</v>
      </c>
      <c r="N136" s="1090" t="s">
        <v>679</v>
      </c>
      <c r="O136" s="1086">
        <v>11.66</v>
      </c>
      <c r="P136" s="1086">
        <v>11.66</v>
      </c>
      <c r="Q136" s="1086">
        <v>11.66</v>
      </c>
      <c r="R136" s="1065">
        <v>0</v>
      </c>
      <c r="S136" s="1086">
        <v>12.51</v>
      </c>
      <c r="T136" s="1086">
        <v>12.51</v>
      </c>
      <c r="U136" s="1086">
        <v>0</v>
      </c>
      <c r="V136" s="1086">
        <v>0</v>
      </c>
      <c r="W136" s="1086">
        <v>0</v>
      </c>
      <c r="X136" s="1086">
        <v>0</v>
      </c>
      <c r="Y136" s="1086">
        <v>0</v>
      </c>
      <c r="Z136" s="1086">
        <v>0</v>
      </c>
      <c r="AA136" s="1086">
        <v>0</v>
      </c>
      <c r="AB136" s="1086">
        <v>0</v>
      </c>
      <c r="AC136" s="1086">
        <v>0</v>
      </c>
      <c r="AD136" s="1086">
        <v>12.51</v>
      </c>
      <c r="AE136" s="1086">
        <v>0</v>
      </c>
      <c r="AF136" s="1086">
        <v>0</v>
      </c>
      <c r="AG136" s="1086">
        <v>0</v>
      </c>
      <c r="AH136" s="1086">
        <v>0</v>
      </c>
      <c r="AI136" s="1086">
        <v>0</v>
      </c>
      <c r="AJ136" s="1086">
        <v>0</v>
      </c>
      <c r="AK136" s="1086">
        <v>0</v>
      </c>
      <c r="AL136" s="1086">
        <v>0</v>
      </c>
      <c r="AM136" s="1086">
        <v>0</v>
      </c>
      <c r="AN136" s="443"/>
      <c r="AO136" s="443"/>
      <c r="AP136" s="443"/>
      <c r="AQ136" s="443"/>
      <c r="AR136" s="443"/>
      <c r="AS136" s="443"/>
      <c r="AT136" s="443"/>
      <c r="AU136" s="443"/>
      <c r="AV136" s="443"/>
      <c r="AW136" s="443"/>
      <c r="AX136" s="858"/>
      <c r="AY136" s="858"/>
      <c r="AZ136" s="858"/>
      <c r="BA136" s="1022"/>
    </row>
    <row r="137" spans="1:53" ht="11.25">
      <c r="A137" s="885">
        <v>1</v>
      </c>
      <c r="B137" s="1022" t="s">
        <v>1216</v>
      </c>
      <c r="C137" s="1022"/>
      <c r="D137" s="1022"/>
      <c r="E137" s="1022"/>
      <c r="F137" s="1022"/>
      <c r="G137" s="1022"/>
      <c r="H137" s="1022"/>
      <c r="I137" s="1022"/>
      <c r="J137" s="1022"/>
      <c r="K137" s="1022"/>
      <c r="L137" s="1089" t="s">
        <v>156</v>
      </c>
      <c r="M137" s="1081" t="s">
        <v>1202</v>
      </c>
      <c r="N137" s="1090" t="s">
        <v>329</v>
      </c>
      <c r="O137" s="1085">
        <v>2.7</v>
      </c>
      <c r="P137" s="1085">
        <v>2.7</v>
      </c>
      <c r="Q137" s="1085">
        <v>2.7</v>
      </c>
      <c r="R137" s="1060">
        <v>0</v>
      </c>
      <c r="S137" s="1085">
        <v>2.7</v>
      </c>
      <c r="T137" s="1085">
        <v>2.7</v>
      </c>
      <c r="U137" s="1085">
        <v>0</v>
      </c>
      <c r="V137" s="1085">
        <v>0</v>
      </c>
      <c r="W137" s="1085">
        <v>0</v>
      </c>
      <c r="X137" s="1085">
        <v>0</v>
      </c>
      <c r="Y137" s="1085">
        <v>0</v>
      </c>
      <c r="Z137" s="1085">
        <v>0</v>
      </c>
      <c r="AA137" s="1085">
        <v>0</v>
      </c>
      <c r="AB137" s="1085">
        <v>0</v>
      </c>
      <c r="AC137" s="1085">
        <v>0</v>
      </c>
      <c r="AD137" s="1085">
        <v>2.7</v>
      </c>
      <c r="AE137" s="1085">
        <v>0</v>
      </c>
      <c r="AF137" s="1085">
        <v>0</v>
      </c>
      <c r="AG137" s="1085">
        <v>0</v>
      </c>
      <c r="AH137" s="1085">
        <v>0</v>
      </c>
      <c r="AI137" s="1085">
        <v>0</v>
      </c>
      <c r="AJ137" s="1085">
        <v>0</v>
      </c>
      <c r="AK137" s="1085">
        <v>0</v>
      </c>
      <c r="AL137" s="1085">
        <v>0</v>
      </c>
      <c r="AM137" s="1085">
        <v>0</v>
      </c>
      <c r="AN137" s="443"/>
      <c r="AO137" s="443"/>
      <c r="AP137" s="443"/>
      <c r="AQ137" s="443"/>
      <c r="AR137" s="443"/>
      <c r="AS137" s="443"/>
      <c r="AT137" s="443"/>
      <c r="AU137" s="443"/>
      <c r="AV137" s="443"/>
      <c r="AW137" s="443"/>
      <c r="AX137" s="858"/>
      <c r="AY137" s="858"/>
      <c r="AZ137" s="858"/>
      <c r="BA137" s="1022"/>
    </row>
    <row r="138" spans="1:53" ht="11.25">
      <c r="A138" s="885">
        <v>1</v>
      </c>
      <c r="B138" s="1022" t="s">
        <v>1210</v>
      </c>
      <c r="C138" s="1022"/>
      <c r="D138" s="1022"/>
      <c r="E138" s="1022"/>
      <c r="F138" s="1022"/>
      <c r="G138" s="1022"/>
      <c r="H138" s="1022"/>
      <c r="I138" s="1022"/>
      <c r="J138" s="1022"/>
      <c r="K138" s="1022"/>
      <c r="L138" s="1089" t="s">
        <v>157</v>
      </c>
      <c r="M138" s="1081" t="s">
        <v>1203</v>
      </c>
      <c r="N138" s="1090" t="s">
        <v>679</v>
      </c>
      <c r="O138" s="1086">
        <v>12.06</v>
      </c>
      <c r="P138" s="1086">
        <v>12.06</v>
      </c>
      <c r="Q138" s="1086">
        <v>12.06</v>
      </c>
      <c r="R138" s="1065">
        <v>0</v>
      </c>
      <c r="S138" s="1086">
        <v>12.51</v>
      </c>
      <c r="T138" s="1086">
        <v>-107.48517142857143</v>
      </c>
      <c r="U138" s="1086">
        <v>0</v>
      </c>
      <c r="V138" s="1086">
        <v>0</v>
      </c>
      <c r="W138" s="1086">
        <v>0</v>
      </c>
      <c r="X138" s="1086">
        <v>0</v>
      </c>
      <c r="Y138" s="1086">
        <v>0</v>
      </c>
      <c r="Z138" s="1086">
        <v>0</v>
      </c>
      <c r="AA138" s="1086">
        <v>0</v>
      </c>
      <c r="AB138" s="1086">
        <v>0</v>
      </c>
      <c r="AC138" s="1086">
        <v>0</v>
      </c>
      <c r="AD138" s="1086">
        <v>13.38</v>
      </c>
      <c r="AE138" s="1086">
        <v>0</v>
      </c>
      <c r="AF138" s="1086">
        <v>0</v>
      </c>
      <c r="AG138" s="1086">
        <v>0</v>
      </c>
      <c r="AH138" s="1086">
        <v>0</v>
      </c>
      <c r="AI138" s="1086">
        <v>0</v>
      </c>
      <c r="AJ138" s="1086">
        <v>0</v>
      </c>
      <c r="AK138" s="1086">
        <v>0</v>
      </c>
      <c r="AL138" s="1086">
        <v>0</v>
      </c>
      <c r="AM138" s="1086">
        <v>0</v>
      </c>
      <c r="AN138" s="443"/>
      <c r="AO138" s="443"/>
      <c r="AP138" s="443"/>
      <c r="AQ138" s="443"/>
      <c r="AR138" s="443"/>
      <c r="AS138" s="443"/>
      <c r="AT138" s="443"/>
      <c r="AU138" s="443"/>
      <c r="AV138" s="443"/>
      <c r="AW138" s="443"/>
      <c r="AX138" s="858"/>
      <c r="AY138" s="858"/>
      <c r="AZ138" s="858"/>
      <c r="BA138" s="1022"/>
    </row>
    <row r="139" spans="1:53">
      <c r="A139" s="1022"/>
      <c r="B139" s="1022"/>
      <c r="C139" s="1022"/>
      <c r="D139" s="1022"/>
      <c r="E139" s="1022"/>
      <c r="F139" s="1022"/>
      <c r="G139" s="1022"/>
      <c r="H139" s="1022"/>
      <c r="I139" s="1022"/>
      <c r="J139" s="1022"/>
      <c r="K139" s="1022"/>
      <c r="L139" s="1038"/>
      <c r="M139" s="1039"/>
      <c r="N139" s="1038"/>
      <c r="O139" s="1022"/>
      <c r="P139" s="1022"/>
      <c r="Q139" s="1022"/>
      <c r="R139" s="1022"/>
      <c r="S139" s="1022"/>
      <c r="T139" s="1022"/>
      <c r="U139" s="1022"/>
      <c r="V139" s="1022"/>
      <c r="W139" s="1022"/>
      <c r="X139" s="1022"/>
      <c r="Y139" s="1022"/>
      <c r="Z139" s="1022"/>
      <c r="AA139" s="1022"/>
      <c r="AB139" s="1022"/>
      <c r="AC139" s="1022"/>
      <c r="AD139" s="1022"/>
      <c r="AE139" s="1022"/>
      <c r="AF139" s="1022"/>
      <c r="AG139" s="1022"/>
      <c r="AH139" s="1022"/>
      <c r="AI139" s="1022"/>
      <c r="AJ139" s="1022"/>
      <c r="AK139" s="1022"/>
      <c r="AL139" s="1022"/>
      <c r="AM139" s="1022"/>
      <c r="AN139" s="1022"/>
      <c r="AO139" s="1022"/>
      <c r="AP139" s="1022"/>
      <c r="AQ139" s="1022"/>
      <c r="AR139" s="1022"/>
      <c r="AS139" s="1022"/>
      <c r="AT139" s="1022"/>
      <c r="AU139" s="1022"/>
      <c r="AV139" s="1022"/>
      <c r="AW139" s="1022"/>
      <c r="AX139" s="1022"/>
      <c r="AY139" s="1022"/>
      <c r="AZ139" s="1022"/>
      <c r="BA139" s="1022"/>
    </row>
    <row r="140" spans="1:53" ht="15" customHeight="1">
      <c r="A140" s="1022"/>
      <c r="B140" s="1022"/>
      <c r="C140" s="1022"/>
      <c r="D140" s="1022"/>
      <c r="E140" s="1022"/>
      <c r="F140" s="1022"/>
      <c r="G140" s="1022"/>
      <c r="H140" s="1022"/>
      <c r="I140" s="1022"/>
      <c r="J140" s="1022"/>
      <c r="K140" s="1022"/>
      <c r="L140" s="974" t="s">
        <v>1402</v>
      </c>
      <c r="M140" s="974"/>
      <c r="N140" s="974"/>
      <c r="O140" s="974"/>
      <c r="P140" s="974"/>
      <c r="Q140" s="974"/>
      <c r="R140" s="974"/>
      <c r="S140" s="974"/>
      <c r="T140" s="974"/>
      <c r="U140" s="974"/>
      <c r="V140" s="974"/>
      <c r="W140" s="974"/>
      <c r="X140" s="974"/>
      <c r="Y140" s="974"/>
      <c r="Z140" s="974"/>
      <c r="AA140" s="974"/>
      <c r="AB140" s="974"/>
      <c r="AC140" s="974"/>
      <c r="AD140" s="974"/>
      <c r="AE140" s="974"/>
      <c r="AF140" s="974"/>
      <c r="AG140" s="974"/>
      <c r="AH140" s="974"/>
      <c r="AI140" s="974"/>
      <c r="AJ140" s="974"/>
      <c r="AK140" s="974"/>
      <c r="AL140" s="974"/>
      <c r="AM140" s="974"/>
      <c r="AN140" s="974"/>
      <c r="AO140" s="974"/>
      <c r="AP140" s="974"/>
      <c r="AQ140" s="974"/>
      <c r="AR140" s="974"/>
      <c r="AS140" s="974"/>
      <c r="AT140" s="974"/>
      <c r="AU140" s="974"/>
      <c r="AV140" s="974"/>
      <c r="AW140" s="974"/>
      <c r="AX140" s="974"/>
      <c r="AY140" s="974"/>
      <c r="AZ140" s="974"/>
      <c r="BA140" s="1022"/>
    </row>
    <row r="141" spans="1:53" ht="15" customHeight="1">
      <c r="A141" s="1022"/>
      <c r="B141" s="1022"/>
      <c r="C141" s="1022"/>
      <c r="D141" s="1022"/>
      <c r="E141" s="1022"/>
      <c r="F141" s="1022"/>
      <c r="G141" s="1022"/>
      <c r="H141" s="1022"/>
      <c r="I141" s="1022"/>
      <c r="J141" s="1022"/>
      <c r="K141" s="723"/>
      <c r="L141" s="1091" t="s">
        <v>2372</v>
      </c>
      <c r="M141" s="992"/>
      <c r="N141" s="992"/>
      <c r="O141" s="992"/>
      <c r="P141" s="992"/>
      <c r="Q141" s="992"/>
      <c r="R141" s="992"/>
      <c r="S141" s="992"/>
      <c r="T141" s="992"/>
      <c r="U141" s="992"/>
      <c r="V141" s="992"/>
      <c r="W141" s="992"/>
      <c r="X141" s="992"/>
      <c r="Y141" s="992"/>
      <c r="Z141" s="992"/>
      <c r="AA141" s="992"/>
      <c r="AB141" s="992"/>
      <c r="AC141" s="992"/>
      <c r="AD141" s="992"/>
      <c r="AE141" s="992"/>
      <c r="AF141" s="992"/>
      <c r="AG141" s="992"/>
      <c r="AH141" s="992"/>
      <c r="AI141" s="992"/>
      <c r="AJ141" s="992"/>
      <c r="AK141" s="992"/>
      <c r="AL141" s="992"/>
      <c r="AM141" s="992"/>
      <c r="AN141" s="992"/>
      <c r="AO141" s="992"/>
      <c r="AP141" s="992"/>
      <c r="AQ141" s="992"/>
      <c r="AR141" s="992"/>
      <c r="AS141" s="992"/>
      <c r="AT141" s="992"/>
      <c r="AU141" s="992"/>
      <c r="AV141" s="992"/>
      <c r="AW141" s="992"/>
      <c r="AX141" s="992"/>
      <c r="AY141" s="992"/>
      <c r="AZ141" s="992"/>
      <c r="BA141" s="1022"/>
    </row>
    <row r="142" spans="1:53" ht="19.5" customHeight="1">
      <c r="A142" s="1022"/>
      <c r="B142" s="1022"/>
      <c r="C142" s="1022"/>
      <c r="D142" s="1022"/>
      <c r="E142" s="1022"/>
      <c r="F142" s="1022"/>
      <c r="G142" s="1022"/>
      <c r="H142" s="1022"/>
      <c r="I142" s="1022"/>
      <c r="J142" s="1022"/>
      <c r="K142" s="723" t="s">
        <v>2468</v>
      </c>
      <c r="L142" s="1091" t="s">
        <v>2371</v>
      </c>
      <c r="M142" s="992"/>
      <c r="N142" s="992"/>
      <c r="O142" s="992"/>
      <c r="P142" s="992"/>
      <c r="Q142" s="992"/>
      <c r="R142" s="992"/>
      <c r="S142" s="992"/>
      <c r="T142" s="992"/>
      <c r="U142" s="992"/>
      <c r="V142" s="992"/>
      <c r="W142" s="992"/>
      <c r="X142" s="992"/>
      <c r="Y142" s="992"/>
      <c r="Z142" s="992"/>
      <c r="AA142" s="992"/>
      <c r="AB142" s="992"/>
      <c r="AC142" s="992"/>
      <c r="AD142" s="992"/>
      <c r="AE142" s="992"/>
      <c r="AF142" s="992"/>
      <c r="AG142" s="992"/>
      <c r="AH142" s="992"/>
      <c r="AI142" s="992"/>
      <c r="AJ142" s="992"/>
      <c r="AK142" s="992"/>
      <c r="AL142" s="992"/>
      <c r="AM142" s="992"/>
      <c r="AN142" s="992"/>
      <c r="AO142" s="992"/>
      <c r="AP142" s="992"/>
      <c r="AQ142" s="992"/>
      <c r="AR142" s="992"/>
      <c r="AS142" s="992"/>
      <c r="AT142" s="992"/>
      <c r="AU142" s="992"/>
      <c r="AV142" s="992"/>
      <c r="AW142" s="992"/>
      <c r="AX142" s="992"/>
      <c r="AY142" s="992"/>
      <c r="AZ142" s="992"/>
      <c r="BA142" s="1022"/>
    </row>
  </sheetData>
  <sheetProtection formatColumns="0" formatRows="0" autoFilter="0"/>
  <mergeCells count="10">
    <mergeCell ref="L141:AZ141"/>
    <mergeCell ref="AZ14:AZ15"/>
    <mergeCell ref="AX14:AX15"/>
    <mergeCell ref="AY14:AY15"/>
    <mergeCell ref="L140:AZ140"/>
    <mergeCell ref="L14:L15"/>
    <mergeCell ref="M14:M15"/>
    <mergeCell ref="N14:N15"/>
    <mergeCell ref="AN15:AW15"/>
    <mergeCell ref="L142:AZ142"/>
  </mergeCells>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S107:AM112 O107:Q112 O86:Q86 S115:AM122 O115:Q122 S97:AM99 O97:Q99 O89:Q89 O91:Q95 S91:AM95 S73:AM74 O73:Q74 S89:AM89 S86:AM86 S127:AM132 AD64:AE64 O124:Q125 O37:Q40 O44:Q50 O54:Q63 S37:AM41 O27:Q27 O29:Q35 S44:AM50 S25:AM27 O18:Q18 S21:AM23 O21:Q23 O25:Q25 O52:Q52 O127:Q132 S124:AM125 S135:AM138 S64:T64 O135:Q138 S52:AM63 S29:AM3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1"/>
  <sheetViews>
    <sheetView showGridLines="0" view="pageBreakPreview" topLeftCell="K11" zoomScale="70" zoomScaleNormal="100" zoomScaleSheetLayoutView="70" workbookViewId="0">
      <selection activeCell="AX29" sqref="AX29"/>
    </sheetView>
  </sheetViews>
  <sheetFormatPr defaultColWidth="9.140625" defaultRowHeight="11.25"/>
  <cols>
    <col min="1" max="5" width="2.7109375" style="322" hidden="1" customWidth="1"/>
    <col min="6" max="6" width="8.42578125" style="322" hidden="1" customWidth="1"/>
    <col min="7" max="7" width="12.85546875" style="322" hidden="1" customWidth="1"/>
    <col min="8" max="10" width="2.7109375" style="322" hidden="1" customWidth="1"/>
    <col min="11" max="11" width="3.7109375" style="322" hidden="1" customWidth="1"/>
    <col min="12" max="12" width="56.7109375" style="321" customWidth="1"/>
    <col min="13" max="13" width="13.28515625" style="324" customWidth="1"/>
    <col min="14" max="16" width="14.85546875" style="322" customWidth="1"/>
    <col min="17" max="43" width="14.85546875" style="322" hidden="1" customWidth="1"/>
    <col min="44" max="44" width="14.85546875" style="322" customWidth="1"/>
    <col min="45" max="16384" width="9.140625" style="322"/>
  </cols>
  <sheetData>
    <row r="1" spans="1:58" hidden="1">
      <c r="A1" s="1046"/>
      <c r="B1" s="1046"/>
      <c r="C1" s="1046"/>
      <c r="D1" s="1046"/>
      <c r="E1" s="1046"/>
      <c r="F1" s="1046"/>
      <c r="G1" s="1046"/>
      <c r="H1" s="1046"/>
      <c r="I1" s="1046"/>
      <c r="J1" s="1046"/>
      <c r="K1" s="1046"/>
      <c r="L1" s="1092"/>
      <c r="M1" s="1093"/>
      <c r="N1" s="1046">
        <v>2024</v>
      </c>
      <c r="O1" s="1046">
        <v>2024</v>
      </c>
      <c r="P1" s="1046">
        <v>2024</v>
      </c>
      <c r="Q1" s="1046">
        <v>2025</v>
      </c>
      <c r="R1" s="1046">
        <v>2025</v>
      </c>
      <c r="S1" s="1046">
        <v>2025</v>
      </c>
      <c r="T1" s="1046">
        <v>2026</v>
      </c>
      <c r="U1" s="1046">
        <v>2026</v>
      </c>
      <c r="V1" s="1046">
        <v>2026</v>
      </c>
      <c r="W1" s="1046">
        <v>2027</v>
      </c>
      <c r="X1" s="1046">
        <v>2027</v>
      </c>
      <c r="Y1" s="1046">
        <v>2027</v>
      </c>
      <c r="Z1" s="1046">
        <v>2028</v>
      </c>
      <c r="AA1" s="1046">
        <v>2028</v>
      </c>
      <c r="AB1" s="1046">
        <v>2028</v>
      </c>
      <c r="AC1" s="1046">
        <v>2029</v>
      </c>
      <c r="AD1" s="1046">
        <v>2029</v>
      </c>
      <c r="AE1" s="1046">
        <v>2029</v>
      </c>
      <c r="AF1" s="1046">
        <v>2030</v>
      </c>
      <c r="AG1" s="1046">
        <v>2030</v>
      </c>
      <c r="AH1" s="1046">
        <v>2030</v>
      </c>
      <c r="AI1" s="1046">
        <v>2031</v>
      </c>
      <c r="AJ1" s="1046">
        <v>2031</v>
      </c>
      <c r="AK1" s="1046">
        <v>2031</v>
      </c>
      <c r="AL1" s="1046">
        <v>2032</v>
      </c>
      <c r="AM1" s="1046">
        <v>2032</v>
      </c>
      <c r="AN1" s="1046">
        <v>2032</v>
      </c>
      <c r="AO1" s="1046">
        <v>2033</v>
      </c>
      <c r="AP1" s="1046">
        <v>2033</v>
      </c>
      <c r="AQ1" s="1046">
        <v>2033</v>
      </c>
      <c r="AR1" s="1046"/>
      <c r="AS1" s="1046"/>
      <c r="AT1" s="1046"/>
      <c r="AU1" s="1046"/>
      <c r="AV1" s="1046"/>
      <c r="AW1" s="1046"/>
      <c r="AX1" s="1046"/>
      <c r="AY1" s="1046"/>
      <c r="AZ1" s="1046"/>
      <c r="BA1" s="1046"/>
      <c r="BB1" s="1046"/>
      <c r="BC1" s="1046"/>
      <c r="BD1" s="1046"/>
      <c r="BE1" s="1046"/>
      <c r="BF1" s="1046"/>
    </row>
    <row r="2" spans="1:58" hidden="1">
      <c r="A2" s="1046"/>
      <c r="B2" s="1046"/>
      <c r="C2" s="1046"/>
      <c r="D2" s="1046"/>
      <c r="E2" s="1046"/>
      <c r="F2" s="1046"/>
      <c r="G2" s="1046"/>
      <c r="H2" s="1046"/>
      <c r="I2" s="1046"/>
      <c r="J2" s="1046"/>
      <c r="K2" s="1046"/>
      <c r="L2" s="1092"/>
      <c r="M2" s="1093"/>
      <c r="N2" s="1046" t="s">
        <v>287</v>
      </c>
      <c r="O2" s="1046" t="s">
        <v>286</v>
      </c>
      <c r="P2" s="1046" t="s">
        <v>1335</v>
      </c>
      <c r="Q2" s="1046" t="s">
        <v>287</v>
      </c>
      <c r="R2" s="1046" t="s">
        <v>286</v>
      </c>
      <c r="S2" s="1046" t="s">
        <v>1335</v>
      </c>
      <c r="T2" s="1046" t="s">
        <v>287</v>
      </c>
      <c r="U2" s="1046" t="s">
        <v>286</v>
      </c>
      <c r="V2" s="1046" t="s">
        <v>1335</v>
      </c>
      <c r="W2" s="1046" t="s">
        <v>287</v>
      </c>
      <c r="X2" s="1046" t="s">
        <v>286</v>
      </c>
      <c r="Y2" s="1046" t="s">
        <v>1335</v>
      </c>
      <c r="Z2" s="1046" t="s">
        <v>287</v>
      </c>
      <c r="AA2" s="1046" t="s">
        <v>286</v>
      </c>
      <c r="AB2" s="1046" t="s">
        <v>1335</v>
      </c>
      <c r="AC2" s="1046" t="s">
        <v>287</v>
      </c>
      <c r="AD2" s="1046" t="s">
        <v>286</v>
      </c>
      <c r="AE2" s="1046" t="s">
        <v>1335</v>
      </c>
      <c r="AF2" s="1046" t="s">
        <v>287</v>
      </c>
      <c r="AG2" s="1046" t="s">
        <v>286</v>
      </c>
      <c r="AH2" s="1046" t="s">
        <v>1335</v>
      </c>
      <c r="AI2" s="1046" t="s">
        <v>287</v>
      </c>
      <c r="AJ2" s="1046" t="s">
        <v>286</v>
      </c>
      <c r="AK2" s="1046" t="s">
        <v>1335</v>
      </c>
      <c r="AL2" s="1046" t="s">
        <v>287</v>
      </c>
      <c r="AM2" s="1046" t="s">
        <v>286</v>
      </c>
      <c r="AN2" s="1046" t="s">
        <v>1335</v>
      </c>
      <c r="AO2" s="1046" t="s">
        <v>287</v>
      </c>
      <c r="AP2" s="1046" t="s">
        <v>286</v>
      </c>
      <c r="AQ2" s="1046" t="s">
        <v>1335</v>
      </c>
      <c r="AR2" s="1046"/>
      <c r="AS2" s="1046"/>
      <c r="AT2" s="1046"/>
      <c r="AU2" s="1046"/>
      <c r="AV2" s="1046"/>
      <c r="AW2" s="1046"/>
      <c r="AX2" s="1046"/>
      <c r="AY2" s="1046"/>
      <c r="AZ2" s="1046"/>
      <c r="BA2" s="1046"/>
      <c r="BB2" s="1046"/>
      <c r="BC2" s="1046"/>
      <c r="BD2" s="1046"/>
      <c r="BE2" s="1046"/>
      <c r="BF2" s="1046"/>
    </row>
    <row r="3" spans="1:58" hidden="1">
      <c r="A3" s="1046"/>
      <c r="B3" s="1046"/>
      <c r="C3" s="1046"/>
      <c r="D3" s="1046"/>
      <c r="E3" s="1046"/>
      <c r="F3" s="1046"/>
      <c r="G3" s="1046"/>
      <c r="H3" s="1046"/>
      <c r="I3" s="1046"/>
      <c r="J3" s="1046"/>
      <c r="K3" s="1046"/>
      <c r="L3" s="1092"/>
      <c r="M3" s="1093"/>
      <c r="N3" s="1046" t="s">
        <v>2420</v>
      </c>
      <c r="O3" s="1046" t="s">
        <v>2421</v>
      </c>
      <c r="P3" s="1046" t="s">
        <v>2470</v>
      </c>
      <c r="Q3" s="1046" t="s">
        <v>2425</v>
      </c>
      <c r="R3" s="1046" t="s">
        <v>2426</v>
      </c>
      <c r="S3" s="1046" t="s">
        <v>2471</v>
      </c>
      <c r="T3" s="1046" t="s">
        <v>2427</v>
      </c>
      <c r="U3" s="1046" t="s">
        <v>2428</v>
      </c>
      <c r="V3" s="1046" t="s">
        <v>2472</v>
      </c>
      <c r="W3" s="1046" t="s">
        <v>2429</v>
      </c>
      <c r="X3" s="1046" t="s">
        <v>2430</v>
      </c>
      <c r="Y3" s="1046" t="s">
        <v>2473</v>
      </c>
      <c r="Z3" s="1046" t="s">
        <v>2431</v>
      </c>
      <c r="AA3" s="1046" t="s">
        <v>2432</v>
      </c>
      <c r="AB3" s="1046" t="s">
        <v>2474</v>
      </c>
      <c r="AC3" s="1046" t="s">
        <v>2433</v>
      </c>
      <c r="AD3" s="1046" t="s">
        <v>2434</v>
      </c>
      <c r="AE3" s="1046" t="s">
        <v>2475</v>
      </c>
      <c r="AF3" s="1046" t="s">
        <v>2435</v>
      </c>
      <c r="AG3" s="1046" t="s">
        <v>2436</v>
      </c>
      <c r="AH3" s="1046" t="s">
        <v>2476</v>
      </c>
      <c r="AI3" s="1046" t="s">
        <v>2437</v>
      </c>
      <c r="AJ3" s="1046" t="s">
        <v>2438</v>
      </c>
      <c r="AK3" s="1046" t="s">
        <v>2477</v>
      </c>
      <c r="AL3" s="1046" t="s">
        <v>2439</v>
      </c>
      <c r="AM3" s="1046" t="s">
        <v>2440</v>
      </c>
      <c r="AN3" s="1046" t="s">
        <v>2478</v>
      </c>
      <c r="AO3" s="1046" t="s">
        <v>2441</v>
      </c>
      <c r="AP3" s="1046" t="s">
        <v>2442</v>
      </c>
      <c r="AQ3" s="1046" t="s">
        <v>2479</v>
      </c>
      <c r="AR3" s="1046"/>
      <c r="AS3" s="1046"/>
      <c r="AT3" s="1046"/>
      <c r="AU3" s="1046"/>
      <c r="AV3" s="1046"/>
      <c r="AW3" s="1046"/>
      <c r="AX3" s="1046"/>
      <c r="AY3" s="1046"/>
      <c r="AZ3" s="1046"/>
      <c r="BA3" s="1046"/>
      <c r="BB3" s="1046"/>
      <c r="BC3" s="1046"/>
      <c r="BD3" s="1046"/>
      <c r="BE3" s="1046"/>
      <c r="BF3" s="1046"/>
    </row>
    <row r="4" spans="1:58" hidden="1">
      <c r="A4" s="1046"/>
      <c r="B4" s="1046"/>
      <c r="C4" s="1046"/>
      <c r="D4" s="1046"/>
      <c r="E4" s="1046"/>
      <c r="F4" s="1046"/>
      <c r="G4" s="1046"/>
      <c r="H4" s="1046"/>
      <c r="I4" s="1046"/>
      <c r="J4" s="1046"/>
      <c r="K4" s="1046"/>
      <c r="L4" s="1092"/>
      <c r="M4" s="1093"/>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1046"/>
      <c r="BA4" s="1046"/>
      <c r="BB4" s="1046"/>
      <c r="BC4" s="1046"/>
      <c r="BD4" s="1046"/>
      <c r="BE4" s="1046"/>
      <c r="BF4" s="1046"/>
    </row>
    <row r="5" spans="1:58" hidden="1">
      <c r="A5" s="1046"/>
      <c r="B5" s="1046"/>
      <c r="C5" s="1046"/>
      <c r="D5" s="1046"/>
      <c r="E5" s="1046"/>
      <c r="F5" s="1046"/>
      <c r="G5" s="1046"/>
      <c r="H5" s="1046"/>
      <c r="I5" s="1046"/>
      <c r="J5" s="1046"/>
      <c r="K5" s="1046"/>
      <c r="L5" s="1092"/>
      <c r="M5" s="1093"/>
      <c r="N5" s="1046"/>
      <c r="O5" s="1046"/>
      <c r="P5" s="1046"/>
      <c r="Q5" s="1046"/>
      <c r="R5" s="1046"/>
      <c r="S5" s="1046"/>
      <c r="T5" s="1046"/>
      <c r="U5" s="1046"/>
      <c r="V5" s="1046"/>
      <c r="W5" s="1046"/>
      <c r="X5" s="1046"/>
      <c r="Y5" s="1046"/>
      <c r="Z5" s="1046"/>
      <c r="AA5" s="1046"/>
      <c r="AB5" s="1046"/>
      <c r="AC5" s="1046"/>
      <c r="AD5" s="1046"/>
      <c r="AE5" s="1046"/>
      <c r="AF5" s="1046"/>
      <c r="AG5" s="1046"/>
      <c r="AH5" s="1046"/>
      <c r="AI5" s="1046"/>
      <c r="AJ5" s="1046"/>
      <c r="AK5" s="1046"/>
      <c r="AL5" s="1046"/>
      <c r="AM5" s="1046"/>
      <c r="AN5" s="1046"/>
      <c r="AO5" s="1046"/>
      <c r="AP5" s="1046"/>
      <c r="AQ5" s="1046"/>
      <c r="AR5" s="1046"/>
      <c r="AS5" s="1046"/>
      <c r="AT5" s="1046"/>
      <c r="AU5" s="1046"/>
      <c r="AV5" s="1046"/>
      <c r="AW5" s="1046"/>
      <c r="AX5" s="1046"/>
      <c r="AY5" s="1046"/>
      <c r="AZ5" s="1046"/>
      <c r="BA5" s="1046"/>
      <c r="BB5" s="1046"/>
      <c r="BC5" s="1046"/>
      <c r="BD5" s="1046"/>
      <c r="BE5" s="1046"/>
      <c r="BF5" s="1046"/>
    </row>
    <row r="6" spans="1:58" hidden="1">
      <c r="A6" s="1046"/>
      <c r="B6" s="1046"/>
      <c r="C6" s="1046"/>
      <c r="D6" s="1046"/>
      <c r="E6" s="1046"/>
      <c r="F6" s="1046"/>
      <c r="G6" s="1046"/>
      <c r="H6" s="1046"/>
      <c r="I6" s="1046"/>
      <c r="J6" s="1046"/>
      <c r="K6" s="1046"/>
      <c r="L6" s="1092"/>
      <c r="M6" s="1093"/>
      <c r="N6" s="1046"/>
      <c r="O6" s="1046"/>
      <c r="P6" s="1046"/>
      <c r="Q6" s="1046"/>
      <c r="R6" s="1046"/>
      <c r="S6" s="1046"/>
      <c r="T6" s="1046"/>
      <c r="U6" s="1046"/>
      <c r="V6" s="1046"/>
      <c r="W6" s="1046"/>
      <c r="X6" s="1046"/>
      <c r="Y6" s="1046"/>
      <c r="Z6" s="1046"/>
      <c r="AA6" s="1046"/>
      <c r="AB6" s="1046"/>
      <c r="AC6" s="1046"/>
      <c r="AD6" s="1046"/>
      <c r="AE6" s="1046"/>
      <c r="AF6" s="1046"/>
      <c r="AG6" s="1046"/>
      <c r="AH6" s="1046"/>
      <c r="AI6" s="1046"/>
      <c r="AJ6" s="1046"/>
      <c r="AK6" s="1046"/>
      <c r="AL6" s="1046"/>
      <c r="AM6" s="1046"/>
      <c r="AN6" s="1046"/>
      <c r="AO6" s="1046"/>
      <c r="AP6" s="1046"/>
      <c r="AQ6" s="1046"/>
      <c r="AR6" s="1046"/>
      <c r="AS6" s="1046"/>
      <c r="AT6" s="1046"/>
      <c r="AU6" s="1046"/>
      <c r="AV6" s="1046"/>
      <c r="AW6" s="1046"/>
      <c r="AX6" s="1046"/>
      <c r="AY6" s="1046"/>
      <c r="AZ6" s="1046"/>
      <c r="BA6" s="1046"/>
      <c r="BB6" s="1046"/>
      <c r="BC6" s="1046"/>
      <c r="BD6" s="1046"/>
      <c r="BE6" s="1046"/>
      <c r="BF6" s="1046"/>
    </row>
    <row r="7" spans="1:58" hidden="1">
      <c r="A7" s="1046"/>
      <c r="B7" s="1046"/>
      <c r="C7" s="1046"/>
      <c r="D7" s="1046"/>
      <c r="E7" s="1046"/>
      <c r="F7" s="1046"/>
      <c r="G7" s="1046"/>
      <c r="H7" s="1046"/>
      <c r="I7" s="1046"/>
      <c r="J7" s="1046"/>
      <c r="K7" s="1046"/>
      <c r="L7" s="1092"/>
      <c r="M7" s="1093"/>
      <c r="N7" s="1046"/>
      <c r="O7" s="1046"/>
      <c r="P7" s="1046"/>
      <c r="Q7" s="790" t="b">
        <v>0</v>
      </c>
      <c r="R7" s="790" t="b">
        <v>0</v>
      </c>
      <c r="S7" s="790" t="b">
        <v>0</v>
      </c>
      <c r="T7" s="790" t="b">
        <v>0</v>
      </c>
      <c r="U7" s="790" t="b">
        <v>0</v>
      </c>
      <c r="V7" s="790" t="b">
        <v>0</v>
      </c>
      <c r="W7" s="790" t="b">
        <v>0</v>
      </c>
      <c r="X7" s="790" t="b">
        <v>0</v>
      </c>
      <c r="Y7" s="790" t="b">
        <v>0</v>
      </c>
      <c r="Z7" s="790" t="b">
        <v>0</v>
      </c>
      <c r="AA7" s="790" t="b">
        <v>0</v>
      </c>
      <c r="AB7" s="790" t="b">
        <v>0</v>
      </c>
      <c r="AC7" s="790" t="b">
        <v>0</v>
      </c>
      <c r="AD7" s="790" t="b">
        <v>0</v>
      </c>
      <c r="AE7" s="790" t="b">
        <v>0</v>
      </c>
      <c r="AF7" s="790" t="b">
        <v>0</v>
      </c>
      <c r="AG7" s="790" t="b">
        <v>0</v>
      </c>
      <c r="AH7" s="790" t="b">
        <v>0</v>
      </c>
      <c r="AI7" s="790" t="b">
        <v>0</v>
      </c>
      <c r="AJ7" s="790" t="b">
        <v>0</v>
      </c>
      <c r="AK7" s="790" t="b">
        <v>0</v>
      </c>
      <c r="AL7" s="790" t="b">
        <v>0</v>
      </c>
      <c r="AM7" s="790" t="b">
        <v>0</v>
      </c>
      <c r="AN7" s="790" t="b">
        <v>0</v>
      </c>
      <c r="AO7" s="790" t="b">
        <v>0</v>
      </c>
      <c r="AP7" s="790" t="b">
        <v>0</v>
      </c>
      <c r="AQ7" s="790" t="b">
        <v>0</v>
      </c>
      <c r="AR7" s="1046"/>
      <c r="AS7" s="1046"/>
      <c r="AT7" s="1046"/>
      <c r="AU7" s="1046"/>
      <c r="AV7" s="1046"/>
      <c r="AW7" s="1046"/>
      <c r="AX7" s="1046"/>
      <c r="AY7" s="1046"/>
      <c r="AZ7" s="1046"/>
      <c r="BA7" s="1046"/>
      <c r="BB7" s="1046"/>
      <c r="BC7" s="1046"/>
      <c r="BD7" s="1046"/>
      <c r="BE7" s="1046"/>
      <c r="BF7" s="1046"/>
    </row>
    <row r="8" spans="1:58" hidden="1">
      <c r="A8" s="1046"/>
      <c r="B8" s="1046"/>
      <c r="C8" s="1046"/>
      <c r="D8" s="1046"/>
      <c r="E8" s="1046"/>
      <c r="F8" s="1046"/>
      <c r="G8" s="1046"/>
      <c r="H8" s="1046"/>
      <c r="I8" s="1046"/>
      <c r="J8" s="1046"/>
      <c r="K8" s="1046"/>
      <c r="L8" s="1092"/>
      <c r="M8" s="1093"/>
      <c r="N8" s="1046"/>
      <c r="O8" s="1046"/>
      <c r="P8" s="1046"/>
      <c r="Q8" s="1046"/>
      <c r="R8" s="1046"/>
      <c r="S8" s="1046"/>
      <c r="T8" s="1046"/>
      <c r="U8" s="1046"/>
      <c r="V8" s="1046"/>
      <c r="W8" s="1046"/>
      <c r="X8" s="1046"/>
      <c r="Y8" s="1046"/>
      <c r="Z8" s="1046"/>
      <c r="AA8" s="1046"/>
      <c r="AB8" s="1046"/>
      <c r="AC8" s="1046"/>
      <c r="AD8" s="1046"/>
      <c r="AE8" s="1046"/>
      <c r="AF8" s="1046"/>
      <c r="AG8" s="1046"/>
      <c r="AH8" s="1046"/>
      <c r="AI8" s="1046"/>
      <c r="AJ8" s="1046"/>
      <c r="AK8" s="1046"/>
      <c r="AL8" s="1046"/>
      <c r="AM8" s="1046"/>
      <c r="AN8" s="1046"/>
      <c r="AO8" s="1046"/>
      <c r="AP8" s="1046"/>
      <c r="AQ8" s="1046"/>
      <c r="AR8" s="1046"/>
      <c r="AS8" s="1046"/>
      <c r="AT8" s="1046"/>
      <c r="AU8" s="1046"/>
      <c r="AV8" s="1046"/>
      <c r="AW8" s="1046"/>
      <c r="AX8" s="1046"/>
      <c r="AY8" s="1046"/>
      <c r="AZ8" s="1046"/>
      <c r="BA8" s="1046"/>
      <c r="BB8" s="1046"/>
      <c r="BC8" s="1046"/>
      <c r="BD8" s="1046"/>
      <c r="BE8" s="1046"/>
      <c r="BF8" s="1046"/>
    </row>
    <row r="9" spans="1:58" hidden="1">
      <c r="A9" s="1046"/>
      <c r="B9" s="1046"/>
      <c r="C9" s="1046"/>
      <c r="D9" s="1046"/>
      <c r="E9" s="1046"/>
      <c r="F9" s="1046"/>
      <c r="G9" s="1046"/>
      <c r="H9" s="1046"/>
      <c r="I9" s="1046"/>
      <c r="J9" s="1046"/>
      <c r="K9" s="1046"/>
      <c r="L9" s="1092"/>
      <c r="M9" s="1093"/>
      <c r="N9" s="1046"/>
      <c r="O9" s="1046"/>
      <c r="P9" s="1046"/>
      <c r="Q9" s="1046"/>
      <c r="R9" s="1046"/>
      <c r="S9" s="1046"/>
      <c r="T9" s="1046"/>
      <c r="U9" s="1046"/>
      <c r="V9" s="1046"/>
      <c r="W9" s="1046"/>
      <c r="X9" s="1046"/>
      <c r="Y9" s="1046"/>
      <c r="Z9" s="1046"/>
      <c r="AA9" s="1046"/>
      <c r="AB9" s="1046"/>
      <c r="AC9" s="1046"/>
      <c r="AD9" s="1046"/>
      <c r="AE9" s="1046"/>
      <c r="AF9" s="1046"/>
      <c r="AG9" s="1046"/>
      <c r="AH9" s="1046"/>
      <c r="AI9" s="1046"/>
      <c r="AJ9" s="1046"/>
      <c r="AK9" s="1046"/>
      <c r="AL9" s="1046"/>
      <c r="AM9" s="1046"/>
      <c r="AN9" s="1046"/>
      <c r="AO9" s="1046"/>
      <c r="AP9" s="1046"/>
      <c r="AQ9" s="1046"/>
      <c r="AR9" s="1046"/>
      <c r="AS9" s="1046"/>
      <c r="AT9" s="1046"/>
      <c r="AU9" s="1046"/>
      <c r="AV9" s="1046"/>
      <c r="AW9" s="1046"/>
      <c r="AX9" s="1046"/>
      <c r="AY9" s="1046"/>
      <c r="AZ9" s="1046"/>
      <c r="BA9" s="1046"/>
      <c r="BB9" s="1046"/>
      <c r="BC9" s="1046"/>
      <c r="BD9" s="1046"/>
      <c r="BE9" s="1046"/>
      <c r="BF9" s="1046"/>
    </row>
    <row r="10" spans="1:58" hidden="1">
      <c r="A10" s="1046"/>
      <c r="B10" s="1046"/>
      <c r="C10" s="1046"/>
      <c r="D10" s="1046"/>
      <c r="E10" s="1046"/>
      <c r="F10" s="1046"/>
      <c r="G10" s="1046"/>
      <c r="H10" s="1046"/>
      <c r="I10" s="1046"/>
      <c r="J10" s="1046"/>
      <c r="K10" s="1046"/>
      <c r="L10" s="1092"/>
      <c r="M10" s="1093"/>
      <c r="N10" s="1046"/>
      <c r="O10" s="1046"/>
      <c r="P10" s="1046"/>
      <c r="Q10" s="1046"/>
      <c r="R10" s="1046"/>
      <c r="S10" s="1046"/>
      <c r="T10" s="1046"/>
      <c r="U10" s="1046"/>
      <c r="V10" s="1046"/>
      <c r="W10" s="1046"/>
      <c r="X10" s="1046"/>
      <c r="Y10" s="1046"/>
      <c r="Z10" s="1046"/>
      <c r="AA10" s="1046"/>
      <c r="AB10" s="1046"/>
      <c r="AC10" s="1046"/>
      <c r="AD10" s="1046"/>
      <c r="AE10" s="1046"/>
      <c r="AF10" s="1046"/>
      <c r="AG10" s="1046"/>
      <c r="AH10" s="1046"/>
      <c r="AI10" s="1046"/>
      <c r="AJ10" s="1046"/>
      <c r="AK10" s="1046"/>
      <c r="AL10" s="1046"/>
      <c r="AM10" s="1046"/>
      <c r="AN10" s="1046"/>
      <c r="AO10" s="1046"/>
      <c r="AP10" s="1046"/>
      <c r="AQ10" s="1046"/>
      <c r="AR10" s="1046"/>
      <c r="AS10" s="1046"/>
      <c r="AT10" s="1046"/>
      <c r="AU10" s="1046"/>
      <c r="AV10" s="1046"/>
      <c r="AW10" s="1046"/>
      <c r="AX10" s="1046"/>
      <c r="AY10" s="1046"/>
      <c r="AZ10" s="1046"/>
      <c r="BA10" s="1046"/>
      <c r="BB10" s="1046"/>
      <c r="BC10" s="1046"/>
      <c r="BD10" s="1046"/>
      <c r="BE10" s="1046"/>
      <c r="BF10" s="1046"/>
    </row>
    <row r="11" spans="1:58" ht="15" hidden="1" customHeight="1">
      <c r="A11" s="1046"/>
      <c r="B11" s="1046"/>
      <c r="C11" s="1046"/>
      <c r="D11" s="1046"/>
      <c r="E11" s="1046"/>
      <c r="F11" s="1046"/>
      <c r="G11" s="1046"/>
      <c r="H11" s="1046"/>
      <c r="I11" s="1046"/>
      <c r="J11" s="1046"/>
      <c r="K11" s="1046"/>
      <c r="L11" s="1094"/>
      <c r="M11" s="1093"/>
      <c r="N11" s="1046"/>
      <c r="O11" s="1046"/>
      <c r="P11" s="1046"/>
      <c r="Q11" s="1046"/>
      <c r="R11" s="1046"/>
      <c r="S11" s="1046"/>
      <c r="T11" s="1046"/>
      <c r="U11" s="1046"/>
      <c r="V11" s="1046"/>
      <c r="W11" s="1046"/>
      <c r="X11" s="1046"/>
      <c r="Y11" s="1046"/>
      <c r="Z11" s="1046"/>
      <c r="AA11" s="1046"/>
      <c r="AB11" s="1046"/>
      <c r="AC11" s="1046"/>
      <c r="AD11" s="1046"/>
      <c r="AE11" s="1046"/>
      <c r="AF11" s="1046"/>
      <c r="AG11" s="1046"/>
      <c r="AH11" s="1046"/>
      <c r="AI11" s="1046"/>
      <c r="AJ11" s="1046"/>
      <c r="AK11" s="1046"/>
      <c r="AL11" s="1046"/>
      <c r="AM11" s="1046"/>
      <c r="AN11" s="1046"/>
      <c r="AO11" s="1046"/>
      <c r="AP11" s="1046"/>
      <c r="AQ11" s="1046"/>
      <c r="AR11" s="1046"/>
      <c r="AS11" s="1046"/>
      <c r="AT11" s="1046"/>
      <c r="AU11" s="1046"/>
      <c r="AV11" s="1046"/>
      <c r="AW11" s="1046"/>
      <c r="AX11" s="1046"/>
      <c r="AY11" s="1046"/>
      <c r="AZ11" s="1046"/>
      <c r="BA11" s="1046"/>
      <c r="BB11" s="1046"/>
      <c r="BC11" s="1046"/>
      <c r="BD11" s="1046"/>
      <c r="BE11" s="1046"/>
      <c r="BF11" s="1046"/>
    </row>
    <row r="12" spans="1:58" s="323" customFormat="1" ht="24" customHeight="1">
      <c r="A12" s="1095"/>
      <c r="B12" s="1095"/>
      <c r="C12" s="1095"/>
      <c r="D12" s="1095"/>
      <c r="E12" s="1095"/>
      <c r="F12" s="1095"/>
      <c r="G12" s="1095"/>
      <c r="H12" s="1095"/>
      <c r="I12" s="1095"/>
      <c r="J12" s="1095"/>
      <c r="K12" s="1095"/>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1095"/>
      <c r="AS12" s="1095"/>
      <c r="AT12" s="1095"/>
      <c r="AU12" s="1095"/>
      <c r="AV12" s="1095"/>
      <c r="AW12" s="1095"/>
      <c r="AX12" s="1095"/>
      <c r="AY12" s="1095"/>
      <c r="AZ12" s="1095"/>
      <c r="BA12" s="1095"/>
      <c r="BB12" s="1095"/>
      <c r="BC12" s="1095"/>
      <c r="BD12" s="1095"/>
      <c r="BE12" s="1095"/>
      <c r="BF12" s="1095"/>
    </row>
    <row r="13" spans="1:58">
      <c r="A13" s="1046"/>
      <c r="B13" s="1046"/>
      <c r="C13" s="1046"/>
      <c r="D13" s="1046"/>
      <c r="E13" s="1046"/>
      <c r="F13" s="1046"/>
      <c r="G13" s="1046"/>
      <c r="H13" s="1046"/>
      <c r="I13" s="1046"/>
      <c r="J13" s="1046"/>
      <c r="K13" s="1046"/>
      <c r="L13" s="1093"/>
      <c r="M13" s="1093"/>
      <c r="N13" s="1093"/>
      <c r="O13" s="1046"/>
      <c r="P13" s="1046"/>
      <c r="Q13" s="1046"/>
      <c r="R13" s="1046"/>
      <c r="S13" s="1046"/>
      <c r="T13" s="1046"/>
      <c r="U13" s="1046"/>
      <c r="V13" s="1046"/>
      <c r="W13" s="1046"/>
      <c r="X13" s="1046"/>
      <c r="Y13" s="1046"/>
      <c r="Z13" s="1046"/>
      <c r="AA13" s="1046"/>
      <c r="AB13" s="1046"/>
      <c r="AC13" s="1046"/>
      <c r="AD13" s="1046"/>
      <c r="AE13" s="1046"/>
      <c r="AF13" s="1046"/>
      <c r="AG13" s="1046"/>
      <c r="AH13" s="1046"/>
      <c r="AI13" s="1046"/>
      <c r="AJ13" s="1046"/>
      <c r="AK13" s="1046"/>
      <c r="AL13" s="1046"/>
      <c r="AM13" s="1046"/>
      <c r="AN13" s="1046"/>
      <c r="AO13" s="1046"/>
      <c r="AP13" s="1046"/>
      <c r="AQ13" s="1046"/>
      <c r="AR13" s="1046"/>
      <c r="AS13" s="1046"/>
      <c r="AT13" s="1046"/>
      <c r="AU13" s="1046"/>
      <c r="AV13" s="1046"/>
      <c r="AW13" s="1046"/>
      <c r="AX13" s="1046"/>
      <c r="AY13" s="1046"/>
      <c r="AZ13" s="1046"/>
      <c r="BA13" s="1046"/>
      <c r="BB13" s="1046"/>
      <c r="BC13" s="1046"/>
      <c r="BD13" s="1046"/>
      <c r="BE13" s="1046"/>
      <c r="BF13" s="1093"/>
    </row>
    <row r="14" spans="1:58" s="323" customFormat="1">
      <c r="A14" s="1095"/>
      <c r="B14" s="1095"/>
      <c r="C14" s="1095"/>
      <c r="D14" s="1095"/>
      <c r="E14" s="1095"/>
      <c r="F14" s="1095"/>
      <c r="G14" s="1095" t="b">
        <v>1</v>
      </c>
      <c r="H14" s="1095"/>
      <c r="I14" s="1095"/>
      <c r="J14" s="1095"/>
      <c r="K14" s="1095"/>
      <c r="L14" s="1096" t="s">
        <v>685</v>
      </c>
      <c r="M14" s="1097"/>
      <c r="N14" s="1097"/>
      <c r="O14" s="1097"/>
      <c r="P14" s="1097"/>
      <c r="Q14" s="1097"/>
      <c r="R14" s="1097"/>
      <c r="S14" s="1097"/>
      <c r="T14" s="1097"/>
      <c r="U14" s="1097"/>
      <c r="V14" s="1097"/>
      <c r="W14" s="1097"/>
      <c r="X14" s="1097"/>
      <c r="Y14" s="1097"/>
      <c r="Z14" s="1097"/>
      <c r="AA14" s="1097"/>
      <c r="AB14" s="1097"/>
      <c r="AC14" s="1097"/>
      <c r="AD14" s="1097"/>
      <c r="AE14" s="1097"/>
      <c r="AF14" s="1097"/>
      <c r="AG14" s="1097"/>
      <c r="AH14" s="1097"/>
      <c r="AI14" s="1097"/>
      <c r="AJ14" s="1097"/>
      <c r="AK14" s="1097"/>
      <c r="AL14" s="1097"/>
      <c r="AM14" s="1097"/>
      <c r="AN14" s="1097"/>
      <c r="AO14" s="1097"/>
      <c r="AP14" s="1097"/>
      <c r="AQ14" s="1098"/>
      <c r="AR14" s="1095"/>
      <c r="AS14" s="1095"/>
      <c r="AT14" s="1095"/>
      <c r="AU14" s="1095"/>
      <c r="AV14" s="1095"/>
      <c r="AW14" s="1095"/>
      <c r="AX14" s="1095"/>
      <c r="AY14" s="1095"/>
      <c r="AZ14" s="1095"/>
      <c r="BA14" s="1095"/>
      <c r="BB14" s="1095"/>
      <c r="BC14" s="1095"/>
      <c r="BD14" s="1095"/>
      <c r="BE14" s="1095"/>
      <c r="BF14" s="1095"/>
    </row>
    <row r="15" spans="1:58">
      <c r="A15" s="1046"/>
      <c r="B15" s="1046"/>
      <c r="C15" s="1046"/>
      <c r="D15" s="1046"/>
      <c r="E15" s="1046"/>
      <c r="F15" s="1046"/>
      <c r="G15" s="1095" t="b">
        <v>1</v>
      </c>
      <c r="H15" s="1046"/>
      <c r="I15" s="1046"/>
      <c r="J15" s="1046"/>
      <c r="K15" s="1046"/>
      <c r="L15" s="1099" t="s">
        <v>121</v>
      </c>
      <c r="M15" s="1099" t="s">
        <v>143</v>
      </c>
      <c r="N15" s="1100" t="s">
        <v>2414</v>
      </c>
      <c r="O15" s="1101"/>
      <c r="P15" s="1102"/>
      <c r="Q15" s="1100" t="s">
        <v>2443</v>
      </c>
      <c r="R15" s="1101"/>
      <c r="S15" s="1102"/>
      <c r="T15" s="1100" t="s">
        <v>2444</v>
      </c>
      <c r="U15" s="1101"/>
      <c r="V15" s="1102"/>
      <c r="W15" s="1100" t="s">
        <v>2445</v>
      </c>
      <c r="X15" s="1101"/>
      <c r="Y15" s="1102"/>
      <c r="Z15" s="1100" t="s">
        <v>2446</v>
      </c>
      <c r="AA15" s="1101"/>
      <c r="AB15" s="1102"/>
      <c r="AC15" s="1100" t="s">
        <v>2447</v>
      </c>
      <c r="AD15" s="1101"/>
      <c r="AE15" s="1102"/>
      <c r="AF15" s="1100" t="s">
        <v>2448</v>
      </c>
      <c r="AG15" s="1101"/>
      <c r="AH15" s="1102"/>
      <c r="AI15" s="1100" t="s">
        <v>2449</v>
      </c>
      <c r="AJ15" s="1101"/>
      <c r="AK15" s="1102"/>
      <c r="AL15" s="1100" t="s">
        <v>2450</v>
      </c>
      <c r="AM15" s="1101"/>
      <c r="AN15" s="1102"/>
      <c r="AO15" s="1100" t="s">
        <v>2451</v>
      </c>
      <c r="AP15" s="1101"/>
      <c r="AQ15" s="1102"/>
      <c r="AR15" s="1046"/>
      <c r="AS15" s="1046"/>
      <c r="AT15" s="1046"/>
      <c r="AU15" s="1046"/>
      <c r="AV15" s="1046"/>
      <c r="AW15" s="1046"/>
      <c r="AX15" s="1046"/>
      <c r="AY15" s="1046"/>
      <c r="AZ15" s="1046"/>
      <c r="BA15" s="1046"/>
      <c r="BB15" s="1046"/>
      <c r="BC15" s="1046"/>
      <c r="BD15" s="1046"/>
      <c r="BE15" s="1046"/>
      <c r="BF15" s="1046"/>
    </row>
    <row r="16" spans="1:58" ht="33.75">
      <c r="A16" s="1046"/>
      <c r="B16" s="1046"/>
      <c r="C16" s="1046"/>
      <c r="D16" s="1046"/>
      <c r="E16" s="1046"/>
      <c r="F16" s="1046"/>
      <c r="G16" s="1095" t="b">
        <v>1</v>
      </c>
      <c r="H16" s="1046"/>
      <c r="I16" s="1046"/>
      <c r="J16" s="1046"/>
      <c r="K16" s="1046"/>
      <c r="L16" s="1099"/>
      <c r="M16" s="1099"/>
      <c r="N16" s="1103" t="s">
        <v>287</v>
      </c>
      <c r="O16" s="1103" t="s">
        <v>286</v>
      </c>
      <c r="P16" s="1103" t="s">
        <v>1335</v>
      </c>
      <c r="Q16" s="1103" t="s">
        <v>287</v>
      </c>
      <c r="R16" s="1103" t="s">
        <v>286</v>
      </c>
      <c r="S16" s="1103" t="s">
        <v>1335</v>
      </c>
      <c r="T16" s="1103" t="s">
        <v>287</v>
      </c>
      <c r="U16" s="1103" t="s">
        <v>286</v>
      </c>
      <c r="V16" s="1103" t="s">
        <v>1335</v>
      </c>
      <c r="W16" s="1103" t="s">
        <v>287</v>
      </c>
      <c r="X16" s="1103" t="s">
        <v>286</v>
      </c>
      <c r="Y16" s="1103" t="s">
        <v>1335</v>
      </c>
      <c r="Z16" s="1103" t="s">
        <v>287</v>
      </c>
      <c r="AA16" s="1103" t="s">
        <v>286</v>
      </c>
      <c r="AB16" s="1103" t="s">
        <v>1335</v>
      </c>
      <c r="AC16" s="1103" t="s">
        <v>287</v>
      </c>
      <c r="AD16" s="1103" t="s">
        <v>286</v>
      </c>
      <c r="AE16" s="1103" t="s">
        <v>1335</v>
      </c>
      <c r="AF16" s="1103" t="s">
        <v>287</v>
      </c>
      <c r="AG16" s="1103" t="s">
        <v>286</v>
      </c>
      <c r="AH16" s="1103" t="s">
        <v>1335</v>
      </c>
      <c r="AI16" s="1103" t="s">
        <v>287</v>
      </c>
      <c r="AJ16" s="1103" t="s">
        <v>286</v>
      </c>
      <c r="AK16" s="1103" t="s">
        <v>1335</v>
      </c>
      <c r="AL16" s="1103" t="s">
        <v>287</v>
      </c>
      <c r="AM16" s="1103" t="s">
        <v>286</v>
      </c>
      <c r="AN16" s="1103" t="s">
        <v>1335</v>
      </c>
      <c r="AO16" s="1103" t="s">
        <v>287</v>
      </c>
      <c r="AP16" s="1103" t="s">
        <v>286</v>
      </c>
      <c r="AQ16" s="1103" t="s">
        <v>1335</v>
      </c>
      <c r="AR16" s="1046"/>
      <c r="AS16" s="1046"/>
      <c r="AT16" s="1046"/>
      <c r="AU16" s="1046"/>
      <c r="AV16" s="1046"/>
      <c r="AW16" s="1046"/>
      <c r="AX16" s="1046"/>
      <c r="AY16" s="1046"/>
      <c r="AZ16" s="1046"/>
      <c r="BA16" s="1046"/>
      <c r="BB16" s="1046"/>
      <c r="BC16" s="1046"/>
      <c r="BD16" s="1046"/>
      <c r="BE16" s="1046"/>
      <c r="BF16" s="1046"/>
    </row>
    <row r="17" spans="1:58" s="599" customFormat="1">
      <c r="A17" s="851" t="s">
        <v>18</v>
      </c>
      <c r="B17" s="1046"/>
      <c r="C17" s="1046"/>
      <c r="D17" s="1046"/>
      <c r="E17" s="1046"/>
      <c r="F17" s="1046" t="s">
        <v>1026</v>
      </c>
      <c r="G17" s="1095"/>
      <c r="H17" s="1046"/>
      <c r="I17" s="1046"/>
      <c r="J17" s="1046"/>
      <c r="K17" s="1046"/>
      <c r="L17" s="1104" t="s">
        <v>16</v>
      </c>
      <c r="M17" s="1105"/>
      <c r="N17" s="1106" t="s">
        <v>2389</v>
      </c>
      <c r="O17" s="1107"/>
      <c r="P17" s="1107"/>
      <c r="Q17" s="1107"/>
      <c r="R17" s="1107"/>
      <c r="S17" s="1107"/>
      <c r="T17" s="1107"/>
      <c r="U17" s="1107"/>
      <c r="V17" s="1107"/>
      <c r="W17" s="1107"/>
      <c r="X17" s="1107"/>
      <c r="Y17" s="1107"/>
      <c r="Z17" s="1107"/>
      <c r="AA17" s="1107"/>
      <c r="AB17" s="1107"/>
      <c r="AC17" s="1107"/>
      <c r="AD17" s="1107"/>
      <c r="AE17" s="1107"/>
      <c r="AF17" s="1107"/>
      <c r="AG17" s="1107"/>
      <c r="AH17" s="1107"/>
      <c r="AI17" s="1107"/>
      <c r="AJ17" s="1107"/>
      <c r="AK17" s="1107"/>
      <c r="AL17" s="1107"/>
      <c r="AM17" s="1107"/>
      <c r="AN17" s="1107"/>
      <c r="AO17" s="1107"/>
      <c r="AP17" s="1107"/>
      <c r="AQ17" s="1108"/>
      <c r="AR17" s="1046"/>
      <c r="AS17" s="1046"/>
      <c r="AT17" s="1046"/>
      <c r="AU17" s="1046"/>
      <c r="AV17" s="1046"/>
      <c r="AW17" s="1046"/>
      <c r="AX17" s="1046"/>
      <c r="AY17" s="1046"/>
      <c r="AZ17" s="1046"/>
      <c r="BA17" s="1046"/>
      <c r="BB17" s="1046"/>
      <c r="BC17" s="1046"/>
      <c r="BD17" s="1046"/>
      <c r="BE17" s="1046"/>
      <c r="BF17" s="1046"/>
    </row>
    <row r="18" spans="1:58" s="599" customFormat="1">
      <c r="A18" s="1046">
        <v>1</v>
      </c>
      <c r="B18" s="1046"/>
      <c r="C18" s="1046"/>
      <c r="D18" s="1046"/>
      <c r="E18" s="1046"/>
      <c r="F18" s="1046"/>
      <c r="G18" s="1046"/>
      <c r="H18" s="1046"/>
      <c r="I18" s="1046"/>
      <c r="J18" s="1046"/>
      <c r="K18" s="1046"/>
      <c r="L18" s="1109" t="s">
        <v>686</v>
      </c>
      <c r="M18" s="1110"/>
      <c r="N18" s="1106" t="s">
        <v>1028</v>
      </c>
      <c r="O18" s="1111"/>
      <c r="P18" s="1111"/>
      <c r="Q18" s="1111"/>
      <c r="R18" s="1111"/>
      <c r="S18" s="1111"/>
      <c r="T18" s="1111"/>
      <c r="U18" s="1111"/>
      <c r="V18" s="1111"/>
      <c r="W18" s="1111"/>
      <c r="X18" s="1111"/>
      <c r="Y18" s="1111"/>
      <c r="Z18" s="1111"/>
      <c r="AA18" s="1111"/>
      <c r="AB18" s="1111"/>
      <c r="AC18" s="1111"/>
      <c r="AD18" s="1111"/>
      <c r="AE18" s="1111"/>
      <c r="AF18" s="1111"/>
      <c r="AG18" s="1111"/>
      <c r="AH18" s="1111"/>
      <c r="AI18" s="1111"/>
      <c r="AJ18" s="1111"/>
      <c r="AK18" s="1111"/>
      <c r="AL18" s="1111"/>
      <c r="AM18" s="1111"/>
      <c r="AN18" s="1111"/>
      <c r="AO18" s="1111"/>
      <c r="AP18" s="1111"/>
      <c r="AQ18" s="1112"/>
      <c r="AR18" s="1046"/>
      <c r="AS18" s="1046"/>
      <c r="AT18" s="1046"/>
      <c r="AU18" s="1046"/>
      <c r="AV18" s="1046"/>
      <c r="AW18" s="1046"/>
      <c r="AX18" s="1046"/>
      <c r="AY18" s="1046"/>
      <c r="AZ18" s="1046"/>
      <c r="BA18" s="1046"/>
      <c r="BB18" s="1046"/>
      <c r="BC18" s="1046"/>
      <c r="BD18" s="1046"/>
      <c r="BE18" s="1046"/>
      <c r="BF18" s="1046"/>
    </row>
    <row r="19" spans="1:58" s="599" customFormat="1">
      <c r="A19" s="1046">
        <v>1</v>
      </c>
      <c r="B19" s="1046"/>
      <c r="C19" s="1046"/>
      <c r="D19" s="1046"/>
      <c r="E19" s="1046"/>
      <c r="F19" s="1046"/>
      <c r="G19" s="1046"/>
      <c r="H19" s="1046"/>
      <c r="I19" s="1046"/>
      <c r="J19" s="1046"/>
      <c r="K19" s="1046"/>
      <c r="L19" s="1109" t="s">
        <v>687</v>
      </c>
      <c r="M19" s="1110"/>
      <c r="N19" s="1106" t="s">
        <v>1131</v>
      </c>
      <c r="O19" s="1111"/>
      <c r="P19" s="1111"/>
      <c r="Q19" s="1111"/>
      <c r="R19" s="1111"/>
      <c r="S19" s="1111"/>
      <c r="T19" s="1111"/>
      <c r="U19" s="1111"/>
      <c r="V19" s="1111"/>
      <c r="W19" s="1111"/>
      <c r="X19" s="1111"/>
      <c r="Y19" s="1111"/>
      <c r="Z19" s="1111"/>
      <c r="AA19" s="1111"/>
      <c r="AB19" s="1111"/>
      <c r="AC19" s="1111"/>
      <c r="AD19" s="1111"/>
      <c r="AE19" s="1111"/>
      <c r="AF19" s="1111"/>
      <c r="AG19" s="1111"/>
      <c r="AH19" s="1111"/>
      <c r="AI19" s="1111"/>
      <c r="AJ19" s="1111"/>
      <c r="AK19" s="1111"/>
      <c r="AL19" s="1111"/>
      <c r="AM19" s="1111"/>
      <c r="AN19" s="1111"/>
      <c r="AO19" s="1111"/>
      <c r="AP19" s="1111"/>
      <c r="AQ19" s="1112"/>
      <c r="AR19" s="1046"/>
      <c r="AS19" s="1046"/>
      <c r="AT19" s="1046"/>
      <c r="AU19" s="1046"/>
      <c r="AV19" s="1046"/>
      <c r="AW19" s="1046"/>
      <c r="AX19" s="1046"/>
      <c r="AY19" s="1046"/>
      <c r="AZ19" s="1046"/>
      <c r="BA19" s="1046"/>
      <c r="BB19" s="1046"/>
      <c r="BC19" s="1046"/>
      <c r="BD19" s="1046"/>
      <c r="BE19" s="1046"/>
      <c r="BF19" s="1046"/>
    </row>
    <row r="20" spans="1:58" s="599" customFormat="1">
      <c r="A20" s="1046">
        <v>1</v>
      </c>
      <c r="B20" s="1046"/>
      <c r="C20" s="1046"/>
      <c r="D20" s="1046"/>
      <c r="E20" s="1046"/>
      <c r="F20" s="1046"/>
      <c r="G20" s="1046"/>
      <c r="H20" s="1046"/>
      <c r="I20" s="1046"/>
      <c r="J20" s="1046"/>
      <c r="K20" s="1046"/>
      <c r="L20" s="1109" t="s">
        <v>282</v>
      </c>
      <c r="M20" s="1110"/>
      <c r="N20" s="1106" t="s">
        <v>21</v>
      </c>
      <c r="O20" s="1111"/>
      <c r="P20" s="1111"/>
      <c r="Q20" s="1111"/>
      <c r="R20" s="1111"/>
      <c r="S20" s="1111"/>
      <c r="T20" s="1111"/>
      <c r="U20" s="1111"/>
      <c r="V20" s="1111"/>
      <c r="W20" s="1111"/>
      <c r="X20" s="1111"/>
      <c r="Y20" s="1111"/>
      <c r="Z20" s="1111"/>
      <c r="AA20" s="1111"/>
      <c r="AB20" s="1111"/>
      <c r="AC20" s="1111"/>
      <c r="AD20" s="1111"/>
      <c r="AE20" s="1111"/>
      <c r="AF20" s="1111"/>
      <c r="AG20" s="1111"/>
      <c r="AH20" s="1111"/>
      <c r="AI20" s="1111"/>
      <c r="AJ20" s="1111"/>
      <c r="AK20" s="1111"/>
      <c r="AL20" s="1111"/>
      <c r="AM20" s="1111"/>
      <c r="AN20" s="1111"/>
      <c r="AO20" s="1111"/>
      <c r="AP20" s="1111"/>
      <c r="AQ20" s="1112"/>
      <c r="AR20" s="1046"/>
      <c r="AS20" s="1046"/>
      <c r="AT20" s="1046"/>
      <c r="AU20" s="1046"/>
      <c r="AV20" s="1046"/>
      <c r="AW20" s="1046"/>
      <c r="AX20" s="1046"/>
      <c r="AY20" s="1046"/>
      <c r="AZ20" s="1046"/>
      <c r="BA20" s="1046"/>
      <c r="BB20" s="1046"/>
      <c r="BC20" s="1046"/>
      <c r="BD20" s="1046"/>
      <c r="BE20" s="1046"/>
      <c r="BF20" s="1046"/>
    </row>
    <row r="21" spans="1:58" s="599" customFormat="1">
      <c r="A21" s="1046">
        <v>1</v>
      </c>
      <c r="B21" s="1046"/>
      <c r="C21" s="1046"/>
      <c r="D21" s="1046"/>
      <c r="E21" s="1046"/>
      <c r="F21" s="1046"/>
      <c r="G21" s="1046" t="b">
        <v>1</v>
      </c>
      <c r="H21" s="1046"/>
      <c r="I21" s="1046"/>
      <c r="J21" s="1046"/>
      <c r="K21" s="1046"/>
      <c r="L21" s="1113" t="s">
        <v>688</v>
      </c>
      <c r="M21" s="1114"/>
      <c r="N21" s="1115"/>
      <c r="O21" s="1115"/>
      <c r="P21" s="1115"/>
      <c r="Q21" s="1115"/>
      <c r="R21" s="1115"/>
      <c r="S21" s="1115"/>
      <c r="T21" s="1115"/>
      <c r="U21" s="1115"/>
      <c r="V21" s="1115"/>
      <c r="W21" s="1115"/>
      <c r="X21" s="1115"/>
      <c r="Y21" s="1115"/>
      <c r="Z21" s="1115"/>
      <c r="AA21" s="1115"/>
      <c r="AB21" s="1115"/>
      <c r="AC21" s="1115"/>
      <c r="AD21" s="1115"/>
      <c r="AE21" s="1115"/>
      <c r="AF21" s="1115"/>
      <c r="AG21" s="1115"/>
      <c r="AH21" s="1115"/>
      <c r="AI21" s="1115"/>
      <c r="AJ21" s="1115"/>
      <c r="AK21" s="1115"/>
      <c r="AL21" s="1115"/>
      <c r="AM21" s="1115"/>
      <c r="AN21" s="1115"/>
      <c r="AO21" s="1115"/>
      <c r="AP21" s="1115"/>
      <c r="AQ21" s="1116"/>
      <c r="AR21" s="1046"/>
      <c r="AS21" s="1046"/>
      <c r="AT21" s="1046"/>
      <c r="AU21" s="1046"/>
      <c r="AV21" s="1046"/>
      <c r="AW21" s="1046"/>
      <c r="AX21" s="1046"/>
      <c r="AY21" s="1046"/>
      <c r="AZ21" s="1046"/>
      <c r="BA21" s="1046"/>
      <c r="BB21" s="1046"/>
      <c r="BC21" s="1046"/>
      <c r="BD21" s="1046"/>
      <c r="BE21" s="1046"/>
      <c r="BF21" s="1046"/>
    </row>
    <row r="22" spans="1:58" s="391" customFormat="1">
      <c r="A22" s="1046">
        <v>1</v>
      </c>
      <c r="B22" s="1046" t="s">
        <v>1208</v>
      </c>
      <c r="C22" s="1117"/>
      <c r="D22" s="1117"/>
      <c r="E22" s="1117"/>
      <c r="F22" s="1117"/>
      <c r="G22" s="1046" t="b">
        <v>1</v>
      </c>
      <c r="H22" s="1117"/>
      <c r="I22" s="1117"/>
      <c r="J22" s="1117"/>
      <c r="K22" s="1117"/>
      <c r="L22" s="1118" t="s">
        <v>1139</v>
      </c>
      <c r="M22" s="1119" t="s">
        <v>679</v>
      </c>
      <c r="N22" s="1120">
        <v>12.51</v>
      </c>
      <c r="O22" s="1120">
        <v>12.51</v>
      </c>
      <c r="P22" s="1121">
        <v>0</v>
      </c>
      <c r="Q22" s="1120">
        <v>12.51</v>
      </c>
      <c r="R22" s="1120">
        <v>0</v>
      </c>
      <c r="S22" s="1121">
        <v>-100</v>
      </c>
      <c r="T22" s="1120">
        <v>12.51</v>
      </c>
      <c r="U22" s="1120">
        <v>0</v>
      </c>
      <c r="V22" s="1121">
        <v>-100</v>
      </c>
      <c r="W22" s="1120">
        <v>12.51</v>
      </c>
      <c r="X22" s="1120">
        <v>0</v>
      </c>
      <c r="Y22" s="1121">
        <v>-100</v>
      </c>
      <c r="Z22" s="1120">
        <v>12.51</v>
      </c>
      <c r="AA22" s="1120">
        <v>0</v>
      </c>
      <c r="AB22" s="1121">
        <v>-100</v>
      </c>
      <c r="AC22" s="1120">
        <v>12.51</v>
      </c>
      <c r="AD22" s="1120">
        <v>0</v>
      </c>
      <c r="AE22" s="1121">
        <v>-100</v>
      </c>
      <c r="AF22" s="1120">
        <v>12.51</v>
      </c>
      <c r="AG22" s="1120">
        <v>0</v>
      </c>
      <c r="AH22" s="1121">
        <v>-100</v>
      </c>
      <c r="AI22" s="1120">
        <v>12.51</v>
      </c>
      <c r="AJ22" s="1120">
        <v>0</v>
      </c>
      <c r="AK22" s="1121">
        <v>-100</v>
      </c>
      <c r="AL22" s="1120">
        <v>12.51</v>
      </c>
      <c r="AM22" s="1120">
        <v>0</v>
      </c>
      <c r="AN22" s="1121">
        <v>-100</v>
      </c>
      <c r="AO22" s="1120">
        <v>12.51</v>
      </c>
      <c r="AP22" s="1120">
        <v>0</v>
      </c>
      <c r="AQ22" s="1121">
        <v>-100</v>
      </c>
      <c r="AR22" s="1117"/>
      <c r="AS22" s="1117"/>
      <c r="AT22" s="1117"/>
      <c r="AU22" s="1117"/>
      <c r="AV22" s="1117"/>
      <c r="AW22" s="1117"/>
      <c r="AX22" s="1117"/>
      <c r="AY22" s="1117"/>
      <c r="AZ22" s="1117"/>
      <c r="BA22" s="1117"/>
      <c r="BB22" s="1117"/>
      <c r="BC22" s="1117"/>
      <c r="BD22" s="1117"/>
      <c r="BE22" s="1117"/>
      <c r="BF22" s="1117"/>
    </row>
    <row r="23" spans="1:58" s="391" customFormat="1">
      <c r="A23" s="1046">
        <v>1</v>
      </c>
      <c r="B23" s="1046" t="s">
        <v>1209</v>
      </c>
      <c r="C23" s="1117"/>
      <c r="D23" s="1117"/>
      <c r="E23" s="1117"/>
      <c r="F23" s="1117"/>
      <c r="G23" s="1046" t="b">
        <v>1</v>
      </c>
      <c r="H23" s="1117"/>
      <c r="I23" s="1117"/>
      <c r="J23" s="1117"/>
      <c r="K23" s="1117"/>
      <c r="L23" s="1118" t="s">
        <v>1140</v>
      </c>
      <c r="M23" s="1119" t="s">
        <v>679</v>
      </c>
      <c r="N23" s="1120">
        <v>-107.48517142857143</v>
      </c>
      <c r="O23" s="1120">
        <v>13.38</v>
      </c>
      <c r="P23" s="1121">
        <v>-112.44822873906062</v>
      </c>
      <c r="Q23" s="1120">
        <v>-7.443360000000002</v>
      </c>
      <c r="R23" s="1120">
        <v>0</v>
      </c>
      <c r="S23" s="1121">
        <v>-100</v>
      </c>
      <c r="T23" s="1120">
        <v>-7.443360000000002</v>
      </c>
      <c r="U23" s="1120">
        <v>0</v>
      </c>
      <c r="V23" s="1121">
        <v>-100</v>
      </c>
      <c r="W23" s="1120">
        <v>-7.443360000000002</v>
      </c>
      <c r="X23" s="1120">
        <v>0</v>
      </c>
      <c r="Y23" s="1121">
        <v>-100</v>
      </c>
      <c r="Z23" s="1120">
        <v>-7.443360000000002</v>
      </c>
      <c r="AA23" s="1120">
        <v>0</v>
      </c>
      <c r="AB23" s="1121">
        <v>-100</v>
      </c>
      <c r="AC23" s="1120">
        <v>-7.443360000000002</v>
      </c>
      <c r="AD23" s="1120">
        <v>0</v>
      </c>
      <c r="AE23" s="1121">
        <v>-100</v>
      </c>
      <c r="AF23" s="1120">
        <v>-7.443360000000002</v>
      </c>
      <c r="AG23" s="1120">
        <v>0</v>
      </c>
      <c r="AH23" s="1121">
        <v>-100</v>
      </c>
      <c r="AI23" s="1120">
        <v>-7.443360000000002</v>
      </c>
      <c r="AJ23" s="1120">
        <v>0</v>
      </c>
      <c r="AK23" s="1121">
        <v>-100</v>
      </c>
      <c r="AL23" s="1120">
        <v>-7.443360000000002</v>
      </c>
      <c r="AM23" s="1120">
        <v>0</v>
      </c>
      <c r="AN23" s="1121">
        <v>-100</v>
      </c>
      <c r="AO23" s="1120">
        <v>-7.443360000000002</v>
      </c>
      <c r="AP23" s="1120">
        <v>0</v>
      </c>
      <c r="AQ23" s="1121">
        <v>-100</v>
      </c>
      <c r="AR23" s="1117"/>
      <c r="AS23" s="1117"/>
      <c r="AT23" s="1117"/>
      <c r="AU23" s="1117"/>
      <c r="AV23" s="1117"/>
      <c r="AW23" s="1117"/>
      <c r="AX23" s="1117"/>
      <c r="AY23" s="1117"/>
      <c r="AZ23" s="1117"/>
      <c r="BA23" s="1117"/>
      <c r="BB23" s="1117"/>
      <c r="BC23" s="1117"/>
      <c r="BD23" s="1117"/>
      <c r="BE23" s="1117"/>
      <c r="BF23" s="1117"/>
    </row>
    <row r="24" spans="1:58" s="599" customFormat="1">
      <c r="A24" s="1046">
        <v>1</v>
      </c>
      <c r="B24" s="1046"/>
      <c r="C24" s="1046"/>
      <c r="D24" s="1046"/>
      <c r="E24" s="1046"/>
      <c r="F24" s="1046"/>
      <c r="G24" s="1046" t="b">
        <v>1</v>
      </c>
      <c r="H24" s="1046"/>
      <c r="I24" s="1046"/>
      <c r="J24" s="1046"/>
      <c r="K24" s="1046"/>
      <c r="L24" s="1122" t="s">
        <v>689</v>
      </c>
      <c r="M24" s="1123" t="s">
        <v>145</v>
      </c>
      <c r="N24" s="1124">
        <v>-859.19401621559894</v>
      </c>
      <c r="O24" s="1124">
        <v>106.95443645083932</v>
      </c>
      <c r="P24" s="1125"/>
      <c r="Q24" s="1124">
        <v>-59.499280575539579</v>
      </c>
      <c r="R24" s="1124">
        <v>0</v>
      </c>
      <c r="S24" s="1125"/>
      <c r="T24" s="1124">
        <v>-59.499280575539579</v>
      </c>
      <c r="U24" s="1124">
        <v>0</v>
      </c>
      <c r="V24" s="1125"/>
      <c r="W24" s="1124">
        <v>-59.499280575539579</v>
      </c>
      <c r="X24" s="1124">
        <v>0</v>
      </c>
      <c r="Y24" s="1125"/>
      <c r="Z24" s="1124">
        <v>-59.499280575539579</v>
      </c>
      <c r="AA24" s="1124">
        <v>0</v>
      </c>
      <c r="AB24" s="1125"/>
      <c r="AC24" s="1124">
        <v>-59.499280575539579</v>
      </c>
      <c r="AD24" s="1124">
        <v>0</v>
      </c>
      <c r="AE24" s="1125"/>
      <c r="AF24" s="1124">
        <v>-59.499280575539579</v>
      </c>
      <c r="AG24" s="1124">
        <v>0</v>
      </c>
      <c r="AH24" s="1125"/>
      <c r="AI24" s="1124">
        <v>-59.499280575539579</v>
      </c>
      <c r="AJ24" s="1124">
        <v>0</v>
      </c>
      <c r="AK24" s="1125"/>
      <c r="AL24" s="1124">
        <v>-59.499280575539579</v>
      </c>
      <c r="AM24" s="1124">
        <v>0</v>
      </c>
      <c r="AN24" s="1125"/>
      <c r="AO24" s="1124">
        <v>-59.499280575539579</v>
      </c>
      <c r="AP24" s="1124">
        <v>0</v>
      </c>
      <c r="AQ24" s="1125"/>
      <c r="AR24" s="1046"/>
      <c r="AS24" s="1046"/>
      <c r="AT24" s="1046"/>
      <c r="AU24" s="1046"/>
      <c r="AV24" s="1046"/>
      <c r="AW24" s="1046"/>
      <c r="AX24" s="1046"/>
      <c r="AY24" s="1046"/>
      <c r="AZ24" s="1046"/>
      <c r="BA24" s="1046"/>
      <c r="BB24" s="1046"/>
      <c r="BC24" s="1046"/>
      <c r="BD24" s="1046"/>
      <c r="BE24" s="1046"/>
      <c r="BF24" s="1046"/>
    </row>
    <row r="25" spans="1:58" s="599" customFormat="1">
      <c r="A25" s="1046">
        <v>1</v>
      </c>
      <c r="B25" s="1022" t="s">
        <v>1217</v>
      </c>
      <c r="C25" s="1046"/>
      <c r="D25" s="1046"/>
      <c r="E25" s="1046"/>
      <c r="F25" s="1046"/>
      <c r="G25" s="1046" t="b">
        <v>1</v>
      </c>
      <c r="H25" s="1046"/>
      <c r="I25" s="1046"/>
      <c r="J25" s="1046"/>
      <c r="K25" s="1046"/>
      <c r="L25" s="1122" t="s">
        <v>690</v>
      </c>
      <c r="M25" s="1123" t="s">
        <v>329</v>
      </c>
      <c r="N25" s="1126">
        <v>27.4</v>
      </c>
      <c r="O25" s="1126">
        <v>27.4</v>
      </c>
      <c r="P25" s="1127">
        <v>0</v>
      </c>
      <c r="Q25" s="1126">
        <v>0</v>
      </c>
      <c r="R25" s="1126">
        <v>0</v>
      </c>
      <c r="S25" s="1127">
        <v>0</v>
      </c>
      <c r="T25" s="1126">
        <v>0</v>
      </c>
      <c r="U25" s="1126">
        <v>0</v>
      </c>
      <c r="V25" s="1127">
        <v>0</v>
      </c>
      <c r="W25" s="1126">
        <v>0</v>
      </c>
      <c r="X25" s="1126">
        <v>0</v>
      </c>
      <c r="Y25" s="1127">
        <v>0</v>
      </c>
      <c r="Z25" s="1126">
        <v>0</v>
      </c>
      <c r="AA25" s="1126">
        <v>0</v>
      </c>
      <c r="AB25" s="1127">
        <v>0</v>
      </c>
      <c r="AC25" s="1126">
        <v>0</v>
      </c>
      <c r="AD25" s="1126">
        <v>0</v>
      </c>
      <c r="AE25" s="1127">
        <v>0</v>
      </c>
      <c r="AF25" s="1126">
        <v>0</v>
      </c>
      <c r="AG25" s="1126">
        <v>0</v>
      </c>
      <c r="AH25" s="1127">
        <v>0</v>
      </c>
      <c r="AI25" s="1126">
        <v>0</v>
      </c>
      <c r="AJ25" s="1126">
        <v>0</v>
      </c>
      <c r="AK25" s="1127">
        <v>0</v>
      </c>
      <c r="AL25" s="1126">
        <v>0</v>
      </c>
      <c r="AM25" s="1126">
        <v>0</v>
      </c>
      <c r="AN25" s="1127">
        <v>0</v>
      </c>
      <c r="AO25" s="1126">
        <v>0</v>
      </c>
      <c r="AP25" s="1126">
        <v>0</v>
      </c>
      <c r="AQ25" s="1127">
        <v>0</v>
      </c>
      <c r="AR25" s="1046"/>
      <c r="AS25" s="1046"/>
      <c r="AT25" s="1046"/>
      <c r="AU25" s="1046"/>
      <c r="AV25" s="1046"/>
      <c r="AW25" s="1046"/>
      <c r="AX25" s="1046"/>
      <c r="AY25" s="1046"/>
      <c r="AZ25" s="1046"/>
      <c r="BA25" s="1046"/>
      <c r="BB25" s="1046"/>
      <c r="BC25" s="1046"/>
      <c r="BD25" s="1046"/>
      <c r="BE25" s="1046"/>
      <c r="BF25" s="1046"/>
    </row>
    <row r="26" spans="1:58" s="391" customFormat="1">
      <c r="A26" s="1046">
        <v>1</v>
      </c>
      <c r="B26" s="1022" t="s">
        <v>1211</v>
      </c>
      <c r="C26" s="1117"/>
      <c r="D26" s="1117"/>
      <c r="E26" s="1117"/>
      <c r="F26" s="1117"/>
      <c r="G26" s="1046" t="b">
        <v>1</v>
      </c>
      <c r="H26" s="1117"/>
      <c r="I26" s="1117"/>
      <c r="J26" s="1117"/>
      <c r="K26" s="1117"/>
      <c r="L26" s="1118" t="s">
        <v>691</v>
      </c>
      <c r="M26" s="1119" t="s">
        <v>679</v>
      </c>
      <c r="N26" s="1120">
        <v>12.51</v>
      </c>
      <c r="O26" s="1120">
        <v>12.51</v>
      </c>
      <c r="P26" s="1121">
        <v>0</v>
      </c>
      <c r="Q26" s="1120">
        <v>0</v>
      </c>
      <c r="R26" s="1120">
        <v>0</v>
      </c>
      <c r="S26" s="1121">
        <v>0</v>
      </c>
      <c r="T26" s="1120">
        <v>0</v>
      </c>
      <c r="U26" s="1120">
        <v>0</v>
      </c>
      <c r="V26" s="1121">
        <v>0</v>
      </c>
      <c r="W26" s="1120">
        <v>0</v>
      </c>
      <c r="X26" s="1120">
        <v>0</v>
      </c>
      <c r="Y26" s="1121">
        <v>0</v>
      </c>
      <c r="Z26" s="1120">
        <v>0</v>
      </c>
      <c r="AA26" s="1120">
        <v>0</v>
      </c>
      <c r="AB26" s="1121">
        <v>0</v>
      </c>
      <c r="AC26" s="1120">
        <v>0</v>
      </c>
      <c r="AD26" s="1120">
        <v>0</v>
      </c>
      <c r="AE26" s="1121">
        <v>0</v>
      </c>
      <c r="AF26" s="1120">
        <v>0</v>
      </c>
      <c r="AG26" s="1120">
        <v>0</v>
      </c>
      <c r="AH26" s="1121">
        <v>0</v>
      </c>
      <c r="AI26" s="1120">
        <v>0</v>
      </c>
      <c r="AJ26" s="1120">
        <v>0</v>
      </c>
      <c r="AK26" s="1121">
        <v>0</v>
      </c>
      <c r="AL26" s="1120">
        <v>0</v>
      </c>
      <c r="AM26" s="1120">
        <v>0</v>
      </c>
      <c r="AN26" s="1121">
        <v>0</v>
      </c>
      <c r="AO26" s="1120">
        <v>0</v>
      </c>
      <c r="AP26" s="1120">
        <v>0</v>
      </c>
      <c r="AQ26" s="1121">
        <v>0</v>
      </c>
      <c r="AR26" s="1117"/>
      <c r="AS26" s="1117"/>
      <c r="AT26" s="1117"/>
      <c r="AU26" s="1117"/>
      <c r="AV26" s="1117"/>
      <c r="AW26" s="1117"/>
      <c r="AX26" s="1117"/>
      <c r="AY26" s="1117"/>
      <c r="AZ26" s="1117"/>
      <c r="BA26" s="1117"/>
      <c r="BB26" s="1117"/>
      <c r="BC26" s="1117"/>
      <c r="BD26" s="1117"/>
      <c r="BE26" s="1117"/>
      <c r="BF26" s="1117"/>
    </row>
    <row r="27" spans="1:58" s="391" customFormat="1">
      <c r="A27" s="1046">
        <v>1</v>
      </c>
      <c r="B27" s="1022" t="s">
        <v>1210</v>
      </c>
      <c r="C27" s="1117"/>
      <c r="D27" s="1117"/>
      <c r="E27" s="1117"/>
      <c r="F27" s="1117"/>
      <c r="G27" s="1046" t="b">
        <v>1</v>
      </c>
      <c r="H27" s="1117"/>
      <c r="I27" s="1117"/>
      <c r="J27" s="1117"/>
      <c r="K27" s="1117"/>
      <c r="L27" s="1118" t="s">
        <v>692</v>
      </c>
      <c r="M27" s="1119" t="s">
        <v>679</v>
      </c>
      <c r="N27" s="1120">
        <v>-107.48517142857143</v>
      </c>
      <c r="O27" s="1120">
        <v>13.38</v>
      </c>
      <c r="P27" s="1121">
        <v>-112.44822873906062</v>
      </c>
      <c r="Q27" s="1120">
        <v>0</v>
      </c>
      <c r="R27" s="1120">
        <v>0</v>
      </c>
      <c r="S27" s="1121">
        <v>0</v>
      </c>
      <c r="T27" s="1120">
        <v>0</v>
      </c>
      <c r="U27" s="1120">
        <v>0</v>
      </c>
      <c r="V27" s="1121">
        <v>0</v>
      </c>
      <c r="W27" s="1120">
        <v>0</v>
      </c>
      <c r="X27" s="1120">
        <v>0</v>
      </c>
      <c r="Y27" s="1121">
        <v>0</v>
      </c>
      <c r="Z27" s="1120">
        <v>0</v>
      </c>
      <c r="AA27" s="1120">
        <v>0</v>
      </c>
      <c r="AB27" s="1121">
        <v>0</v>
      </c>
      <c r="AC27" s="1120">
        <v>0</v>
      </c>
      <c r="AD27" s="1120">
        <v>0</v>
      </c>
      <c r="AE27" s="1121">
        <v>0</v>
      </c>
      <c r="AF27" s="1120">
        <v>0</v>
      </c>
      <c r="AG27" s="1120">
        <v>0</v>
      </c>
      <c r="AH27" s="1121">
        <v>0</v>
      </c>
      <c r="AI27" s="1120">
        <v>0</v>
      </c>
      <c r="AJ27" s="1120">
        <v>0</v>
      </c>
      <c r="AK27" s="1121">
        <v>0</v>
      </c>
      <c r="AL27" s="1120">
        <v>0</v>
      </c>
      <c r="AM27" s="1120">
        <v>0</v>
      </c>
      <c r="AN27" s="1121">
        <v>0</v>
      </c>
      <c r="AO27" s="1120">
        <v>0</v>
      </c>
      <c r="AP27" s="1120">
        <v>0</v>
      </c>
      <c r="AQ27" s="1121">
        <v>0</v>
      </c>
      <c r="AR27" s="1117"/>
      <c r="AS27" s="1117"/>
      <c r="AT27" s="1117"/>
      <c r="AU27" s="1117"/>
      <c r="AV27" s="1117"/>
      <c r="AW27" s="1117"/>
      <c r="AX27" s="1117"/>
      <c r="AY27" s="1117"/>
      <c r="AZ27" s="1117"/>
      <c r="BA27" s="1117"/>
      <c r="BB27" s="1117"/>
      <c r="BC27" s="1117"/>
      <c r="BD27" s="1117"/>
      <c r="BE27" s="1117"/>
      <c r="BF27" s="1117"/>
    </row>
    <row r="28" spans="1:58" s="599" customFormat="1">
      <c r="A28" s="1046">
        <v>1</v>
      </c>
      <c r="B28" s="1022"/>
      <c r="C28" s="1046"/>
      <c r="D28" s="1046"/>
      <c r="E28" s="1046"/>
      <c r="F28" s="1046"/>
      <c r="G28" s="1046" t="b">
        <v>1</v>
      </c>
      <c r="H28" s="1046"/>
      <c r="I28" s="1046"/>
      <c r="J28" s="1046"/>
      <c r="K28" s="1046"/>
      <c r="L28" s="1122" t="s">
        <v>689</v>
      </c>
      <c r="M28" s="1123" t="s">
        <v>145</v>
      </c>
      <c r="N28" s="1124">
        <v>-859.19401621559894</v>
      </c>
      <c r="O28" s="1124">
        <v>106.95443645083932</v>
      </c>
      <c r="P28" s="1125"/>
      <c r="Q28" s="1124">
        <v>0</v>
      </c>
      <c r="R28" s="1124">
        <v>0</v>
      </c>
      <c r="S28" s="1125"/>
      <c r="T28" s="1124">
        <v>0</v>
      </c>
      <c r="U28" s="1124">
        <v>0</v>
      </c>
      <c r="V28" s="1125"/>
      <c r="W28" s="1124">
        <v>0</v>
      </c>
      <c r="X28" s="1124">
        <v>0</v>
      </c>
      <c r="Y28" s="1125"/>
      <c r="Z28" s="1124">
        <v>0</v>
      </c>
      <c r="AA28" s="1124">
        <v>0</v>
      </c>
      <c r="AB28" s="1125"/>
      <c r="AC28" s="1124">
        <v>0</v>
      </c>
      <c r="AD28" s="1124">
        <v>0</v>
      </c>
      <c r="AE28" s="1125"/>
      <c r="AF28" s="1124">
        <v>0</v>
      </c>
      <c r="AG28" s="1124">
        <v>0</v>
      </c>
      <c r="AH28" s="1125"/>
      <c r="AI28" s="1124">
        <v>0</v>
      </c>
      <c r="AJ28" s="1124">
        <v>0</v>
      </c>
      <c r="AK28" s="1125"/>
      <c r="AL28" s="1124">
        <v>0</v>
      </c>
      <c r="AM28" s="1124">
        <v>0</v>
      </c>
      <c r="AN28" s="1125"/>
      <c r="AO28" s="1124">
        <v>0</v>
      </c>
      <c r="AP28" s="1124">
        <v>0</v>
      </c>
      <c r="AQ28" s="1125"/>
      <c r="AR28" s="1046"/>
      <c r="AS28" s="1046"/>
      <c r="AT28" s="1046"/>
      <c r="AU28" s="1046"/>
      <c r="AV28" s="1046"/>
      <c r="AW28" s="1046"/>
      <c r="AX28" s="1046"/>
      <c r="AY28" s="1046"/>
      <c r="AZ28" s="1046"/>
      <c r="BA28" s="1046"/>
      <c r="BB28" s="1046"/>
      <c r="BC28" s="1046"/>
      <c r="BD28" s="1046"/>
      <c r="BE28" s="1046"/>
      <c r="BF28" s="1046"/>
    </row>
    <row r="29" spans="1:58" s="599" customFormat="1">
      <c r="A29" s="1046">
        <v>1</v>
      </c>
      <c r="B29" s="1022" t="s">
        <v>1218</v>
      </c>
      <c r="C29" s="1046"/>
      <c r="D29" s="1046"/>
      <c r="E29" s="1046"/>
      <c r="F29" s="1046"/>
      <c r="G29" s="1046" t="b">
        <v>1</v>
      </c>
      <c r="H29" s="1046"/>
      <c r="I29" s="1046"/>
      <c r="J29" s="1046"/>
      <c r="K29" s="1046"/>
      <c r="L29" s="1122" t="s">
        <v>1212</v>
      </c>
      <c r="M29" s="1123" t="s">
        <v>329</v>
      </c>
      <c r="N29" s="1126">
        <v>5.4</v>
      </c>
      <c r="O29" s="1126">
        <v>5.4</v>
      </c>
      <c r="P29" s="1127">
        <v>0</v>
      </c>
      <c r="Q29" s="1126">
        <v>0</v>
      </c>
      <c r="R29" s="1126">
        <v>0</v>
      </c>
      <c r="S29" s="1127">
        <v>0</v>
      </c>
      <c r="T29" s="1126">
        <v>0</v>
      </c>
      <c r="U29" s="1126">
        <v>0</v>
      </c>
      <c r="V29" s="1127">
        <v>0</v>
      </c>
      <c r="W29" s="1126">
        <v>0</v>
      </c>
      <c r="X29" s="1126">
        <v>0</v>
      </c>
      <c r="Y29" s="1127">
        <v>0</v>
      </c>
      <c r="Z29" s="1126">
        <v>0</v>
      </c>
      <c r="AA29" s="1126">
        <v>0</v>
      </c>
      <c r="AB29" s="1127">
        <v>0</v>
      </c>
      <c r="AC29" s="1126">
        <v>0</v>
      </c>
      <c r="AD29" s="1126">
        <v>0</v>
      </c>
      <c r="AE29" s="1127">
        <v>0</v>
      </c>
      <c r="AF29" s="1126">
        <v>0</v>
      </c>
      <c r="AG29" s="1126">
        <v>0</v>
      </c>
      <c r="AH29" s="1127">
        <v>0</v>
      </c>
      <c r="AI29" s="1126">
        <v>0</v>
      </c>
      <c r="AJ29" s="1126">
        <v>0</v>
      </c>
      <c r="AK29" s="1127">
        <v>0</v>
      </c>
      <c r="AL29" s="1126">
        <v>0</v>
      </c>
      <c r="AM29" s="1126">
        <v>0</v>
      </c>
      <c r="AN29" s="1127">
        <v>0</v>
      </c>
      <c r="AO29" s="1126">
        <v>0</v>
      </c>
      <c r="AP29" s="1126">
        <v>0</v>
      </c>
      <c r="AQ29" s="1127">
        <v>0</v>
      </c>
      <c r="AR29" s="1046"/>
      <c r="AS29" s="1046"/>
      <c r="AT29" s="1046"/>
      <c r="AU29" s="1046"/>
      <c r="AV29" s="1046"/>
      <c r="AW29" s="1046"/>
      <c r="AX29" s="1046"/>
      <c r="AY29" s="1046"/>
      <c r="AZ29" s="1046"/>
      <c r="BA29" s="1046"/>
      <c r="BB29" s="1046"/>
      <c r="BC29" s="1046"/>
      <c r="BD29" s="1046"/>
      <c r="BE29" s="1046"/>
      <c r="BF29" s="1046"/>
    </row>
    <row r="30" spans="1:58" s="599" customFormat="1" ht="0.2" customHeight="1">
      <c r="A30" s="1046">
        <v>1</v>
      </c>
      <c r="B30" s="1046"/>
      <c r="C30" s="1046"/>
      <c r="D30" s="1046"/>
      <c r="E30" s="1046"/>
      <c r="F30" s="1046"/>
      <c r="G30" s="1046" t="b">
        <v>0</v>
      </c>
      <c r="H30" s="1046"/>
      <c r="I30" s="1046"/>
      <c r="J30" s="1046"/>
      <c r="K30" s="1046"/>
      <c r="L30" s="1113" t="s">
        <v>693</v>
      </c>
      <c r="M30" s="1114"/>
      <c r="N30" s="1115"/>
      <c r="O30" s="1115"/>
      <c r="P30" s="1115"/>
      <c r="Q30" s="1115"/>
      <c r="R30" s="1115"/>
      <c r="S30" s="1115"/>
      <c r="T30" s="1115"/>
      <c r="U30" s="1115"/>
      <c r="V30" s="1115"/>
      <c r="W30" s="1115"/>
      <c r="X30" s="1115"/>
      <c r="Y30" s="1115"/>
      <c r="Z30" s="1115"/>
      <c r="AA30" s="1115"/>
      <c r="AB30" s="1115"/>
      <c r="AC30" s="1115"/>
      <c r="AD30" s="1115"/>
      <c r="AE30" s="1115"/>
      <c r="AF30" s="1115"/>
      <c r="AG30" s="1115"/>
      <c r="AH30" s="1115"/>
      <c r="AI30" s="1115"/>
      <c r="AJ30" s="1115"/>
      <c r="AK30" s="1115"/>
      <c r="AL30" s="1115"/>
      <c r="AM30" s="1115"/>
      <c r="AN30" s="1115"/>
      <c r="AO30" s="1115"/>
      <c r="AP30" s="1115"/>
      <c r="AQ30" s="1116"/>
      <c r="AR30" s="1046"/>
      <c r="AS30" s="1046"/>
      <c r="AT30" s="1046"/>
      <c r="AU30" s="1046"/>
      <c r="AV30" s="1046"/>
      <c r="AW30" s="1046"/>
      <c r="AX30" s="1046"/>
      <c r="AY30" s="1046"/>
      <c r="AZ30" s="1046"/>
      <c r="BA30" s="1046"/>
      <c r="BB30" s="1046"/>
      <c r="BC30" s="1046"/>
      <c r="BD30" s="1046"/>
      <c r="BE30" s="1046"/>
      <c r="BF30" s="1046"/>
    </row>
    <row r="31" spans="1:58" s="599" customFormat="1" ht="0.2" customHeight="1">
      <c r="A31" s="1046">
        <v>1</v>
      </c>
      <c r="B31" s="1046"/>
      <c r="C31" s="1046"/>
      <c r="D31" s="1046"/>
      <c r="E31" s="1046"/>
      <c r="F31" s="1046"/>
      <c r="G31" s="1046" t="b">
        <v>0</v>
      </c>
      <c r="H31" s="1046"/>
      <c r="I31" s="1046"/>
      <c r="J31" s="1046"/>
      <c r="K31" s="1046"/>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1046"/>
      <c r="AS31" s="1046"/>
      <c r="AT31" s="1046"/>
      <c r="AU31" s="1046"/>
      <c r="AV31" s="1046"/>
      <c r="AW31" s="1046"/>
      <c r="AX31" s="1046"/>
      <c r="AY31" s="1046"/>
      <c r="AZ31" s="1046"/>
      <c r="BA31" s="1046"/>
      <c r="BB31" s="1046"/>
      <c r="BC31" s="1046"/>
      <c r="BD31" s="1046"/>
      <c r="BE31" s="1046"/>
      <c r="BF31" s="1046"/>
    </row>
    <row r="32" spans="1:58" s="599" customFormat="1" ht="0.2" customHeight="1">
      <c r="A32" s="1046">
        <v>1</v>
      </c>
      <c r="B32" s="1046"/>
      <c r="C32" s="1046"/>
      <c r="D32" s="1046"/>
      <c r="E32" s="1046"/>
      <c r="F32" s="1046"/>
      <c r="G32" s="1046" t="b">
        <v>0</v>
      </c>
      <c r="H32" s="1046"/>
      <c r="I32" s="1046"/>
      <c r="J32" s="1046"/>
      <c r="K32" s="1046"/>
      <c r="L32" s="1128" t="s">
        <v>694</v>
      </c>
      <c r="M32" s="1123" t="s">
        <v>679</v>
      </c>
      <c r="N32" s="1129">
        <v>0</v>
      </c>
      <c r="O32" s="1129">
        <v>0</v>
      </c>
      <c r="P32" s="1125">
        <v>0</v>
      </c>
      <c r="Q32" s="1129">
        <v>0</v>
      </c>
      <c r="R32" s="1129">
        <v>0</v>
      </c>
      <c r="S32" s="1125">
        <v>0</v>
      </c>
      <c r="T32" s="1129">
        <v>0</v>
      </c>
      <c r="U32" s="1129">
        <v>0</v>
      </c>
      <c r="V32" s="1125">
        <v>0</v>
      </c>
      <c r="W32" s="1129">
        <v>0</v>
      </c>
      <c r="X32" s="1129">
        <v>0</v>
      </c>
      <c r="Y32" s="1125">
        <v>0</v>
      </c>
      <c r="Z32" s="1129">
        <v>0</v>
      </c>
      <c r="AA32" s="1129">
        <v>0</v>
      </c>
      <c r="AB32" s="1125">
        <v>0</v>
      </c>
      <c r="AC32" s="1129">
        <v>0</v>
      </c>
      <c r="AD32" s="1129">
        <v>0</v>
      </c>
      <c r="AE32" s="1125">
        <v>0</v>
      </c>
      <c r="AF32" s="1129">
        <v>0</v>
      </c>
      <c r="AG32" s="1129">
        <v>0</v>
      </c>
      <c r="AH32" s="1125">
        <v>0</v>
      </c>
      <c r="AI32" s="1129">
        <v>0</v>
      </c>
      <c r="AJ32" s="1129">
        <v>0</v>
      </c>
      <c r="AK32" s="1125">
        <v>0</v>
      </c>
      <c r="AL32" s="1129">
        <v>0</v>
      </c>
      <c r="AM32" s="1129">
        <v>0</v>
      </c>
      <c r="AN32" s="1125">
        <v>0</v>
      </c>
      <c r="AO32" s="1129">
        <v>0</v>
      </c>
      <c r="AP32" s="1129">
        <v>0</v>
      </c>
      <c r="AQ32" s="1125">
        <v>0</v>
      </c>
      <c r="AR32" s="1046"/>
      <c r="AS32" s="1046"/>
      <c r="AT32" s="1046"/>
      <c r="AU32" s="1046"/>
      <c r="AV32" s="1046"/>
      <c r="AW32" s="1046"/>
      <c r="AX32" s="1046"/>
      <c r="AY32" s="1046"/>
      <c r="AZ32" s="1046"/>
      <c r="BA32" s="1046"/>
      <c r="BB32" s="1046"/>
      <c r="BC32" s="1046"/>
      <c r="BD32" s="1046"/>
      <c r="BE32" s="1046"/>
      <c r="BF32" s="1046"/>
    </row>
    <row r="33" spans="1:58" s="599" customFormat="1" ht="0.2" customHeight="1">
      <c r="A33" s="1046">
        <v>1</v>
      </c>
      <c r="B33" s="1046"/>
      <c r="C33" s="1046"/>
      <c r="D33" s="1046"/>
      <c r="E33" s="1046"/>
      <c r="F33" s="1046"/>
      <c r="G33" s="1046" t="b">
        <v>0</v>
      </c>
      <c r="H33" s="1046"/>
      <c r="I33" s="1046"/>
      <c r="J33" s="1046"/>
      <c r="K33" s="1046"/>
      <c r="L33" s="1128" t="s">
        <v>695</v>
      </c>
      <c r="M33" s="1123" t="s">
        <v>679</v>
      </c>
      <c r="N33" s="1129"/>
      <c r="O33" s="1129"/>
      <c r="P33" s="1125">
        <v>0</v>
      </c>
      <c r="Q33" s="1129"/>
      <c r="R33" s="1129"/>
      <c r="S33" s="1125">
        <v>0</v>
      </c>
      <c r="T33" s="1129"/>
      <c r="U33" s="1129"/>
      <c r="V33" s="1125">
        <v>0</v>
      </c>
      <c r="W33" s="1129"/>
      <c r="X33" s="1129"/>
      <c r="Y33" s="1125">
        <v>0</v>
      </c>
      <c r="Z33" s="1129"/>
      <c r="AA33" s="1129"/>
      <c r="AB33" s="1125">
        <v>0</v>
      </c>
      <c r="AC33" s="1129"/>
      <c r="AD33" s="1129"/>
      <c r="AE33" s="1125">
        <v>0</v>
      </c>
      <c r="AF33" s="1129"/>
      <c r="AG33" s="1129"/>
      <c r="AH33" s="1125">
        <v>0</v>
      </c>
      <c r="AI33" s="1129"/>
      <c r="AJ33" s="1129"/>
      <c r="AK33" s="1125">
        <v>0</v>
      </c>
      <c r="AL33" s="1129"/>
      <c r="AM33" s="1129"/>
      <c r="AN33" s="1125">
        <v>0</v>
      </c>
      <c r="AO33" s="1129"/>
      <c r="AP33" s="1129"/>
      <c r="AQ33" s="1125">
        <v>0</v>
      </c>
      <c r="AR33" s="1046"/>
      <c r="AS33" s="1046"/>
      <c r="AT33" s="1046"/>
      <c r="AU33" s="1046"/>
      <c r="AV33" s="1046"/>
      <c r="AW33" s="1046"/>
      <c r="AX33" s="1046"/>
      <c r="AY33" s="1046"/>
      <c r="AZ33" s="1046"/>
      <c r="BA33" s="1046"/>
      <c r="BB33" s="1046"/>
      <c r="BC33" s="1046"/>
      <c r="BD33" s="1046"/>
      <c r="BE33" s="1046"/>
      <c r="BF33" s="1046"/>
    </row>
    <row r="34" spans="1:58" s="599" customFormat="1" ht="0.2" customHeight="1">
      <c r="A34" s="1046">
        <v>1</v>
      </c>
      <c r="B34" s="1022" t="s">
        <v>1213</v>
      </c>
      <c r="C34" s="1046"/>
      <c r="D34" s="1046"/>
      <c r="E34" s="1046"/>
      <c r="F34" s="1046"/>
      <c r="G34" s="1046" t="b">
        <v>0</v>
      </c>
      <c r="H34" s="1046"/>
      <c r="I34" s="1046"/>
      <c r="J34" s="1046"/>
      <c r="K34" s="1046"/>
      <c r="L34" s="1128" t="s">
        <v>696</v>
      </c>
      <c r="M34" s="1123" t="s">
        <v>329</v>
      </c>
      <c r="N34" s="1126">
        <v>11</v>
      </c>
      <c r="O34" s="1126">
        <v>13.7</v>
      </c>
      <c r="P34" s="1127">
        <v>24.54545454545454</v>
      </c>
      <c r="Q34" s="1126">
        <v>11</v>
      </c>
      <c r="R34" s="1126">
        <v>0</v>
      </c>
      <c r="S34" s="1127">
        <v>-100</v>
      </c>
      <c r="T34" s="1126">
        <v>11</v>
      </c>
      <c r="U34" s="1126">
        <v>0</v>
      </c>
      <c r="V34" s="1127">
        <v>-100</v>
      </c>
      <c r="W34" s="1126">
        <v>11</v>
      </c>
      <c r="X34" s="1126">
        <v>0</v>
      </c>
      <c r="Y34" s="1127">
        <v>-100</v>
      </c>
      <c r="Z34" s="1126">
        <v>11</v>
      </c>
      <c r="AA34" s="1126">
        <v>0</v>
      </c>
      <c r="AB34" s="1127">
        <v>-100</v>
      </c>
      <c r="AC34" s="1126">
        <v>11</v>
      </c>
      <c r="AD34" s="1126">
        <v>0</v>
      </c>
      <c r="AE34" s="1127">
        <v>-100</v>
      </c>
      <c r="AF34" s="1126">
        <v>11</v>
      </c>
      <c r="AG34" s="1126">
        <v>0</v>
      </c>
      <c r="AH34" s="1127">
        <v>-100</v>
      </c>
      <c r="AI34" s="1126">
        <v>11</v>
      </c>
      <c r="AJ34" s="1126">
        <v>0</v>
      </c>
      <c r="AK34" s="1127">
        <v>-100</v>
      </c>
      <c r="AL34" s="1126">
        <v>11</v>
      </c>
      <c r="AM34" s="1126">
        <v>0</v>
      </c>
      <c r="AN34" s="1127">
        <v>-100</v>
      </c>
      <c r="AO34" s="1126">
        <v>11</v>
      </c>
      <c r="AP34" s="1126">
        <v>0</v>
      </c>
      <c r="AQ34" s="1127">
        <v>-100</v>
      </c>
      <c r="AR34" s="1046"/>
      <c r="AS34" s="1046"/>
      <c r="AT34" s="1046"/>
      <c r="AU34" s="1046"/>
      <c r="AV34" s="1046"/>
      <c r="AW34" s="1046"/>
      <c r="AX34" s="1046"/>
      <c r="AY34" s="1046"/>
      <c r="AZ34" s="1046"/>
      <c r="BA34" s="1046"/>
      <c r="BB34" s="1046"/>
      <c r="BC34" s="1046"/>
      <c r="BD34" s="1046"/>
      <c r="BE34" s="1046"/>
      <c r="BF34" s="1046"/>
    </row>
    <row r="35" spans="1:58" s="599" customFormat="1" ht="0.2" customHeight="1">
      <c r="A35" s="1046">
        <v>1</v>
      </c>
      <c r="B35" s="1046"/>
      <c r="C35" s="1046"/>
      <c r="D35" s="1046"/>
      <c r="E35" s="1046"/>
      <c r="F35" s="1046"/>
      <c r="G35" s="1046" t="b">
        <v>0</v>
      </c>
      <c r="H35" s="1046"/>
      <c r="I35" s="1046"/>
      <c r="J35" s="1046"/>
      <c r="K35" s="1046"/>
      <c r="L35" s="1128" t="s">
        <v>697</v>
      </c>
      <c r="M35" s="1123" t="s">
        <v>698</v>
      </c>
      <c r="N35" s="1129"/>
      <c r="O35" s="1129"/>
      <c r="P35" s="1125">
        <v>0</v>
      </c>
      <c r="Q35" s="1129"/>
      <c r="R35" s="1129"/>
      <c r="S35" s="1125">
        <v>0</v>
      </c>
      <c r="T35" s="1129"/>
      <c r="U35" s="1129"/>
      <c r="V35" s="1125">
        <v>0</v>
      </c>
      <c r="W35" s="1129"/>
      <c r="X35" s="1129"/>
      <c r="Y35" s="1125">
        <v>0</v>
      </c>
      <c r="Z35" s="1129"/>
      <c r="AA35" s="1129"/>
      <c r="AB35" s="1125">
        <v>0</v>
      </c>
      <c r="AC35" s="1129"/>
      <c r="AD35" s="1129"/>
      <c r="AE35" s="1125">
        <v>0</v>
      </c>
      <c r="AF35" s="1129"/>
      <c r="AG35" s="1129"/>
      <c r="AH35" s="1125">
        <v>0</v>
      </c>
      <c r="AI35" s="1129"/>
      <c r="AJ35" s="1129"/>
      <c r="AK35" s="1125">
        <v>0</v>
      </c>
      <c r="AL35" s="1129"/>
      <c r="AM35" s="1129"/>
      <c r="AN35" s="1125">
        <v>0</v>
      </c>
      <c r="AO35" s="1129"/>
      <c r="AP35" s="1129"/>
      <c r="AQ35" s="1125">
        <v>0</v>
      </c>
      <c r="AR35" s="1046"/>
      <c r="AS35" s="1046"/>
      <c r="AT35" s="1046"/>
      <c r="AU35" s="1046"/>
      <c r="AV35" s="1046"/>
      <c r="AW35" s="1046"/>
      <c r="AX35" s="1046"/>
      <c r="AY35" s="1046"/>
      <c r="AZ35" s="1046"/>
      <c r="BA35" s="1046"/>
      <c r="BB35" s="1046"/>
      <c r="BC35" s="1046"/>
      <c r="BD35" s="1046"/>
      <c r="BE35" s="1046"/>
      <c r="BF35" s="1046"/>
    </row>
    <row r="36" spans="1:58" s="599" customFormat="1" ht="0.2" customHeight="1">
      <c r="A36" s="1046">
        <v>1</v>
      </c>
      <c r="B36" s="1046"/>
      <c r="C36" s="1046"/>
      <c r="D36" s="1046"/>
      <c r="E36" s="1046"/>
      <c r="F36" s="1046"/>
      <c r="G36" s="1046" t="b">
        <v>0</v>
      </c>
      <c r="H36" s="1046"/>
      <c r="I36" s="1046"/>
      <c r="J36" s="1046"/>
      <c r="K36" s="1046"/>
      <c r="L36" s="1128" t="s">
        <v>699</v>
      </c>
      <c r="M36" s="1123" t="s">
        <v>700</v>
      </c>
      <c r="N36" s="1129"/>
      <c r="O36" s="1129"/>
      <c r="P36" s="1125">
        <v>0</v>
      </c>
      <c r="Q36" s="1129"/>
      <c r="R36" s="1129"/>
      <c r="S36" s="1125">
        <v>0</v>
      </c>
      <c r="T36" s="1129"/>
      <c r="U36" s="1129"/>
      <c r="V36" s="1125">
        <v>0</v>
      </c>
      <c r="W36" s="1129"/>
      <c r="X36" s="1129"/>
      <c r="Y36" s="1125">
        <v>0</v>
      </c>
      <c r="Z36" s="1129"/>
      <c r="AA36" s="1129"/>
      <c r="AB36" s="1125">
        <v>0</v>
      </c>
      <c r="AC36" s="1129"/>
      <c r="AD36" s="1129"/>
      <c r="AE36" s="1125">
        <v>0</v>
      </c>
      <c r="AF36" s="1129"/>
      <c r="AG36" s="1129"/>
      <c r="AH36" s="1125">
        <v>0</v>
      </c>
      <c r="AI36" s="1129"/>
      <c r="AJ36" s="1129"/>
      <c r="AK36" s="1125">
        <v>0</v>
      </c>
      <c r="AL36" s="1129"/>
      <c r="AM36" s="1129"/>
      <c r="AN36" s="1125">
        <v>0</v>
      </c>
      <c r="AO36" s="1129"/>
      <c r="AP36" s="1129"/>
      <c r="AQ36" s="1125">
        <v>0</v>
      </c>
      <c r="AR36" s="1046"/>
      <c r="AS36" s="1046"/>
      <c r="AT36" s="1046"/>
      <c r="AU36" s="1046"/>
      <c r="AV36" s="1046"/>
      <c r="AW36" s="1046"/>
      <c r="AX36" s="1046"/>
      <c r="AY36" s="1046"/>
      <c r="AZ36" s="1046"/>
      <c r="BA36" s="1046"/>
      <c r="BB36" s="1046"/>
      <c r="BC36" s="1046"/>
      <c r="BD36" s="1046"/>
      <c r="BE36" s="1046"/>
      <c r="BF36" s="1046"/>
    </row>
    <row r="37" spans="1:58" s="599" customFormat="1" ht="0.2" customHeight="1">
      <c r="A37" s="1046">
        <v>1</v>
      </c>
      <c r="B37" s="1046"/>
      <c r="C37" s="1046"/>
      <c r="D37" s="1046"/>
      <c r="E37" s="1046"/>
      <c r="F37" s="1046"/>
      <c r="G37" s="1046" t="b">
        <v>0</v>
      </c>
      <c r="H37" s="1046"/>
      <c r="I37" s="1046"/>
      <c r="J37" s="1046"/>
      <c r="K37" s="1046"/>
      <c r="L37" s="1118"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1046"/>
      <c r="AS37" s="1046"/>
      <c r="AT37" s="1046"/>
      <c r="AU37" s="1046"/>
      <c r="AV37" s="1046"/>
      <c r="AW37" s="1046"/>
      <c r="AX37" s="1046"/>
      <c r="AY37" s="1046"/>
      <c r="AZ37" s="1046"/>
      <c r="BA37" s="1046"/>
      <c r="BB37" s="1046"/>
      <c r="BC37" s="1046"/>
      <c r="BD37" s="1046"/>
      <c r="BE37" s="1046"/>
      <c r="BF37" s="1046"/>
    </row>
    <row r="38" spans="1:58" s="599" customFormat="1" ht="0.2" customHeight="1">
      <c r="A38" s="1046">
        <v>1</v>
      </c>
      <c r="B38" s="1046"/>
      <c r="C38" s="1046"/>
      <c r="D38" s="1046"/>
      <c r="E38" s="1046"/>
      <c r="F38" s="1046"/>
      <c r="G38" s="1046" t="b">
        <v>0</v>
      </c>
      <c r="H38" s="1046"/>
      <c r="I38" s="1046"/>
      <c r="J38" s="1046"/>
      <c r="K38" s="1046"/>
      <c r="L38" s="1128" t="s">
        <v>694</v>
      </c>
      <c r="M38" s="1123" t="s">
        <v>679</v>
      </c>
      <c r="N38" s="1129">
        <v>0</v>
      </c>
      <c r="O38" s="1129">
        <v>0</v>
      </c>
      <c r="P38" s="1125">
        <v>0</v>
      </c>
      <c r="Q38" s="1129">
        <v>0</v>
      </c>
      <c r="R38" s="1129">
        <v>0</v>
      </c>
      <c r="S38" s="1125">
        <v>0</v>
      </c>
      <c r="T38" s="1129">
        <v>0</v>
      </c>
      <c r="U38" s="1129">
        <v>0</v>
      </c>
      <c r="V38" s="1125">
        <v>0</v>
      </c>
      <c r="W38" s="1129">
        <v>0</v>
      </c>
      <c r="X38" s="1129">
        <v>0</v>
      </c>
      <c r="Y38" s="1125">
        <v>0</v>
      </c>
      <c r="Z38" s="1129">
        <v>0</v>
      </c>
      <c r="AA38" s="1129">
        <v>0</v>
      </c>
      <c r="AB38" s="1125">
        <v>0</v>
      </c>
      <c r="AC38" s="1129">
        <v>0</v>
      </c>
      <c r="AD38" s="1129">
        <v>0</v>
      </c>
      <c r="AE38" s="1125">
        <v>0</v>
      </c>
      <c r="AF38" s="1129">
        <v>0</v>
      </c>
      <c r="AG38" s="1129">
        <v>0</v>
      </c>
      <c r="AH38" s="1125">
        <v>0</v>
      </c>
      <c r="AI38" s="1129">
        <v>0</v>
      </c>
      <c r="AJ38" s="1129">
        <v>0</v>
      </c>
      <c r="AK38" s="1125">
        <v>0</v>
      </c>
      <c r="AL38" s="1129">
        <v>0</v>
      </c>
      <c r="AM38" s="1129">
        <v>0</v>
      </c>
      <c r="AN38" s="1125">
        <v>0</v>
      </c>
      <c r="AO38" s="1129">
        <v>0</v>
      </c>
      <c r="AP38" s="1129">
        <v>0</v>
      </c>
      <c r="AQ38" s="1125">
        <v>0</v>
      </c>
      <c r="AR38" s="1046"/>
      <c r="AS38" s="1046"/>
      <c r="AT38" s="1046"/>
      <c r="AU38" s="1046"/>
      <c r="AV38" s="1046"/>
      <c r="AW38" s="1046"/>
      <c r="AX38" s="1046"/>
      <c r="AY38" s="1046"/>
      <c r="AZ38" s="1046"/>
      <c r="BA38" s="1046"/>
      <c r="BB38" s="1046"/>
      <c r="BC38" s="1046"/>
      <c r="BD38" s="1046"/>
      <c r="BE38" s="1046"/>
      <c r="BF38" s="1046"/>
    </row>
    <row r="39" spans="1:58" s="599" customFormat="1" ht="0.2" customHeight="1">
      <c r="A39" s="1046">
        <v>1</v>
      </c>
      <c r="B39" s="1046"/>
      <c r="C39" s="1046"/>
      <c r="D39" s="1046"/>
      <c r="E39" s="1046"/>
      <c r="F39" s="1046"/>
      <c r="G39" s="1046" t="b">
        <v>0</v>
      </c>
      <c r="H39" s="1046"/>
      <c r="I39" s="1046"/>
      <c r="J39" s="1046"/>
      <c r="K39" s="1046"/>
      <c r="L39" s="1128" t="s">
        <v>695</v>
      </c>
      <c r="M39" s="1123" t="s">
        <v>679</v>
      </c>
      <c r="N39" s="1129"/>
      <c r="O39" s="1129"/>
      <c r="P39" s="1125">
        <v>0</v>
      </c>
      <c r="Q39" s="1129"/>
      <c r="R39" s="1129"/>
      <c r="S39" s="1125">
        <v>0</v>
      </c>
      <c r="T39" s="1129"/>
      <c r="U39" s="1129"/>
      <c r="V39" s="1125">
        <v>0</v>
      </c>
      <c r="W39" s="1129"/>
      <c r="X39" s="1129"/>
      <c r="Y39" s="1125">
        <v>0</v>
      </c>
      <c r="Z39" s="1129"/>
      <c r="AA39" s="1129"/>
      <c r="AB39" s="1125">
        <v>0</v>
      </c>
      <c r="AC39" s="1129"/>
      <c r="AD39" s="1129"/>
      <c r="AE39" s="1125">
        <v>0</v>
      </c>
      <c r="AF39" s="1129"/>
      <c r="AG39" s="1129"/>
      <c r="AH39" s="1125">
        <v>0</v>
      </c>
      <c r="AI39" s="1129"/>
      <c r="AJ39" s="1129"/>
      <c r="AK39" s="1125">
        <v>0</v>
      </c>
      <c r="AL39" s="1129"/>
      <c r="AM39" s="1129"/>
      <c r="AN39" s="1125">
        <v>0</v>
      </c>
      <c r="AO39" s="1129"/>
      <c r="AP39" s="1129"/>
      <c r="AQ39" s="1125">
        <v>0</v>
      </c>
      <c r="AR39" s="1046"/>
      <c r="AS39" s="1046"/>
      <c r="AT39" s="1046"/>
      <c r="AU39" s="1046"/>
      <c r="AV39" s="1046"/>
      <c r="AW39" s="1046"/>
      <c r="AX39" s="1046"/>
      <c r="AY39" s="1046"/>
      <c r="AZ39" s="1046"/>
      <c r="BA39" s="1046"/>
      <c r="BB39" s="1046"/>
      <c r="BC39" s="1046"/>
      <c r="BD39" s="1046"/>
      <c r="BE39" s="1046"/>
      <c r="BF39" s="1046"/>
    </row>
    <row r="40" spans="1:58" s="599" customFormat="1" ht="0.2" customHeight="1">
      <c r="A40" s="1046">
        <v>1</v>
      </c>
      <c r="B40" s="1022" t="s">
        <v>1214</v>
      </c>
      <c r="C40" s="1046"/>
      <c r="D40" s="1046"/>
      <c r="E40" s="1046"/>
      <c r="F40" s="1046"/>
      <c r="G40" s="1046" t="b">
        <v>0</v>
      </c>
      <c r="H40" s="1046"/>
      <c r="I40" s="1046"/>
      <c r="J40" s="1046"/>
      <c r="K40" s="1046"/>
      <c r="L40" s="1128" t="s">
        <v>696</v>
      </c>
      <c r="M40" s="1123" t="s">
        <v>329</v>
      </c>
      <c r="N40" s="1126">
        <v>-5.6</v>
      </c>
      <c r="O40" s="1126">
        <v>-8.2999999999999989</v>
      </c>
      <c r="P40" s="1127">
        <v>48.214285714285701</v>
      </c>
      <c r="Q40" s="1126">
        <v>-11</v>
      </c>
      <c r="R40" s="1126">
        <v>0</v>
      </c>
      <c r="S40" s="1127">
        <v>-100</v>
      </c>
      <c r="T40" s="1126">
        <v>-11</v>
      </c>
      <c r="U40" s="1126">
        <v>0</v>
      </c>
      <c r="V40" s="1127">
        <v>-100</v>
      </c>
      <c r="W40" s="1126">
        <v>-11</v>
      </c>
      <c r="X40" s="1126">
        <v>0</v>
      </c>
      <c r="Y40" s="1127">
        <v>-100</v>
      </c>
      <c r="Z40" s="1126">
        <v>-11</v>
      </c>
      <c r="AA40" s="1126">
        <v>0</v>
      </c>
      <c r="AB40" s="1127">
        <v>-100</v>
      </c>
      <c r="AC40" s="1126">
        <v>-11</v>
      </c>
      <c r="AD40" s="1126">
        <v>0</v>
      </c>
      <c r="AE40" s="1127">
        <v>-100</v>
      </c>
      <c r="AF40" s="1126">
        <v>-11</v>
      </c>
      <c r="AG40" s="1126">
        <v>0</v>
      </c>
      <c r="AH40" s="1127">
        <v>-100</v>
      </c>
      <c r="AI40" s="1126">
        <v>-11</v>
      </c>
      <c r="AJ40" s="1126">
        <v>0</v>
      </c>
      <c r="AK40" s="1127">
        <v>-100</v>
      </c>
      <c r="AL40" s="1126">
        <v>-11</v>
      </c>
      <c r="AM40" s="1126">
        <v>0</v>
      </c>
      <c r="AN40" s="1127">
        <v>-100</v>
      </c>
      <c r="AO40" s="1126">
        <v>-11</v>
      </c>
      <c r="AP40" s="1126">
        <v>0</v>
      </c>
      <c r="AQ40" s="1127">
        <v>-100</v>
      </c>
      <c r="AR40" s="1046"/>
      <c r="AS40" s="1046"/>
      <c r="AT40" s="1046"/>
      <c r="AU40" s="1046"/>
      <c r="AV40" s="1046"/>
      <c r="AW40" s="1046"/>
      <c r="AX40" s="1046"/>
      <c r="AY40" s="1046"/>
      <c r="AZ40" s="1046"/>
      <c r="BA40" s="1046"/>
      <c r="BB40" s="1046"/>
      <c r="BC40" s="1046"/>
      <c r="BD40" s="1046"/>
      <c r="BE40" s="1046"/>
      <c r="BF40" s="1046"/>
    </row>
    <row r="41" spans="1:58" s="599" customFormat="1" ht="0.2" customHeight="1">
      <c r="A41" s="1046">
        <v>1</v>
      </c>
      <c r="B41" s="1046"/>
      <c r="C41" s="1046"/>
      <c r="D41" s="1046"/>
      <c r="E41" s="1046"/>
      <c r="F41" s="1046"/>
      <c r="G41" s="1046" t="b">
        <v>0</v>
      </c>
      <c r="H41" s="1046"/>
      <c r="I41" s="1046"/>
      <c r="J41" s="1046"/>
      <c r="K41" s="1046"/>
      <c r="L41" s="1128" t="s">
        <v>697</v>
      </c>
      <c r="M41" s="1123" t="s">
        <v>698</v>
      </c>
      <c r="N41" s="1129"/>
      <c r="O41" s="1129"/>
      <c r="P41" s="1125">
        <v>0</v>
      </c>
      <c r="Q41" s="1129"/>
      <c r="R41" s="1129"/>
      <c r="S41" s="1125">
        <v>0</v>
      </c>
      <c r="T41" s="1129"/>
      <c r="U41" s="1129"/>
      <c r="V41" s="1125">
        <v>0</v>
      </c>
      <c r="W41" s="1129"/>
      <c r="X41" s="1129"/>
      <c r="Y41" s="1125">
        <v>0</v>
      </c>
      <c r="Z41" s="1129"/>
      <c r="AA41" s="1129"/>
      <c r="AB41" s="1125">
        <v>0</v>
      </c>
      <c r="AC41" s="1129"/>
      <c r="AD41" s="1129"/>
      <c r="AE41" s="1125">
        <v>0</v>
      </c>
      <c r="AF41" s="1129"/>
      <c r="AG41" s="1129"/>
      <c r="AH41" s="1125">
        <v>0</v>
      </c>
      <c r="AI41" s="1129"/>
      <c r="AJ41" s="1129"/>
      <c r="AK41" s="1125">
        <v>0</v>
      </c>
      <c r="AL41" s="1129"/>
      <c r="AM41" s="1129"/>
      <c r="AN41" s="1125">
        <v>0</v>
      </c>
      <c r="AO41" s="1129"/>
      <c r="AP41" s="1129"/>
      <c r="AQ41" s="1125">
        <v>0</v>
      </c>
      <c r="AR41" s="1046"/>
      <c r="AS41" s="1046"/>
      <c r="AT41" s="1046"/>
      <c r="AU41" s="1046"/>
      <c r="AV41" s="1046"/>
      <c r="AW41" s="1046"/>
      <c r="AX41" s="1046"/>
      <c r="AY41" s="1046"/>
      <c r="AZ41" s="1046"/>
      <c r="BA41" s="1046"/>
      <c r="BB41" s="1046"/>
      <c r="BC41" s="1046"/>
      <c r="BD41" s="1046"/>
      <c r="BE41" s="1046"/>
      <c r="BF41" s="1046"/>
    </row>
    <row r="42" spans="1:58" s="599" customFormat="1" ht="0.2" customHeight="1">
      <c r="A42" s="1046">
        <v>1</v>
      </c>
      <c r="B42" s="1046"/>
      <c r="C42" s="1046"/>
      <c r="D42" s="1046"/>
      <c r="E42" s="1046"/>
      <c r="F42" s="1046"/>
      <c r="G42" s="1046" t="b">
        <v>0</v>
      </c>
      <c r="H42" s="1046"/>
      <c r="I42" s="1046"/>
      <c r="J42" s="1046"/>
      <c r="K42" s="1046"/>
      <c r="L42" s="1128" t="s">
        <v>699</v>
      </c>
      <c r="M42" s="1123" t="s">
        <v>700</v>
      </c>
      <c r="N42" s="1129"/>
      <c r="O42" s="1129"/>
      <c r="P42" s="1125">
        <v>0</v>
      </c>
      <c r="Q42" s="1129"/>
      <c r="R42" s="1129"/>
      <c r="S42" s="1125">
        <v>0</v>
      </c>
      <c r="T42" s="1129"/>
      <c r="U42" s="1129"/>
      <c r="V42" s="1125">
        <v>0</v>
      </c>
      <c r="W42" s="1129"/>
      <c r="X42" s="1129"/>
      <c r="Y42" s="1125">
        <v>0</v>
      </c>
      <c r="Z42" s="1129"/>
      <c r="AA42" s="1129"/>
      <c r="AB42" s="1125">
        <v>0</v>
      </c>
      <c r="AC42" s="1129"/>
      <c r="AD42" s="1129"/>
      <c r="AE42" s="1125">
        <v>0</v>
      </c>
      <c r="AF42" s="1129"/>
      <c r="AG42" s="1129"/>
      <c r="AH42" s="1125">
        <v>0</v>
      </c>
      <c r="AI42" s="1129"/>
      <c r="AJ42" s="1129"/>
      <c r="AK42" s="1125">
        <v>0</v>
      </c>
      <c r="AL42" s="1129"/>
      <c r="AM42" s="1129"/>
      <c r="AN42" s="1125">
        <v>0</v>
      </c>
      <c r="AO42" s="1129"/>
      <c r="AP42" s="1129"/>
      <c r="AQ42" s="1125">
        <v>0</v>
      </c>
      <c r="AR42" s="1046"/>
      <c r="AS42" s="1046"/>
      <c r="AT42" s="1046"/>
      <c r="AU42" s="1046"/>
      <c r="AV42" s="1046"/>
      <c r="AW42" s="1046"/>
      <c r="AX42" s="1046"/>
      <c r="AY42" s="1046"/>
      <c r="AZ42" s="1046"/>
      <c r="BA42" s="1046"/>
      <c r="BB42" s="1046"/>
      <c r="BC42" s="1046"/>
      <c r="BD42" s="1046"/>
      <c r="BE42" s="1046"/>
      <c r="BF42" s="1046"/>
    </row>
    <row r="43" spans="1:58" s="599" customFormat="1" ht="0.2" customHeight="1">
      <c r="A43" s="1046">
        <v>1</v>
      </c>
      <c r="B43" s="1046"/>
      <c r="C43" s="1046"/>
      <c r="D43" s="1046"/>
      <c r="E43" s="1046"/>
      <c r="F43" s="1046"/>
      <c r="G43" s="1046" t="b">
        <v>0</v>
      </c>
      <c r="H43" s="1046"/>
      <c r="I43" s="1046"/>
      <c r="J43" s="1046"/>
      <c r="K43" s="1046"/>
      <c r="L43" s="1118"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1046"/>
      <c r="AS43" s="1046"/>
      <c r="AT43" s="1046"/>
      <c r="AU43" s="1046"/>
      <c r="AV43" s="1046"/>
      <c r="AW43" s="1046"/>
      <c r="AX43" s="1046"/>
      <c r="AY43" s="1046"/>
      <c r="AZ43" s="1046"/>
      <c r="BA43" s="1046"/>
      <c r="BB43" s="1046"/>
      <c r="BC43" s="1046"/>
      <c r="BD43" s="1046"/>
      <c r="BE43" s="1046"/>
      <c r="BF43" s="1046"/>
    </row>
    <row r="44" spans="1:58" s="599" customFormat="1" ht="0.2" customHeight="1">
      <c r="A44" s="1046">
        <v>1</v>
      </c>
      <c r="B44" s="1046"/>
      <c r="C44" s="1046"/>
      <c r="D44" s="1046"/>
      <c r="E44" s="1046"/>
      <c r="F44" s="1046"/>
      <c r="G44" s="1046" t="b">
        <v>0</v>
      </c>
      <c r="H44" s="1046"/>
      <c r="I44" s="1046"/>
      <c r="J44" s="1046"/>
      <c r="K44" s="1046"/>
      <c r="L44" s="1128" t="s">
        <v>694</v>
      </c>
      <c r="M44" s="1123" t="s">
        <v>679</v>
      </c>
      <c r="N44" s="1129">
        <v>0</v>
      </c>
      <c r="O44" s="1129">
        <v>0</v>
      </c>
      <c r="P44" s="1125">
        <v>0</v>
      </c>
      <c r="Q44" s="1129">
        <v>0</v>
      </c>
      <c r="R44" s="1129">
        <v>0</v>
      </c>
      <c r="S44" s="1125">
        <v>0</v>
      </c>
      <c r="T44" s="1129">
        <v>0</v>
      </c>
      <c r="U44" s="1129">
        <v>0</v>
      </c>
      <c r="V44" s="1125">
        <v>0</v>
      </c>
      <c r="W44" s="1129">
        <v>0</v>
      </c>
      <c r="X44" s="1129">
        <v>0</v>
      </c>
      <c r="Y44" s="1125">
        <v>0</v>
      </c>
      <c r="Z44" s="1129">
        <v>0</v>
      </c>
      <c r="AA44" s="1129">
        <v>0</v>
      </c>
      <c r="AB44" s="1125">
        <v>0</v>
      </c>
      <c r="AC44" s="1129">
        <v>0</v>
      </c>
      <c r="AD44" s="1129">
        <v>0</v>
      </c>
      <c r="AE44" s="1125">
        <v>0</v>
      </c>
      <c r="AF44" s="1129">
        <v>0</v>
      </c>
      <c r="AG44" s="1129">
        <v>0</v>
      </c>
      <c r="AH44" s="1125">
        <v>0</v>
      </c>
      <c r="AI44" s="1129">
        <v>0</v>
      </c>
      <c r="AJ44" s="1129">
        <v>0</v>
      </c>
      <c r="AK44" s="1125">
        <v>0</v>
      </c>
      <c r="AL44" s="1129">
        <v>0</v>
      </c>
      <c r="AM44" s="1129">
        <v>0</v>
      </c>
      <c r="AN44" s="1125">
        <v>0</v>
      </c>
      <c r="AO44" s="1129">
        <v>0</v>
      </c>
      <c r="AP44" s="1129">
        <v>0</v>
      </c>
      <c r="AQ44" s="1125">
        <v>0</v>
      </c>
      <c r="AR44" s="1046"/>
      <c r="AS44" s="1046"/>
      <c r="AT44" s="1046"/>
      <c r="AU44" s="1046"/>
      <c r="AV44" s="1046"/>
      <c r="AW44" s="1046"/>
      <c r="AX44" s="1046"/>
      <c r="AY44" s="1046"/>
      <c r="AZ44" s="1046"/>
      <c r="BA44" s="1046"/>
      <c r="BB44" s="1046"/>
      <c r="BC44" s="1046"/>
      <c r="BD44" s="1046"/>
      <c r="BE44" s="1046"/>
      <c r="BF44" s="1046"/>
    </row>
    <row r="45" spans="1:58" s="599" customFormat="1" ht="0.2" customHeight="1">
      <c r="A45" s="1046">
        <v>1</v>
      </c>
      <c r="B45" s="1046"/>
      <c r="C45" s="1046"/>
      <c r="D45" s="1046"/>
      <c r="E45" s="1046"/>
      <c r="F45" s="1046"/>
      <c r="G45" s="1046" t="b">
        <v>0</v>
      </c>
      <c r="H45" s="1046"/>
      <c r="I45" s="1046"/>
      <c r="J45" s="1046"/>
      <c r="K45" s="1046"/>
      <c r="L45" s="1128" t="s">
        <v>695</v>
      </c>
      <c r="M45" s="1123" t="s">
        <v>679</v>
      </c>
      <c r="N45" s="1129"/>
      <c r="O45" s="1129"/>
      <c r="P45" s="1125">
        <v>0</v>
      </c>
      <c r="Q45" s="1129"/>
      <c r="R45" s="1129"/>
      <c r="S45" s="1125">
        <v>0</v>
      </c>
      <c r="T45" s="1129"/>
      <c r="U45" s="1129"/>
      <c r="V45" s="1125">
        <v>0</v>
      </c>
      <c r="W45" s="1129"/>
      <c r="X45" s="1129"/>
      <c r="Y45" s="1125">
        <v>0</v>
      </c>
      <c r="Z45" s="1129"/>
      <c r="AA45" s="1129"/>
      <c r="AB45" s="1125">
        <v>0</v>
      </c>
      <c r="AC45" s="1129"/>
      <c r="AD45" s="1129"/>
      <c r="AE45" s="1125">
        <v>0</v>
      </c>
      <c r="AF45" s="1129"/>
      <c r="AG45" s="1129"/>
      <c r="AH45" s="1125">
        <v>0</v>
      </c>
      <c r="AI45" s="1129"/>
      <c r="AJ45" s="1129"/>
      <c r="AK45" s="1125">
        <v>0</v>
      </c>
      <c r="AL45" s="1129"/>
      <c r="AM45" s="1129"/>
      <c r="AN45" s="1125">
        <v>0</v>
      </c>
      <c r="AO45" s="1129"/>
      <c r="AP45" s="1129"/>
      <c r="AQ45" s="1125">
        <v>0</v>
      </c>
      <c r="AR45" s="1046"/>
      <c r="AS45" s="1046"/>
      <c r="AT45" s="1046"/>
      <c r="AU45" s="1046"/>
      <c r="AV45" s="1046"/>
      <c r="AW45" s="1046"/>
      <c r="AX45" s="1046"/>
      <c r="AY45" s="1046"/>
      <c r="AZ45" s="1046"/>
      <c r="BA45" s="1046"/>
      <c r="BB45" s="1046"/>
      <c r="BC45" s="1046"/>
      <c r="BD45" s="1046"/>
      <c r="BE45" s="1046"/>
      <c r="BF45" s="1046"/>
    </row>
    <row r="46" spans="1:58" s="599" customFormat="1" ht="0.2" customHeight="1">
      <c r="A46" s="1046">
        <v>1</v>
      </c>
      <c r="B46" s="1022" t="s">
        <v>1215</v>
      </c>
      <c r="C46" s="1046"/>
      <c r="D46" s="1046"/>
      <c r="E46" s="1046"/>
      <c r="F46" s="1046"/>
      <c r="G46" s="1046" t="b">
        <v>0</v>
      </c>
      <c r="H46" s="1046"/>
      <c r="I46" s="1046"/>
      <c r="J46" s="1046"/>
      <c r="K46" s="1046"/>
      <c r="L46" s="1128" t="s">
        <v>696</v>
      </c>
      <c r="M46" s="1123" t="s">
        <v>329</v>
      </c>
      <c r="N46" s="1126">
        <v>2.7</v>
      </c>
      <c r="O46" s="1126">
        <v>2.7</v>
      </c>
      <c r="P46" s="1127">
        <v>0</v>
      </c>
      <c r="Q46" s="1126">
        <v>0</v>
      </c>
      <c r="R46" s="1126">
        <v>0</v>
      </c>
      <c r="S46" s="1127">
        <v>0</v>
      </c>
      <c r="T46" s="1126">
        <v>0</v>
      </c>
      <c r="U46" s="1126">
        <v>0</v>
      </c>
      <c r="V46" s="1127">
        <v>0</v>
      </c>
      <c r="W46" s="1126">
        <v>0</v>
      </c>
      <c r="X46" s="1126">
        <v>0</v>
      </c>
      <c r="Y46" s="1127">
        <v>0</v>
      </c>
      <c r="Z46" s="1126">
        <v>0</v>
      </c>
      <c r="AA46" s="1126">
        <v>0</v>
      </c>
      <c r="AB46" s="1127">
        <v>0</v>
      </c>
      <c r="AC46" s="1126">
        <v>0</v>
      </c>
      <c r="AD46" s="1126">
        <v>0</v>
      </c>
      <c r="AE46" s="1127">
        <v>0</v>
      </c>
      <c r="AF46" s="1126">
        <v>0</v>
      </c>
      <c r="AG46" s="1126">
        <v>0</v>
      </c>
      <c r="AH46" s="1127">
        <v>0</v>
      </c>
      <c r="AI46" s="1126">
        <v>0</v>
      </c>
      <c r="AJ46" s="1126">
        <v>0</v>
      </c>
      <c r="AK46" s="1127">
        <v>0</v>
      </c>
      <c r="AL46" s="1126">
        <v>0</v>
      </c>
      <c r="AM46" s="1126">
        <v>0</v>
      </c>
      <c r="AN46" s="1127">
        <v>0</v>
      </c>
      <c r="AO46" s="1126">
        <v>0</v>
      </c>
      <c r="AP46" s="1126">
        <v>0</v>
      </c>
      <c r="AQ46" s="1127">
        <v>0</v>
      </c>
      <c r="AR46" s="1046"/>
      <c r="AS46" s="1046"/>
      <c r="AT46" s="1046"/>
      <c r="AU46" s="1046"/>
      <c r="AV46" s="1046"/>
      <c r="AW46" s="1046"/>
      <c r="AX46" s="1046"/>
      <c r="AY46" s="1046"/>
      <c r="AZ46" s="1046"/>
      <c r="BA46" s="1046"/>
      <c r="BB46" s="1046"/>
      <c r="BC46" s="1046"/>
      <c r="BD46" s="1046"/>
      <c r="BE46" s="1046"/>
      <c r="BF46" s="1046"/>
    </row>
    <row r="47" spans="1:58" s="599" customFormat="1" ht="0.2" customHeight="1">
      <c r="A47" s="1046">
        <v>1</v>
      </c>
      <c r="B47" s="1046"/>
      <c r="C47" s="1046"/>
      <c r="D47" s="1046"/>
      <c r="E47" s="1046"/>
      <c r="F47" s="1046"/>
      <c r="G47" s="1046" t="b">
        <v>0</v>
      </c>
      <c r="H47" s="1046"/>
      <c r="I47" s="1046"/>
      <c r="J47" s="1046"/>
      <c r="K47" s="1046"/>
      <c r="L47" s="1128" t="s">
        <v>697</v>
      </c>
      <c r="M47" s="1123" t="s">
        <v>698</v>
      </c>
      <c r="N47" s="1129"/>
      <c r="O47" s="1129"/>
      <c r="P47" s="1125">
        <v>0</v>
      </c>
      <c r="Q47" s="1129"/>
      <c r="R47" s="1129"/>
      <c r="S47" s="1125">
        <v>0</v>
      </c>
      <c r="T47" s="1129"/>
      <c r="U47" s="1129"/>
      <c r="V47" s="1125">
        <v>0</v>
      </c>
      <c r="W47" s="1129"/>
      <c r="X47" s="1129"/>
      <c r="Y47" s="1125">
        <v>0</v>
      </c>
      <c r="Z47" s="1129"/>
      <c r="AA47" s="1129"/>
      <c r="AB47" s="1125">
        <v>0</v>
      </c>
      <c r="AC47" s="1129"/>
      <c r="AD47" s="1129"/>
      <c r="AE47" s="1125">
        <v>0</v>
      </c>
      <c r="AF47" s="1129"/>
      <c r="AG47" s="1129"/>
      <c r="AH47" s="1125">
        <v>0</v>
      </c>
      <c r="AI47" s="1129"/>
      <c r="AJ47" s="1129"/>
      <c r="AK47" s="1125">
        <v>0</v>
      </c>
      <c r="AL47" s="1129"/>
      <c r="AM47" s="1129"/>
      <c r="AN47" s="1125">
        <v>0</v>
      </c>
      <c r="AO47" s="1129"/>
      <c r="AP47" s="1129"/>
      <c r="AQ47" s="1125">
        <v>0</v>
      </c>
      <c r="AR47" s="1046"/>
      <c r="AS47" s="1046"/>
      <c r="AT47" s="1046"/>
      <c r="AU47" s="1046"/>
      <c r="AV47" s="1046"/>
      <c r="AW47" s="1046"/>
      <c r="AX47" s="1046"/>
      <c r="AY47" s="1046"/>
      <c r="AZ47" s="1046"/>
      <c r="BA47" s="1046"/>
      <c r="BB47" s="1046"/>
      <c r="BC47" s="1046"/>
      <c r="BD47" s="1046"/>
      <c r="BE47" s="1046"/>
      <c r="BF47" s="1046"/>
    </row>
    <row r="48" spans="1:58" s="599" customFormat="1" ht="0.2" customHeight="1">
      <c r="A48" s="1046">
        <v>1</v>
      </c>
      <c r="B48" s="1046"/>
      <c r="C48" s="1046"/>
      <c r="D48" s="1046"/>
      <c r="E48" s="1046"/>
      <c r="F48" s="1046"/>
      <c r="G48" s="1046" t="b">
        <v>0</v>
      </c>
      <c r="H48" s="1046"/>
      <c r="I48" s="1046"/>
      <c r="J48" s="1046"/>
      <c r="K48" s="1046"/>
      <c r="L48" s="1128" t="s">
        <v>699</v>
      </c>
      <c r="M48" s="1123" t="s">
        <v>700</v>
      </c>
      <c r="N48" s="1129"/>
      <c r="O48" s="1129"/>
      <c r="P48" s="1125">
        <v>0</v>
      </c>
      <c r="Q48" s="1129"/>
      <c r="R48" s="1129"/>
      <c r="S48" s="1125">
        <v>0</v>
      </c>
      <c r="T48" s="1129"/>
      <c r="U48" s="1129"/>
      <c r="V48" s="1125">
        <v>0</v>
      </c>
      <c r="W48" s="1129"/>
      <c r="X48" s="1129"/>
      <c r="Y48" s="1125">
        <v>0</v>
      </c>
      <c r="Z48" s="1129"/>
      <c r="AA48" s="1129"/>
      <c r="AB48" s="1125">
        <v>0</v>
      </c>
      <c r="AC48" s="1129"/>
      <c r="AD48" s="1129"/>
      <c r="AE48" s="1125">
        <v>0</v>
      </c>
      <c r="AF48" s="1129"/>
      <c r="AG48" s="1129"/>
      <c r="AH48" s="1125">
        <v>0</v>
      </c>
      <c r="AI48" s="1129"/>
      <c r="AJ48" s="1129"/>
      <c r="AK48" s="1125">
        <v>0</v>
      </c>
      <c r="AL48" s="1129"/>
      <c r="AM48" s="1129"/>
      <c r="AN48" s="1125">
        <v>0</v>
      </c>
      <c r="AO48" s="1129"/>
      <c r="AP48" s="1129"/>
      <c r="AQ48" s="1125">
        <v>0</v>
      </c>
      <c r="AR48" s="1046"/>
      <c r="AS48" s="1046"/>
      <c r="AT48" s="1046"/>
      <c r="AU48" s="1046"/>
      <c r="AV48" s="1046"/>
      <c r="AW48" s="1046"/>
      <c r="AX48" s="1046"/>
      <c r="AY48" s="1046"/>
      <c r="AZ48" s="1046"/>
      <c r="BA48" s="1046"/>
      <c r="BB48" s="1046"/>
      <c r="BC48" s="1046"/>
      <c r="BD48" s="1046"/>
      <c r="BE48" s="1046"/>
      <c r="BF48" s="1046"/>
    </row>
    <row r="49" spans="1:58" s="599" customFormat="1" ht="0.2" customHeight="1">
      <c r="A49" s="1046">
        <v>1</v>
      </c>
      <c r="B49" s="1046"/>
      <c r="C49" s="1046"/>
      <c r="D49" s="1046"/>
      <c r="E49" s="1046"/>
      <c r="F49" s="1046"/>
      <c r="G49" s="1046" t="b">
        <v>0</v>
      </c>
      <c r="H49" s="1046"/>
      <c r="I49" s="1046"/>
      <c r="J49" s="1046"/>
      <c r="K49" s="1046"/>
      <c r="L49" s="1118"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1046"/>
      <c r="AS49" s="1046"/>
      <c r="AT49" s="1046"/>
      <c r="AU49" s="1046"/>
      <c r="AV49" s="1046"/>
      <c r="AW49" s="1046"/>
      <c r="AX49" s="1046"/>
      <c r="AY49" s="1046"/>
      <c r="AZ49" s="1046"/>
      <c r="BA49" s="1046"/>
      <c r="BB49" s="1046"/>
      <c r="BC49" s="1046"/>
      <c r="BD49" s="1046"/>
      <c r="BE49" s="1046"/>
      <c r="BF49" s="1046"/>
    </row>
    <row r="50" spans="1:58" s="599" customFormat="1" ht="0.2" customHeight="1">
      <c r="A50" s="1046">
        <v>1</v>
      </c>
      <c r="B50" s="1046"/>
      <c r="C50" s="1046"/>
      <c r="D50" s="1046"/>
      <c r="E50" s="1046"/>
      <c r="F50" s="1046"/>
      <c r="G50" s="1046" t="b">
        <v>0</v>
      </c>
      <c r="H50" s="1046"/>
      <c r="I50" s="1046"/>
      <c r="J50" s="1046"/>
      <c r="K50" s="1046"/>
      <c r="L50" s="1128" t="s">
        <v>694</v>
      </c>
      <c r="M50" s="1123" t="s">
        <v>679</v>
      </c>
      <c r="N50" s="1129">
        <v>0</v>
      </c>
      <c r="O50" s="1129">
        <v>0</v>
      </c>
      <c r="P50" s="1125">
        <v>0</v>
      </c>
      <c r="Q50" s="1129">
        <v>0</v>
      </c>
      <c r="R50" s="1129">
        <v>0</v>
      </c>
      <c r="S50" s="1125">
        <v>0</v>
      </c>
      <c r="T50" s="1129">
        <v>0</v>
      </c>
      <c r="U50" s="1129">
        <v>0</v>
      </c>
      <c r="V50" s="1125">
        <v>0</v>
      </c>
      <c r="W50" s="1129">
        <v>0</v>
      </c>
      <c r="X50" s="1129">
        <v>0</v>
      </c>
      <c r="Y50" s="1125">
        <v>0</v>
      </c>
      <c r="Z50" s="1129">
        <v>0</v>
      </c>
      <c r="AA50" s="1129">
        <v>0</v>
      </c>
      <c r="AB50" s="1125">
        <v>0</v>
      </c>
      <c r="AC50" s="1129">
        <v>0</v>
      </c>
      <c r="AD50" s="1129">
        <v>0</v>
      </c>
      <c r="AE50" s="1125">
        <v>0</v>
      </c>
      <c r="AF50" s="1129">
        <v>0</v>
      </c>
      <c r="AG50" s="1129">
        <v>0</v>
      </c>
      <c r="AH50" s="1125">
        <v>0</v>
      </c>
      <c r="AI50" s="1129">
        <v>0</v>
      </c>
      <c r="AJ50" s="1129">
        <v>0</v>
      </c>
      <c r="AK50" s="1125">
        <v>0</v>
      </c>
      <c r="AL50" s="1129">
        <v>0</v>
      </c>
      <c r="AM50" s="1129">
        <v>0</v>
      </c>
      <c r="AN50" s="1125">
        <v>0</v>
      </c>
      <c r="AO50" s="1129">
        <v>0</v>
      </c>
      <c r="AP50" s="1129">
        <v>0</v>
      </c>
      <c r="AQ50" s="1125">
        <v>0</v>
      </c>
      <c r="AR50" s="1046"/>
      <c r="AS50" s="1046"/>
      <c r="AT50" s="1046"/>
      <c r="AU50" s="1046"/>
      <c r="AV50" s="1046"/>
      <c r="AW50" s="1046"/>
      <c r="AX50" s="1046"/>
      <c r="AY50" s="1046"/>
      <c r="AZ50" s="1046"/>
      <c r="BA50" s="1046"/>
      <c r="BB50" s="1046"/>
      <c r="BC50" s="1046"/>
      <c r="BD50" s="1046"/>
      <c r="BE50" s="1046"/>
      <c r="BF50" s="1046"/>
    </row>
    <row r="51" spans="1:58" s="599" customFormat="1" ht="0.2" customHeight="1">
      <c r="A51" s="1046">
        <v>1</v>
      </c>
      <c r="B51" s="1046"/>
      <c r="C51" s="1046"/>
      <c r="D51" s="1046"/>
      <c r="E51" s="1046"/>
      <c r="F51" s="1046"/>
      <c r="G51" s="1046" t="b">
        <v>0</v>
      </c>
      <c r="H51" s="1046"/>
      <c r="I51" s="1046"/>
      <c r="J51" s="1046"/>
      <c r="K51" s="1046"/>
      <c r="L51" s="1128" t="s">
        <v>695</v>
      </c>
      <c r="M51" s="1123" t="s">
        <v>679</v>
      </c>
      <c r="N51" s="1129"/>
      <c r="O51" s="1129"/>
      <c r="P51" s="1125">
        <v>0</v>
      </c>
      <c r="Q51" s="1129"/>
      <c r="R51" s="1129"/>
      <c r="S51" s="1125">
        <v>0</v>
      </c>
      <c r="T51" s="1129"/>
      <c r="U51" s="1129"/>
      <c r="V51" s="1125">
        <v>0</v>
      </c>
      <c r="W51" s="1129"/>
      <c r="X51" s="1129"/>
      <c r="Y51" s="1125">
        <v>0</v>
      </c>
      <c r="Z51" s="1129"/>
      <c r="AA51" s="1129"/>
      <c r="AB51" s="1125">
        <v>0</v>
      </c>
      <c r="AC51" s="1129"/>
      <c r="AD51" s="1129"/>
      <c r="AE51" s="1125">
        <v>0</v>
      </c>
      <c r="AF51" s="1129"/>
      <c r="AG51" s="1129"/>
      <c r="AH51" s="1125">
        <v>0</v>
      </c>
      <c r="AI51" s="1129"/>
      <c r="AJ51" s="1129"/>
      <c r="AK51" s="1125">
        <v>0</v>
      </c>
      <c r="AL51" s="1129"/>
      <c r="AM51" s="1129"/>
      <c r="AN51" s="1125">
        <v>0</v>
      </c>
      <c r="AO51" s="1129"/>
      <c r="AP51" s="1129"/>
      <c r="AQ51" s="1125">
        <v>0</v>
      </c>
      <c r="AR51" s="1046"/>
      <c r="AS51" s="1046"/>
      <c r="AT51" s="1046"/>
      <c r="AU51" s="1046"/>
      <c r="AV51" s="1046"/>
      <c r="AW51" s="1046"/>
      <c r="AX51" s="1046"/>
      <c r="AY51" s="1046"/>
      <c r="AZ51" s="1046"/>
      <c r="BA51" s="1046"/>
      <c r="BB51" s="1046"/>
      <c r="BC51" s="1046"/>
      <c r="BD51" s="1046"/>
      <c r="BE51" s="1046"/>
      <c r="BF51" s="1046"/>
    </row>
    <row r="52" spans="1:58" s="599" customFormat="1" ht="0.2" customHeight="1">
      <c r="A52" s="1046">
        <v>1</v>
      </c>
      <c r="B52" s="1022" t="s">
        <v>1216</v>
      </c>
      <c r="C52" s="1046"/>
      <c r="D52" s="1046"/>
      <c r="E52" s="1046"/>
      <c r="F52" s="1046"/>
      <c r="G52" s="1046" t="b">
        <v>0</v>
      </c>
      <c r="H52" s="1046"/>
      <c r="I52" s="1046"/>
      <c r="J52" s="1046"/>
      <c r="K52" s="1046"/>
      <c r="L52" s="1128" t="s">
        <v>696</v>
      </c>
      <c r="M52" s="1123" t="s">
        <v>329</v>
      </c>
      <c r="N52" s="1126">
        <v>2.7</v>
      </c>
      <c r="O52" s="1126">
        <v>2.7</v>
      </c>
      <c r="P52" s="1127">
        <v>0</v>
      </c>
      <c r="Q52" s="1126">
        <v>0</v>
      </c>
      <c r="R52" s="1126">
        <v>0</v>
      </c>
      <c r="S52" s="1127">
        <v>0</v>
      </c>
      <c r="T52" s="1126">
        <v>0</v>
      </c>
      <c r="U52" s="1126">
        <v>0</v>
      </c>
      <c r="V52" s="1127">
        <v>0</v>
      </c>
      <c r="W52" s="1126">
        <v>0</v>
      </c>
      <c r="X52" s="1126">
        <v>0</v>
      </c>
      <c r="Y52" s="1127">
        <v>0</v>
      </c>
      <c r="Z52" s="1126">
        <v>0</v>
      </c>
      <c r="AA52" s="1126">
        <v>0</v>
      </c>
      <c r="AB52" s="1127">
        <v>0</v>
      </c>
      <c r="AC52" s="1126">
        <v>0</v>
      </c>
      <c r="AD52" s="1126">
        <v>0</v>
      </c>
      <c r="AE52" s="1127">
        <v>0</v>
      </c>
      <c r="AF52" s="1126">
        <v>0</v>
      </c>
      <c r="AG52" s="1126">
        <v>0</v>
      </c>
      <c r="AH52" s="1127">
        <v>0</v>
      </c>
      <c r="AI52" s="1126">
        <v>0</v>
      </c>
      <c r="AJ52" s="1126">
        <v>0</v>
      </c>
      <c r="AK52" s="1127">
        <v>0</v>
      </c>
      <c r="AL52" s="1126">
        <v>0</v>
      </c>
      <c r="AM52" s="1126">
        <v>0</v>
      </c>
      <c r="AN52" s="1127">
        <v>0</v>
      </c>
      <c r="AO52" s="1126">
        <v>0</v>
      </c>
      <c r="AP52" s="1126">
        <v>0</v>
      </c>
      <c r="AQ52" s="1127">
        <v>0</v>
      </c>
      <c r="AR52" s="1046"/>
      <c r="AS52" s="1046"/>
      <c r="AT52" s="1046"/>
      <c r="AU52" s="1046"/>
      <c r="AV52" s="1046"/>
      <c r="AW52" s="1046"/>
      <c r="AX52" s="1046"/>
      <c r="AY52" s="1046"/>
      <c r="AZ52" s="1046"/>
      <c r="BA52" s="1046"/>
      <c r="BB52" s="1046"/>
      <c r="BC52" s="1046"/>
      <c r="BD52" s="1046"/>
      <c r="BE52" s="1046"/>
      <c r="BF52" s="1046"/>
    </row>
    <row r="53" spans="1:58" s="599" customFormat="1" ht="0.2" customHeight="1">
      <c r="A53" s="1046">
        <v>1</v>
      </c>
      <c r="B53" s="1046"/>
      <c r="C53" s="1046"/>
      <c r="D53" s="1046"/>
      <c r="E53" s="1046"/>
      <c r="F53" s="1046"/>
      <c r="G53" s="1046" t="b">
        <v>0</v>
      </c>
      <c r="H53" s="1046"/>
      <c r="I53" s="1046"/>
      <c r="J53" s="1046"/>
      <c r="K53" s="1046"/>
      <c r="L53" s="1128" t="s">
        <v>697</v>
      </c>
      <c r="M53" s="1123" t="s">
        <v>698</v>
      </c>
      <c r="N53" s="1129"/>
      <c r="O53" s="1129"/>
      <c r="P53" s="1125">
        <v>0</v>
      </c>
      <c r="Q53" s="1129"/>
      <c r="R53" s="1129"/>
      <c r="S53" s="1125">
        <v>0</v>
      </c>
      <c r="T53" s="1129"/>
      <c r="U53" s="1129"/>
      <c r="V53" s="1125">
        <v>0</v>
      </c>
      <c r="W53" s="1129"/>
      <c r="X53" s="1129"/>
      <c r="Y53" s="1125">
        <v>0</v>
      </c>
      <c r="Z53" s="1129"/>
      <c r="AA53" s="1129"/>
      <c r="AB53" s="1125">
        <v>0</v>
      </c>
      <c r="AC53" s="1129"/>
      <c r="AD53" s="1129"/>
      <c r="AE53" s="1125">
        <v>0</v>
      </c>
      <c r="AF53" s="1129"/>
      <c r="AG53" s="1129"/>
      <c r="AH53" s="1125">
        <v>0</v>
      </c>
      <c r="AI53" s="1129"/>
      <c r="AJ53" s="1129"/>
      <c r="AK53" s="1125">
        <v>0</v>
      </c>
      <c r="AL53" s="1129"/>
      <c r="AM53" s="1129"/>
      <c r="AN53" s="1125">
        <v>0</v>
      </c>
      <c r="AO53" s="1129"/>
      <c r="AP53" s="1129"/>
      <c r="AQ53" s="1125">
        <v>0</v>
      </c>
      <c r="AR53" s="1046"/>
      <c r="AS53" s="1046"/>
      <c r="AT53" s="1046"/>
      <c r="AU53" s="1046"/>
      <c r="AV53" s="1046"/>
      <c r="AW53" s="1046"/>
      <c r="AX53" s="1046"/>
      <c r="AY53" s="1046"/>
      <c r="AZ53" s="1046"/>
      <c r="BA53" s="1046"/>
      <c r="BB53" s="1046"/>
      <c r="BC53" s="1046"/>
      <c r="BD53" s="1046"/>
      <c r="BE53" s="1046"/>
      <c r="BF53" s="1046"/>
    </row>
    <row r="54" spans="1:58" s="599" customFormat="1" ht="0.2" customHeight="1">
      <c r="A54" s="1046">
        <v>1</v>
      </c>
      <c r="B54" s="1046"/>
      <c r="C54" s="1046"/>
      <c r="D54" s="1046"/>
      <c r="E54" s="1046"/>
      <c r="F54" s="1046"/>
      <c r="G54" s="1046" t="b">
        <v>0</v>
      </c>
      <c r="H54" s="1046"/>
      <c r="I54" s="1046"/>
      <c r="J54" s="1046"/>
      <c r="K54" s="1046"/>
      <c r="L54" s="1128" t="s">
        <v>699</v>
      </c>
      <c r="M54" s="1123" t="s">
        <v>700</v>
      </c>
      <c r="N54" s="1129"/>
      <c r="O54" s="1129"/>
      <c r="P54" s="1125">
        <v>0</v>
      </c>
      <c r="Q54" s="1129"/>
      <c r="R54" s="1129"/>
      <c r="S54" s="1125">
        <v>0</v>
      </c>
      <c r="T54" s="1129"/>
      <c r="U54" s="1129"/>
      <c r="V54" s="1125">
        <v>0</v>
      </c>
      <c r="W54" s="1129"/>
      <c r="X54" s="1129"/>
      <c r="Y54" s="1125">
        <v>0</v>
      </c>
      <c r="Z54" s="1129"/>
      <c r="AA54" s="1129"/>
      <c r="AB54" s="1125">
        <v>0</v>
      </c>
      <c r="AC54" s="1129"/>
      <c r="AD54" s="1129"/>
      <c r="AE54" s="1125">
        <v>0</v>
      </c>
      <c r="AF54" s="1129"/>
      <c r="AG54" s="1129"/>
      <c r="AH54" s="1125">
        <v>0</v>
      </c>
      <c r="AI54" s="1129"/>
      <c r="AJ54" s="1129"/>
      <c r="AK54" s="1125">
        <v>0</v>
      </c>
      <c r="AL54" s="1129"/>
      <c r="AM54" s="1129"/>
      <c r="AN54" s="1125">
        <v>0</v>
      </c>
      <c r="AO54" s="1129"/>
      <c r="AP54" s="1129"/>
      <c r="AQ54" s="1125">
        <v>0</v>
      </c>
      <c r="AR54" s="1046"/>
      <c r="AS54" s="1046"/>
      <c r="AT54" s="1046"/>
      <c r="AU54" s="1046"/>
      <c r="AV54" s="1046"/>
      <c r="AW54" s="1046"/>
      <c r="AX54" s="1046"/>
      <c r="AY54" s="1046"/>
      <c r="AZ54" s="1046"/>
      <c r="BA54" s="1046"/>
      <c r="BB54" s="1046"/>
      <c r="BC54" s="1046"/>
      <c r="BD54" s="1046"/>
      <c r="BE54" s="1046"/>
      <c r="BF54" s="1046"/>
    </row>
    <row r="55" spans="1:58">
      <c r="A55" s="1046"/>
      <c r="B55" s="1046"/>
      <c r="C55" s="1046"/>
      <c r="D55" s="1046"/>
      <c r="E55" s="1046"/>
      <c r="F55" s="1046"/>
      <c r="G55" s="1095" t="b">
        <v>1</v>
      </c>
      <c r="H55" s="1046"/>
      <c r="I55" s="1046"/>
      <c r="J55" s="1046"/>
      <c r="K55" s="1046"/>
      <c r="L55" s="1130"/>
      <c r="M55" s="1131"/>
      <c r="N55" s="1132"/>
      <c r="O55" s="1132"/>
      <c r="P55" s="1132"/>
      <c r="Q55" s="1132"/>
      <c r="R55" s="1132"/>
      <c r="S55" s="1132"/>
      <c r="T55" s="1132"/>
      <c r="U55" s="1132"/>
      <c r="V55" s="1132"/>
      <c r="W55" s="1132"/>
      <c r="X55" s="1132"/>
      <c r="Y55" s="1132"/>
      <c r="Z55" s="1132"/>
      <c r="AA55" s="1132"/>
      <c r="AB55" s="1132"/>
      <c r="AC55" s="1132"/>
      <c r="AD55" s="1132"/>
      <c r="AE55" s="1132"/>
      <c r="AF55" s="1132"/>
      <c r="AG55" s="1132"/>
      <c r="AH55" s="1132"/>
      <c r="AI55" s="1132"/>
      <c r="AJ55" s="1132"/>
      <c r="AK55" s="1132"/>
      <c r="AL55" s="1132"/>
      <c r="AM55" s="1132"/>
      <c r="AN55" s="1132"/>
      <c r="AO55" s="1132"/>
      <c r="AP55" s="1132"/>
      <c r="AQ55" s="1132"/>
      <c r="AR55" s="1132"/>
      <c r="AS55" s="1046"/>
      <c r="AT55" s="1046"/>
      <c r="AU55" s="1046"/>
      <c r="AV55" s="1046"/>
      <c r="AW55" s="1046"/>
      <c r="AX55" s="1046"/>
      <c r="AY55" s="1046"/>
      <c r="AZ55" s="1046"/>
      <c r="BA55" s="1046"/>
      <c r="BB55" s="1046"/>
      <c r="BC55" s="1046"/>
      <c r="BD55" s="1046"/>
      <c r="BE55" s="1046"/>
      <c r="BF55" s="1046"/>
    </row>
    <row r="56" spans="1:58" s="323" customFormat="1" ht="0.2" customHeight="1">
      <c r="A56" s="1095"/>
      <c r="B56" s="1095"/>
      <c r="C56" s="1095"/>
      <c r="D56" s="1095"/>
      <c r="E56" s="1095"/>
      <c r="F56" s="1095"/>
      <c r="G56" s="1095" t="b">
        <v>0</v>
      </c>
      <c r="H56" s="1095"/>
      <c r="I56" s="1095"/>
      <c r="J56" s="1095"/>
      <c r="K56" s="1095"/>
      <c r="L56" s="1096" t="s">
        <v>701</v>
      </c>
      <c r="M56" s="1097"/>
      <c r="N56" s="1097"/>
      <c r="O56" s="1097"/>
      <c r="P56" s="1097"/>
      <c r="Q56" s="1097"/>
      <c r="R56" s="1097"/>
      <c r="S56" s="1097"/>
      <c r="T56" s="1097"/>
      <c r="U56" s="1097"/>
      <c r="V56" s="1097"/>
      <c r="W56" s="1097"/>
      <c r="X56" s="1097"/>
      <c r="Y56" s="1097"/>
      <c r="Z56" s="1097"/>
      <c r="AA56" s="1097"/>
      <c r="AB56" s="1097"/>
      <c r="AC56" s="1097"/>
      <c r="AD56" s="1097"/>
      <c r="AE56" s="1097"/>
      <c r="AF56" s="1097"/>
      <c r="AG56" s="1097"/>
      <c r="AH56" s="1097"/>
      <c r="AI56" s="1097"/>
      <c r="AJ56" s="1097"/>
      <c r="AK56" s="1097"/>
      <c r="AL56" s="1097"/>
      <c r="AM56" s="1097"/>
      <c r="AN56" s="1097"/>
      <c r="AO56" s="1097"/>
      <c r="AP56" s="1097"/>
      <c r="AQ56" s="1098"/>
      <c r="AR56" s="1095"/>
      <c r="AS56" s="1095"/>
      <c r="AT56" s="1095"/>
      <c r="AU56" s="1095"/>
      <c r="AV56" s="1095"/>
      <c r="AW56" s="1095"/>
      <c r="AX56" s="1095"/>
      <c r="AY56" s="1095"/>
      <c r="AZ56" s="1095"/>
      <c r="BA56" s="1095"/>
      <c r="BB56" s="1095"/>
      <c r="BC56" s="1095"/>
      <c r="BD56" s="1095"/>
      <c r="BE56" s="1095"/>
      <c r="BF56" s="1095"/>
    </row>
    <row r="57" spans="1:58" ht="0.2" customHeight="1">
      <c r="A57" s="1046"/>
      <c r="B57" s="1046"/>
      <c r="C57" s="1046"/>
      <c r="D57" s="1046"/>
      <c r="E57" s="1046"/>
      <c r="F57" s="1046"/>
      <c r="G57" s="1095" t="b">
        <v>0</v>
      </c>
      <c r="H57" s="1046"/>
      <c r="I57" s="1046"/>
      <c r="J57" s="1046"/>
      <c r="K57" s="1046"/>
      <c r="L57" s="974" t="s">
        <v>121</v>
      </c>
      <c r="M57" s="974" t="s">
        <v>143</v>
      </c>
      <c r="N57" s="1100" t="s">
        <v>2414</v>
      </c>
      <c r="O57" s="1101"/>
      <c r="P57" s="1102"/>
      <c r="Q57" s="1100" t="s">
        <v>2443</v>
      </c>
      <c r="R57" s="1101"/>
      <c r="S57" s="1102"/>
      <c r="T57" s="1100" t="s">
        <v>2444</v>
      </c>
      <c r="U57" s="1101"/>
      <c r="V57" s="1102"/>
      <c r="W57" s="1100" t="s">
        <v>2445</v>
      </c>
      <c r="X57" s="1101"/>
      <c r="Y57" s="1102"/>
      <c r="Z57" s="1100" t="s">
        <v>2446</v>
      </c>
      <c r="AA57" s="1101"/>
      <c r="AB57" s="1102"/>
      <c r="AC57" s="1100" t="s">
        <v>2447</v>
      </c>
      <c r="AD57" s="1101"/>
      <c r="AE57" s="1102"/>
      <c r="AF57" s="1100" t="s">
        <v>2448</v>
      </c>
      <c r="AG57" s="1101"/>
      <c r="AH57" s="1102"/>
      <c r="AI57" s="1100" t="s">
        <v>2449</v>
      </c>
      <c r="AJ57" s="1101"/>
      <c r="AK57" s="1102"/>
      <c r="AL57" s="1100" t="s">
        <v>2450</v>
      </c>
      <c r="AM57" s="1101"/>
      <c r="AN57" s="1102"/>
      <c r="AO57" s="1100" t="s">
        <v>2451</v>
      </c>
      <c r="AP57" s="1101"/>
      <c r="AQ57" s="1102"/>
      <c r="AR57" s="1046"/>
      <c r="AS57" s="1046"/>
      <c r="AT57" s="1046"/>
      <c r="AU57" s="1046"/>
      <c r="AV57" s="1046"/>
      <c r="AW57" s="1046"/>
      <c r="AX57" s="1046"/>
      <c r="AY57" s="1046"/>
      <c r="AZ57" s="1046"/>
      <c r="BA57" s="1046"/>
      <c r="BB57" s="1046"/>
      <c r="BC57" s="1046"/>
      <c r="BD57" s="1046"/>
      <c r="BE57" s="1046"/>
      <c r="BF57" s="1046"/>
    </row>
    <row r="58" spans="1:58" ht="0.2" customHeight="1">
      <c r="A58" s="1046"/>
      <c r="B58" s="1046"/>
      <c r="C58" s="1046"/>
      <c r="D58" s="1046"/>
      <c r="E58" s="1046"/>
      <c r="F58" s="1046"/>
      <c r="G58" s="1095" t="b">
        <v>0</v>
      </c>
      <c r="H58" s="1046"/>
      <c r="I58" s="1046"/>
      <c r="J58" s="1046"/>
      <c r="K58" s="1046"/>
      <c r="L58" s="974"/>
      <c r="M58" s="974"/>
      <c r="N58" s="998" t="s">
        <v>287</v>
      </c>
      <c r="O58" s="998" t="s">
        <v>286</v>
      </c>
      <c r="P58" s="998" t="s">
        <v>1335</v>
      </c>
      <c r="Q58" s="998" t="s">
        <v>287</v>
      </c>
      <c r="R58" s="998" t="s">
        <v>286</v>
      </c>
      <c r="S58" s="998" t="s">
        <v>1335</v>
      </c>
      <c r="T58" s="998" t="s">
        <v>287</v>
      </c>
      <c r="U58" s="998" t="s">
        <v>286</v>
      </c>
      <c r="V58" s="998" t="s">
        <v>1335</v>
      </c>
      <c r="W58" s="998" t="s">
        <v>287</v>
      </c>
      <c r="X58" s="998" t="s">
        <v>286</v>
      </c>
      <c r="Y58" s="998" t="s">
        <v>1335</v>
      </c>
      <c r="Z58" s="998" t="s">
        <v>287</v>
      </c>
      <c r="AA58" s="998" t="s">
        <v>286</v>
      </c>
      <c r="AB58" s="998" t="s">
        <v>1335</v>
      </c>
      <c r="AC58" s="998" t="s">
        <v>287</v>
      </c>
      <c r="AD58" s="998" t="s">
        <v>286</v>
      </c>
      <c r="AE58" s="998" t="s">
        <v>1335</v>
      </c>
      <c r="AF58" s="998" t="s">
        <v>287</v>
      </c>
      <c r="AG58" s="998" t="s">
        <v>286</v>
      </c>
      <c r="AH58" s="998" t="s">
        <v>1335</v>
      </c>
      <c r="AI58" s="998" t="s">
        <v>287</v>
      </c>
      <c r="AJ58" s="998" t="s">
        <v>286</v>
      </c>
      <c r="AK58" s="998" t="s">
        <v>1335</v>
      </c>
      <c r="AL58" s="998" t="s">
        <v>287</v>
      </c>
      <c r="AM58" s="998" t="s">
        <v>286</v>
      </c>
      <c r="AN58" s="998" t="s">
        <v>1335</v>
      </c>
      <c r="AO58" s="998" t="s">
        <v>287</v>
      </c>
      <c r="AP58" s="998" t="s">
        <v>286</v>
      </c>
      <c r="AQ58" s="998" t="s">
        <v>1335</v>
      </c>
      <c r="AR58" s="1046"/>
      <c r="AS58" s="1046"/>
      <c r="AT58" s="1046"/>
      <c r="AU58" s="1046"/>
      <c r="AV58" s="1046"/>
      <c r="AW58" s="1046"/>
      <c r="AX58" s="1046"/>
      <c r="AY58" s="1046"/>
      <c r="AZ58" s="1046"/>
      <c r="BA58" s="1046"/>
      <c r="BB58" s="1046"/>
      <c r="BC58" s="1046"/>
      <c r="BD58" s="1046"/>
      <c r="BE58" s="1046"/>
      <c r="BF58" s="1046"/>
    </row>
    <row r="59" spans="1:58" ht="0.2" customHeight="1">
      <c r="A59" s="1046"/>
      <c r="B59" s="1046"/>
      <c r="C59" s="1046"/>
      <c r="D59" s="1046"/>
      <c r="E59" s="1046"/>
      <c r="F59" s="1046"/>
      <c r="G59" s="1095" t="b">
        <v>0</v>
      </c>
      <c r="H59" s="1046"/>
      <c r="I59" s="1046"/>
      <c r="J59" s="1046"/>
      <c r="K59" s="1046"/>
      <c r="L59" s="1092"/>
      <c r="M59" s="1093"/>
      <c r="N59" s="1046"/>
      <c r="O59" s="1046"/>
      <c r="P59" s="1046"/>
      <c r="Q59" s="1046"/>
      <c r="R59" s="1046"/>
      <c r="S59" s="1046"/>
      <c r="T59" s="1046"/>
      <c r="U59" s="1046"/>
      <c r="V59" s="1046"/>
      <c r="W59" s="1046"/>
      <c r="X59" s="1046"/>
      <c r="Y59" s="1046"/>
      <c r="Z59" s="1046"/>
      <c r="AA59" s="1046"/>
      <c r="AB59" s="1046"/>
      <c r="AC59" s="1046"/>
      <c r="AD59" s="1046"/>
      <c r="AE59" s="1046"/>
      <c r="AF59" s="1046"/>
      <c r="AG59" s="1046"/>
      <c r="AH59" s="1046"/>
      <c r="AI59" s="1046"/>
      <c r="AJ59" s="1046"/>
      <c r="AK59" s="1046"/>
      <c r="AL59" s="1046"/>
      <c r="AM59" s="1046"/>
      <c r="AN59" s="1046"/>
      <c r="AO59" s="1046"/>
      <c r="AP59" s="1046"/>
      <c r="AQ59" s="1046"/>
      <c r="AR59" s="1046"/>
      <c r="AS59" s="1046"/>
      <c r="AT59" s="1046"/>
      <c r="AU59" s="1046"/>
      <c r="AV59" s="1046"/>
      <c r="AW59" s="1046"/>
      <c r="AX59" s="1046"/>
      <c r="AY59" s="1046"/>
      <c r="AZ59" s="1046"/>
      <c r="BA59" s="1046"/>
      <c r="BB59" s="1046"/>
      <c r="BC59" s="1046"/>
      <c r="BD59" s="1046"/>
      <c r="BE59" s="1046"/>
      <c r="BF59" s="1046"/>
    </row>
    <row r="60" spans="1:58">
      <c r="A60" s="1046"/>
      <c r="B60" s="1046"/>
      <c r="C60" s="1046"/>
      <c r="D60" s="1046"/>
      <c r="E60" s="1046"/>
      <c r="F60" s="1046"/>
      <c r="G60" s="1046"/>
      <c r="H60" s="1046"/>
      <c r="I60" s="1046"/>
      <c r="J60" s="1046"/>
      <c r="K60" s="1046"/>
      <c r="L60" s="974" t="s">
        <v>1402</v>
      </c>
      <c r="M60" s="974"/>
      <c r="N60" s="974"/>
      <c r="O60" s="974"/>
      <c r="P60" s="974"/>
      <c r="Q60" s="974"/>
      <c r="R60" s="974"/>
      <c r="S60" s="974"/>
      <c r="T60" s="974"/>
      <c r="U60" s="974"/>
      <c r="V60" s="974"/>
      <c r="W60" s="974"/>
      <c r="X60" s="974"/>
      <c r="Y60" s="974"/>
      <c r="Z60" s="974"/>
      <c r="AA60" s="974"/>
      <c r="AB60" s="974"/>
      <c r="AC60" s="974"/>
      <c r="AD60" s="974"/>
      <c r="AE60" s="974"/>
      <c r="AF60" s="974"/>
      <c r="AG60" s="974"/>
      <c r="AH60" s="974"/>
      <c r="AI60" s="974"/>
      <c r="AJ60" s="974"/>
      <c r="AK60" s="974"/>
      <c r="AL60" s="974"/>
      <c r="AM60" s="974"/>
      <c r="AN60" s="974"/>
      <c r="AO60" s="974"/>
      <c r="AP60" s="974"/>
      <c r="AQ60" s="974"/>
      <c r="AR60" s="1046"/>
      <c r="AS60" s="1046"/>
      <c r="AT60" s="1046"/>
      <c r="AU60" s="1046"/>
      <c r="AV60" s="1046"/>
      <c r="AW60" s="1046"/>
      <c r="AX60" s="1046"/>
      <c r="AY60" s="1046"/>
      <c r="AZ60" s="1046"/>
      <c r="BA60" s="1046"/>
      <c r="BB60" s="1046"/>
      <c r="BC60" s="1046"/>
      <c r="BD60" s="1046"/>
      <c r="BE60" s="1046"/>
      <c r="BF60" s="1046"/>
    </row>
    <row r="61" spans="1:58" ht="46.5" customHeight="1">
      <c r="A61" s="1046"/>
      <c r="B61" s="1046"/>
      <c r="C61" s="1046"/>
      <c r="D61" s="1046"/>
      <c r="E61" s="1046"/>
      <c r="F61" s="1046"/>
      <c r="G61" s="1046"/>
      <c r="H61" s="1046"/>
      <c r="I61" s="1046"/>
      <c r="J61" s="1046"/>
      <c r="K61" s="723"/>
      <c r="L61" s="1133" t="s">
        <v>2373</v>
      </c>
      <c r="M61" s="1134"/>
      <c r="N61" s="1134"/>
      <c r="O61" s="1134"/>
      <c r="P61" s="1134"/>
      <c r="Q61" s="1134"/>
      <c r="R61" s="1134"/>
      <c r="S61" s="1134"/>
      <c r="T61" s="1134"/>
      <c r="U61" s="1134"/>
      <c r="V61" s="1134"/>
      <c r="W61" s="1134"/>
      <c r="X61" s="1134"/>
      <c r="Y61" s="1134"/>
      <c r="Z61" s="1134"/>
      <c r="AA61" s="1134"/>
      <c r="AB61" s="1134"/>
      <c r="AC61" s="1134"/>
      <c r="AD61" s="1134"/>
      <c r="AE61" s="1134"/>
      <c r="AF61" s="1134"/>
      <c r="AG61" s="1134"/>
      <c r="AH61" s="1134"/>
      <c r="AI61" s="1134"/>
      <c r="AJ61" s="1134"/>
      <c r="AK61" s="1134"/>
      <c r="AL61" s="1134"/>
      <c r="AM61" s="1134"/>
      <c r="AN61" s="1134"/>
      <c r="AO61" s="1134"/>
      <c r="AP61" s="1134"/>
      <c r="AQ61" s="1134"/>
      <c r="AR61" s="1046"/>
      <c r="AS61" s="1046"/>
      <c r="AT61" s="1046"/>
      <c r="AU61" s="1046"/>
      <c r="AV61" s="1046"/>
      <c r="AW61" s="1046"/>
      <c r="AX61" s="1046"/>
      <c r="AY61" s="1046"/>
      <c r="AZ61" s="1046"/>
      <c r="BA61" s="1046"/>
      <c r="BB61" s="1046"/>
      <c r="BC61" s="1046"/>
      <c r="BD61" s="1046"/>
      <c r="BE61" s="1046"/>
      <c r="BF61" s="1046"/>
    </row>
  </sheetData>
  <sheetProtection formatColumns="0" formatRows="0" autoFilter="0"/>
  <mergeCells count="32">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 ref="L17:M17"/>
    <mergeCell ref="L18:M18"/>
    <mergeCell ref="L19:M19"/>
    <mergeCell ref="L20:M20"/>
    <mergeCell ref="L61:AQ61"/>
    <mergeCell ref="L56:AQ56"/>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V31" sqref="V31"/>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46"/>
      <c r="B1" s="1046"/>
      <c r="C1" s="1046"/>
      <c r="D1" s="1046"/>
      <c r="E1" s="1046"/>
      <c r="F1" s="1046"/>
      <c r="G1" s="1046"/>
      <c r="H1" s="1046"/>
      <c r="I1" s="1046"/>
      <c r="J1" s="1046"/>
      <c r="K1" s="1046"/>
      <c r="L1" s="1092"/>
      <c r="M1" s="1046"/>
      <c r="N1" s="1046"/>
      <c r="O1" s="1046"/>
      <c r="P1" s="1046"/>
      <c r="Q1" s="1046"/>
      <c r="R1" s="1046"/>
      <c r="S1" s="1046"/>
      <c r="T1" s="1046"/>
      <c r="U1" s="1046"/>
      <c r="V1" s="1046"/>
      <c r="W1" s="1046"/>
      <c r="X1" s="1046"/>
      <c r="Y1" s="1046"/>
      <c r="Z1" s="1046"/>
      <c r="AA1" s="1046"/>
      <c r="AB1" s="1046"/>
      <c r="AC1" s="1046"/>
      <c r="AD1" s="1046"/>
      <c r="AE1" s="1046"/>
      <c r="AF1" s="1046"/>
      <c r="AG1" s="1046"/>
      <c r="AH1" s="1046"/>
      <c r="AI1" s="1046"/>
    </row>
    <row r="2" spans="1:35" hidden="1">
      <c r="A2" s="1046"/>
      <c r="B2" s="1046"/>
      <c r="C2" s="1046"/>
      <c r="D2" s="1046"/>
      <c r="E2" s="1046"/>
      <c r="F2" s="1046"/>
      <c r="G2" s="1046"/>
      <c r="H2" s="1046"/>
      <c r="I2" s="1046"/>
      <c r="J2" s="1046"/>
      <c r="K2" s="1046"/>
      <c r="L2" s="1092"/>
      <c r="M2" s="1046"/>
      <c r="N2" s="1046"/>
      <c r="O2" s="1046"/>
      <c r="P2" s="1046"/>
      <c r="Q2" s="1046"/>
      <c r="R2" s="1046"/>
      <c r="S2" s="1046"/>
      <c r="T2" s="1046"/>
      <c r="U2" s="1046"/>
      <c r="V2" s="1046"/>
      <c r="W2" s="1046"/>
      <c r="X2" s="1046"/>
      <c r="Y2" s="1046"/>
      <c r="Z2" s="1046"/>
      <c r="AA2" s="1046"/>
      <c r="AB2" s="1046"/>
      <c r="AC2" s="1046"/>
      <c r="AD2" s="1046"/>
      <c r="AE2" s="1046"/>
      <c r="AF2" s="1046"/>
      <c r="AG2" s="1046"/>
      <c r="AH2" s="1046"/>
      <c r="AI2" s="1046"/>
    </row>
    <row r="3" spans="1:35" hidden="1">
      <c r="A3" s="1046"/>
      <c r="B3" s="1046"/>
      <c r="C3" s="1046"/>
      <c r="D3" s="1046"/>
      <c r="E3" s="1046"/>
      <c r="F3" s="1046"/>
      <c r="G3" s="1046"/>
      <c r="H3" s="1046"/>
      <c r="I3" s="1046"/>
      <c r="J3" s="1046"/>
      <c r="K3" s="1046"/>
      <c r="L3" s="1092"/>
      <c r="M3" s="1046"/>
      <c r="N3" s="1046"/>
      <c r="O3" s="1046"/>
      <c r="P3" s="1046"/>
      <c r="Q3" s="1046"/>
      <c r="R3" s="1046"/>
      <c r="S3" s="1046"/>
      <c r="T3" s="1046"/>
      <c r="U3" s="1046"/>
      <c r="V3" s="1046"/>
      <c r="W3" s="1046"/>
      <c r="X3" s="1046"/>
      <c r="Y3" s="1046"/>
      <c r="Z3" s="1046"/>
      <c r="AA3" s="1046"/>
      <c r="AB3" s="1046"/>
      <c r="AC3" s="1046"/>
      <c r="AD3" s="1046"/>
      <c r="AE3" s="1046"/>
      <c r="AF3" s="1046"/>
      <c r="AG3" s="1046"/>
      <c r="AH3" s="1046"/>
      <c r="AI3" s="1046"/>
    </row>
    <row r="4" spans="1:35" hidden="1">
      <c r="A4" s="1046"/>
      <c r="B4" s="1046"/>
      <c r="C4" s="1046"/>
      <c r="D4" s="1046"/>
      <c r="E4" s="1046"/>
      <c r="F4" s="1046"/>
      <c r="G4" s="1046"/>
      <c r="H4" s="1046"/>
      <c r="I4" s="1046"/>
      <c r="J4" s="1046"/>
      <c r="K4" s="1046"/>
      <c r="L4" s="1092"/>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row>
    <row r="5" spans="1:35" hidden="1">
      <c r="A5" s="1046"/>
      <c r="B5" s="1046"/>
      <c r="C5" s="1046"/>
      <c r="D5" s="1046"/>
      <c r="E5" s="1046"/>
      <c r="F5" s="1046"/>
      <c r="G5" s="1046"/>
      <c r="H5" s="1046"/>
      <c r="I5" s="1046"/>
      <c r="J5" s="1046"/>
      <c r="K5" s="1046"/>
      <c r="L5" s="1092"/>
      <c r="M5" s="1046"/>
      <c r="N5" s="1046"/>
      <c r="O5" s="1046"/>
      <c r="P5" s="1046"/>
      <c r="Q5" s="1046"/>
      <c r="R5" s="1046"/>
      <c r="S5" s="1046"/>
      <c r="T5" s="1046"/>
      <c r="U5" s="1046"/>
      <c r="V5" s="1046"/>
      <c r="W5" s="1046"/>
      <c r="X5" s="1046"/>
      <c r="Y5" s="1046"/>
      <c r="Z5" s="1046"/>
      <c r="AA5" s="1046"/>
      <c r="AB5" s="1046"/>
      <c r="AC5" s="1046"/>
      <c r="AD5" s="1046"/>
      <c r="AE5" s="1046"/>
      <c r="AF5" s="1046"/>
      <c r="AG5" s="1046"/>
      <c r="AH5" s="1046"/>
      <c r="AI5" s="1046"/>
    </row>
    <row r="6" spans="1:35" hidden="1">
      <c r="A6" s="1046"/>
      <c r="B6" s="1046"/>
      <c r="C6" s="1046"/>
      <c r="D6" s="1046"/>
      <c r="E6" s="1046"/>
      <c r="F6" s="1046"/>
      <c r="G6" s="1046"/>
      <c r="H6" s="1046"/>
      <c r="I6" s="1046"/>
      <c r="J6" s="1046"/>
      <c r="K6" s="1046"/>
      <c r="L6" s="1092"/>
      <c r="M6" s="1046"/>
      <c r="N6" s="1046"/>
      <c r="O6" s="1046"/>
      <c r="P6" s="1046"/>
      <c r="Q6" s="1046"/>
      <c r="R6" s="1046"/>
      <c r="S6" s="1046"/>
      <c r="T6" s="1046"/>
      <c r="U6" s="1046"/>
      <c r="V6" s="1046"/>
      <c r="W6" s="1046"/>
      <c r="X6" s="1046"/>
      <c r="Y6" s="1046"/>
      <c r="Z6" s="1046"/>
      <c r="AA6" s="1046"/>
      <c r="AB6" s="1046"/>
      <c r="AC6" s="1046"/>
      <c r="AD6" s="1046"/>
      <c r="AE6" s="1046"/>
      <c r="AF6" s="1046"/>
      <c r="AG6" s="1046"/>
      <c r="AH6" s="1046"/>
      <c r="AI6" s="1046"/>
    </row>
    <row r="7" spans="1:35" hidden="1">
      <c r="A7" s="1046"/>
      <c r="B7" s="1046"/>
      <c r="C7" s="1046"/>
      <c r="D7" s="1046"/>
      <c r="E7" s="1046"/>
      <c r="F7" s="1046"/>
      <c r="G7" s="1046"/>
      <c r="H7" s="1046"/>
      <c r="I7" s="1046"/>
      <c r="J7" s="1046"/>
      <c r="K7" s="1046"/>
      <c r="L7" s="1092"/>
      <c r="M7" s="1046"/>
      <c r="N7" s="1046"/>
      <c r="O7" s="1046"/>
      <c r="P7" s="1046"/>
      <c r="Q7" s="1046"/>
      <c r="R7" s="1046"/>
      <c r="S7" s="1046"/>
      <c r="T7" s="1046"/>
      <c r="U7" s="1046"/>
      <c r="V7" s="1046"/>
      <c r="W7" s="1046"/>
      <c r="X7" s="1046"/>
      <c r="Y7" s="1046"/>
      <c r="Z7" s="1046"/>
      <c r="AA7" s="1046"/>
      <c r="AB7" s="1046"/>
      <c r="AC7" s="1046"/>
      <c r="AD7" s="1046"/>
      <c r="AE7" s="1046"/>
      <c r="AF7" s="1046"/>
      <c r="AG7" s="1046"/>
      <c r="AH7" s="1046"/>
      <c r="AI7" s="1046"/>
    </row>
    <row r="8" spans="1:35" hidden="1">
      <c r="A8" s="1046"/>
      <c r="B8" s="1046"/>
      <c r="C8" s="1046"/>
      <c r="D8" s="1046"/>
      <c r="E8" s="1046"/>
      <c r="F8" s="1046"/>
      <c r="G8" s="1046"/>
      <c r="H8" s="1046"/>
      <c r="I8" s="1046"/>
      <c r="J8" s="1046"/>
      <c r="K8" s="1046"/>
      <c r="L8" s="1092"/>
      <c r="M8" s="1046"/>
      <c r="N8" s="1046"/>
      <c r="O8" s="1046"/>
      <c r="P8" s="1046"/>
      <c r="Q8" s="1046"/>
      <c r="R8" s="1046"/>
      <c r="S8" s="1046"/>
      <c r="T8" s="1046"/>
      <c r="U8" s="1046"/>
      <c r="V8" s="1046"/>
      <c r="W8" s="1046"/>
      <c r="X8" s="1046"/>
      <c r="Y8" s="1046"/>
      <c r="Z8" s="1046"/>
      <c r="AA8" s="1046"/>
      <c r="AB8" s="1046"/>
      <c r="AC8" s="1046"/>
      <c r="AD8" s="1046"/>
      <c r="AE8" s="1046"/>
      <c r="AF8" s="1046"/>
      <c r="AG8" s="1046"/>
      <c r="AH8" s="1046"/>
      <c r="AI8" s="1046"/>
    </row>
    <row r="9" spans="1:35" hidden="1">
      <c r="A9" s="1046"/>
      <c r="B9" s="1046"/>
      <c r="C9" s="1046"/>
      <c r="D9" s="1046"/>
      <c r="E9" s="1046"/>
      <c r="F9" s="1046"/>
      <c r="G9" s="1046"/>
      <c r="H9" s="1046"/>
      <c r="I9" s="1046"/>
      <c r="J9" s="1046"/>
      <c r="K9" s="1046"/>
      <c r="L9" s="1092"/>
      <c r="M9" s="1046"/>
      <c r="N9" s="1046"/>
      <c r="O9" s="1046"/>
      <c r="P9" s="1046"/>
      <c r="Q9" s="1046"/>
      <c r="R9" s="1046"/>
      <c r="S9" s="1046"/>
      <c r="T9" s="1046"/>
      <c r="U9" s="1046"/>
      <c r="V9" s="1046"/>
      <c r="W9" s="1046"/>
      <c r="X9" s="1046"/>
      <c r="Y9" s="1046"/>
      <c r="Z9" s="1046"/>
      <c r="AA9" s="1046"/>
      <c r="AB9" s="1046"/>
      <c r="AC9" s="1046"/>
      <c r="AD9" s="1046"/>
      <c r="AE9" s="1046"/>
      <c r="AF9" s="1046"/>
      <c r="AG9" s="1046"/>
      <c r="AH9" s="1046"/>
      <c r="AI9" s="1046"/>
    </row>
    <row r="10" spans="1:35" hidden="1">
      <c r="A10" s="1046"/>
      <c r="B10" s="1046"/>
      <c r="C10" s="1046"/>
      <c r="D10" s="1046"/>
      <c r="E10" s="1046"/>
      <c r="F10" s="1046"/>
      <c r="G10" s="1046"/>
      <c r="H10" s="1046"/>
      <c r="I10" s="1046"/>
      <c r="J10" s="1046"/>
      <c r="K10" s="1046"/>
      <c r="L10" s="1092"/>
      <c r="M10" s="1046"/>
      <c r="N10" s="1046"/>
      <c r="O10" s="1046"/>
      <c r="P10" s="1046"/>
      <c r="Q10" s="1046"/>
      <c r="R10" s="1046"/>
      <c r="S10" s="1046"/>
      <c r="T10" s="1046"/>
      <c r="U10" s="1046"/>
      <c r="V10" s="1046"/>
      <c r="W10" s="1046"/>
      <c r="X10" s="1046"/>
      <c r="Y10" s="1046"/>
      <c r="Z10" s="1046"/>
      <c r="AA10" s="1046"/>
      <c r="AB10" s="1046"/>
      <c r="AC10" s="1046"/>
      <c r="AD10" s="1046"/>
      <c r="AE10" s="1046"/>
      <c r="AF10" s="1046"/>
      <c r="AG10" s="1046"/>
      <c r="AH10" s="1046"/>
      <c r="AI10" s="1046"/>
    </row>
    <row r="11" spans="1:35" ht="15" hidden="1" customHeight="1">
      <c r="A11" s="1046"/>
      <c r="B11" s="1046"/>
      <c r="C11" s="1046"/>
      <c r="D11" s="1046"/>
      <c r="E11" s="1046"/>
      <c r="F11" s="1046"/>
      <c r="G11" s="1046"/>
      <c r="H11" s="1046"/>
      <c r="I11" s="1046"/>
      <c r="J11" s="1046"/>
      <c r="K11" s="1046"/>
      <c r="L11" s="1094"/>
      <c r="M11" s="1046"/>
      <c r="N11" s="1046"/>
      <c r="O11" s="1046"/>
      <c r="P11" s="1046"/>
      <c r="Q11" s="1046"/>
      <c r="R11" s="1046"/>
      <c r="S11" s="1046"/>
      <c r="T11" s="1046"/>
      <c r="U11" s="1046"/>
      <c r="V11" s="1046"/>
      <c r="W11" s="1046"/>
      <c r="X11" s="1046"/>
      <c r="Y11" s="1046"/>
      <c r="Z11" s="1046"/>
      <c r="AA11" s="1046"/>
      <c r="AB11" s="1046"/>
      <c r="AC11" s="1046"/>
      <c r="AD11" s="1046"/>
      <c r="AE11" s="1046"/>
      <c r="AF11" s="1046"/>
      <c r="AG11" s="1046"/>
      <c r="AH11" s="1046"/>
      <c r="AI11" s="1046"/>
    </row>
    <row r="12" spans="1:35" s="323" customFormat="1" ht="24" customHeight="1">
      <c r="A12" s="1095"/>
      <c r="B12" s="1095"/>
      <c r="C12" s="1095"/>
      <c r="D12" s="1095"/>
      <c r="E12" s="1095"/>
      <c r="F12" s="1095"/>
      <c r="G12" s="1095"/>
      <c r="H12" s="1095"/>
      <c r="I12" s="1095"/>
      <c r="J12" s="1095"/>
      <c r="K12" s="1095"/>
      <c r="L12" s="484" t="s">
        <v>1291</v>
      </c>
      <c r="M12" s="284"/>
      <c r="N12" s="284"/>
      <c r="O12" s="284"/>
      <c r="P12" s="284"/>
      <c r="Q12" s="284"/>
      <c r="R12" s="1095"/>
      <c r="S12" s="1095"/>
      <c r="T12" s="1095"/>
      <c r="U12" s="1095"/>
      <c r="V12" s="1095"/>
      <c r="W12" s="1095"/>
      <c r="X12" s="1095"/>
      <c r="Y12" s="1095"/>
      <c r="Z12" s="1095"/>
      <c r="AA12" s="1095"/>
      <c r="AB12" s="1095"/>
      <c r="AC12" s="1095"/>
      <c r="AD12" s="1095"/>
      <c r="AE12" s="1095"/>
      <c r="AF12" s="1095"/>
      <c r="AG12" s="1095"/>
      <c r="AH12" s="1095"/>
      <c r="AI12" s="1095"/>
    </row>
    <row r="13" spans="1:35">
      <c r="A13" s="1046"/>
      <c r="B13" s="1046"/>
      <c r="C13" s="1046"/>
      <c r="D13" s="1046"/>
      <c r="E13" s="1046"/>
      <c r="F13" s="1046"/>
      <c r="G13" s="1046"/>
      <c r="H13" s="1046"/>
      <c r="I13" s="1046"/>
      <c r="J13" s="1046"/>
      <c r="K13" s="1046"/>
      <c r="L13" s="1093"/>
      <c r="M13" s="1093"/>
      <c r="N13" s="1046"/>
      <c r="O13" s="1046"/>
      <c r="P13" s="1046"/>
      <c r="Q13" s="1046"/>
      <c r="R13" s="1046"/>
      <c r="S13" s="1046"/>
      <c r="T13" s="1046"/>
      <c r="U13" s="1046"/>
      <c r="V13" s="1046"/>
      <c r="W13" s="1046"/>
      <c r="X13" s="1046"/>
      <c r="Y13" s="1046"/>
      <c r="Z13" s="1046"/>
      <c r="AA13" s="1046"/>
      <c r="AB13" s="1046"/>
      <c r="AC13" s="1046"/>
      <c r="AD13" s="1046"/>
      <c r="AE13" s="1046"/>
      <c r="AF13" s="1046"/>
      <c r="AG13" s="1046"/>
      <c r="AH13" s="1046"/>
      <c r="AI13" s="1093"/>
    </row>
    <row r="14" spans="1:35" s="324" customFormat="1" ht="39" customHeight="1">
      <c r="A14" s="1093"/>
      <c r="B14" s="1093"/>
      <c r="C14" s="1093"/>
      <c r="D14" s="1093"/>
      <c r="E14" s="1093"/>
      <c r="F14" s="1093"/>
      <c r="G14" s="1093"/>
      <c r="H14" s="1093"/>
      <c r="I14" s="1093"/>
      <c r="J14" s="1093"/>
      <c r="K14" s="1093"/>
      <c r="L14" s="1135" t="s">
        <v>14</v>
      </c>
      <c r="M14" s="1136" t="s">
        <v>704</v>
      </c>
      <c r="N14" s="1136" t="s">
        <v>307</v>
      </c>
      <c r="O14" s="1136" t="s">
        <v>705</v>
      </c>
      <c r="P14" s="1136" t="s">
        <v>706</v>
      </c>
      <c r="Q14" s="1136"/>
      <c r="R14" s="1093"/>
      <c r="S14" s="1093"/>
      <c r="T14" s="1093"/>
      <c r="U14" s="1093"/>
      <c r="V14" s="1093"/>
      <c r="W14" s="1093"/>
      <c r="X14" s="1093"/>
      <c r="Y14" s="1093"/>
      <c r="Z14" s="1093"/>
      <c r="AA14" s="1093"/>
      <c r="AB14" s="1093"/>
      <c r="AC14" s="1093"/>
      <c r="AD14" s="1093"/>
      <c r="AE14" s="1093"/>
      <c r="AF14" s="1093"/>
      <c r="AG14" s="1093"/>
      <c r="AH14" s="1093"/>
      <c r="AI14" s="1093"/>
    </row>
    <row r="15" spans="1:35" s="324" customFormat="1" ht="36" customHeight="1">
      <c r="A15" s="1093"/>
      <c r="B15" s="1093"/>
      <c r="C15" s="1093"/>
      <c r="D15" s="1093"/>
      <c r="E15" s="1093"/>
      <c r="F15" s="1093"/>
      <c r="G15" s="1093"/>
      <c r="H15" s="1093"/>
      <c r="I15" s="1093"/>
      <c r="J15" s="1093"/>
      <c r="K15" s="1093"/>
      <c r="L15" s="1137"/>
      <c r="M15" s="1136"/>
      <c r="N15" s="1136"/>
      <c r="O15" s="1136"/>
      <c r="P15" s="1138" t="s">
        <v>340</v>
      </c>
      <c r="Q15" s="1138" t="s">
        <v>707</v>
      </c>
      <c r="R15" s="1093"/>
      <c r="S15" s="1093"/>
      <c r="T15" s="1093"/>
      <c r="U15" s="1093"/>
      <c r="V15" s="1093"/>
      <c r="W15" s="1093"/>
      <c r="X15" s="1093"/>
      <c r="Y15" s="1093"/>
      <c r="Z15" s="1093"/>
      <c r="AA15" s="1093"/>
      <c r="AB15" s="1093"/>
      <c r="AC15" s="1093"/>
      <c r="AD15" s="1093"/>
      <c r="AE15" s="1093"/>
      <c r="AF15" s="1093"/>
      <c r="AG15" s="1093"/>
      <c r="AH15" s="1093"/>
      <c r="AI15" s="1093"/>
    </row>
    <row r="16" spans="1:35" s="325" customFormat="1">
      <c r="A16" s="1139"/>
      <c r="B16" s="1139"/>
      <c r="C16" s="1139"/>
      <c r="D16" s="1139"/>
      <c r="E16" s="1139"/>
      <c r="F16" s="1139"/>
      <c r="G16" s="1139"/>
      <c r="H16" s="1139"/>
      <c r="I16" s="1139"/>
      <c r="J16" s="1139"/>
      <c r="K16" s="1139"/>
      <c r="L16" s="1140"/>
      <c r="M16" s="1138" t="s">
        <v>370</v>
      </c>
      <c r="N16" s="1138" t="s">
        <v>145</v>
      </c>
      <c r="O16" s="964" t="s">
        <v>145</v>
      </c>
      <c r="P16" s="1138" t="s">
        <v>145</v>
      </c>
      <c r="Q16" s="1138" t="s">
        <v>708</v>
      </c>
      <c r="R16" s="1139"/>
      <c r="S16" s="1139"/>
      <c r="T16" s="1139"/>
      <c r="U16" s="1139"/>
      <c r="V16" s="1139"/>
      <c r="W16" s="1139"/>
      <c r="X16" s="1139"/>
      <c r="Y16" s="1139"/>
      <c r="Z16" s="1139"/>
      <c r="AA16" s="1139"/>
      <c r="AB16" s="1139"/>
      <c r="AC16" s="1139"/>
      <c r="AD16" s="1139"/>
      <c r="AE16" s="1139"/>
      <c r="AF16" s="1139"/>
      <c r="AG16" s="1139"/>
      <c r="AH16" s="1139"/>
      <c r="AI16" s="1139"/>
    </row>
    <row r="17" spans="1:35" s="102" customFormat="1">
      <c r="A17" s="851" t="s">
        <v>18</v>
      </c>
      <c r="B17" s="954"/>
      <c r="C17" s="954"/>
      <c r="D17" s="954"/>
      <c r="E17" s="954"/>
      <c r="F17" s="954"/>
      <c r="G17" s="954"/>
      <c r="H17" s="954"/>
      <c r="I17" s="954"/>
      <c r="J17" s="954"/>
      <c r="K17" s="954"/>
      <c r="L17" s="971" t="s">
        <v>2390</v>
      </c>
      <c r="M17" s="972"/>
      <c r="N17" s="972"/>
      <c r="O17" s="972"/>
      <c r="P17" s="972"/>
      <c r="Q17" s="972"/>
      <c r="R17" s="954"/>
      <c r="S17" s="954"/>
      <c r="T17" s="954"/>
      <c r="U17" s="954"/>
      <c r="V17" s="954"/>
      <c r="W17" s="954"/>
      <c r="X17" s="954"/>
      <c r="Y17" s="954"/>
      <c r="Z17" s="954"/>
      <c r="AA17" s="954"/>
      <c r="AB17" s="954"/>
      <c r="AC17" s="954"/>
      <c r="AD17" s="954"/>
      <c r="AE17" s="954"/>
      <c r="AF17" s="954"/>
      <c r="AG17" s="954"/>
      <c r="AH17" s="954"/>
      <c r="AI17" s="954"/>
    </row>
    <row r="18" spans="1:35" s="111" customFormat="1">
      <c r="A18" s="1022">
        <v>1</v>
      </c>
      <c r="B18" s="1022"/>
      <c r="C18" s="1022"/>
      <c r="D18" s="1022"/>
      <c r="E18" s="1022"/>
      <c r="F18" s="1022">
        <v>2023</v>
      </c>
      <c r="G18" s="1022" t="b">
        <v>1</v>
      </c>
      <c r="H18" s="1022"/>
      <c r="I18" s="1022"/>
      <c r="J18" s="1022"/>
      <c r="K18" s="1022"/>
      <c r="L18" s="1141" t="s">
        <v>2413</v>
      </c>
      <c r="M18" s="1142">
        <v>107</v>
      </c>
      <c r="N18" s="1143">
        <v>0</v>
      </c>
      <c r="O18" s="1142">
        <v>0</v>
      </c>
      <c r="P18" s="1143">
        <v>21.713999999999999</v>
      </c>
      <c r="Q18" s="1143">
        <v>0.68600000000000005</v>
      </c>
      <c r="R18" s="1022"/>
      <c r="S18" s="1022"/>
      <c r="T18" s="1022"/>
      <c r="U18" s="1022"/>
      <c r="V18" s="1022"/>
      <c r="W18" s="1022"/>
      <c r="X18" s="1022"/>
      <c r="Y18" s="1022"/>
      <c r="Z18" s="1022"/>
      <c r="AA18" s="1022"/>
      <c r="AB18" s="1022"/>
      <c r="AC18" s="1022"/>
      <c r="AD18" s="1022"/>
      <c r="AE18" s="1022"/>
      <c r="AF18" s="1022"/>
      <c r="AG18" s="1022"/>
      <c r="AH18" s="1022"/>
      <c r="AI18" s="1022"/>
    </row>
    <row r="19" spans="1:35" s="111" customFormat="1">
      <c r="A19" s="1022">
        <v>1</v>
      </c>
      <c r="B19" s="1022"/>
      <c r="C19" s="1022"/>
      <c r="D19" s="1022"/>
      <c r="E19" s="1022"/>
      <c r="F19" s="1022">
        <v>2024</v>
      </c>
      <c r="G19" s="1022" t="b">
        <v>1</v>
      </c>
      <c r="H19" s="1022"/>
      <c r="I19" s="1022"/>
      <c r="J19" s="1022"/>
      <c r="K19" s="1022"/>
      <c r="L19" s="1141" t="s">
        <v>2414</v>
      </c>
      <c r="M19" s="1142"/>
      <c r="N19" s="1143">
        <v>1</v>
      </c>
      <c r="O19" s="1142">
        <v>0</v>
      </c>
      <c r="P19" s="1143">
        <v>21.714285714285715</v>
      </c>
      <c r="Q19" s="1143">
        <v>0.68571428571428572</v>
      </c>
      <c r="R19" s="1022"/>
      <c r="S19" s="1022"/>
      <c r="T19" s="1022"/>
      <c r="U19" s="1022"/>
      <c r="V19" s="1022"/>
      <c r="W19" s="1022"/>
      <c r="X19" s="1022"/>
      <c r="Y19" s="1022"/>
      <c r="Z19" s="1022"/>
      <c r="AA19" s="1022"/>
      <c r="AB19" s="1022"/>
      <c r="AC19" s="1022"/>
      <c r="AD19" s="1022"/>
      <c r="AE19" s="1022"/>
      <c r="AF19" s="1022"/>
      <c r="AG19" s="1022"/>
      <c r="AH19" s="1022"/>
      <c r="AI19" s="1022"/>
    </row>
    <row r="20" spans="1:35" s="111" customFormat="1">
      <c r="A20" s="1022">
        <v>1</v>
      </c>
      <c r="B20" s="1022"/>
      <c r="C20" s="1022"/>
      <c r="D20" s="1022"/>
      <c r="E20" s="1022"/>
      <c r="F20" s="1022">
        <v>2025</v>
      </c>
      <c r="G20" s="1022" t="b">
        <v>1</v>
      </c>
      <c r="H20" s="1022"/>
      <c r="I20" s="1022"/>
      <c r="J20" s="1022"/>
      <c r="K20" s="1022"/>
      <c r="L20" s="1141" t="s">
        <v>2443</v>
      </c>
      <c r="M20" s="1142"/>
      <c r="N20" s="1143">
        <v>0</v>
      </c>
      <c r="O20" s="1142">
        <v>0</v>
      </c>
      <c r="P20" s="1143">
        <v>0</v>
      </c>
      <c r="Q20" s="1143">
        <v>0</v>
      </c>
      <c r="R20" s="1022"/>
      <c r="S20" s="1022"/>
      <c r="T20" s="1022"/>
      <c r="U20" s="1022"/>
      <c r="V20" s="1022"/>
      <c r="W20" s="1022"/>
      <c r="X20" s="1022"/>
      <c r="Y20" s="1022"/>
      <c r="Z20" s="1022"/>
      <c r="AA20" s="1022"/>
      <c r="AB20" s="1022"/>
      <c r="AC20" s="1022"/>
      <c r="AD20" s="1022"/>
      <c r="AE20" s="1022"/>
      <c r="AF20" s="1022"/>
      <c r="AG20" s="1022"/>
      <c r="AH20" s="1022"/>
      <c r="AI20" s="1022"/>
    </row>
    <row r="21" spans="1:35" s="111" customFormat="1">
      <c r="A21" s="1022">
        <v>1</v>
      </c>
      <c r="B21" s="1022"/>
      <c r="C21" s="1022"/>
      <c r="D21" s="1022"/>
      <c r="E21" s="1022"/>
      <c r="F21" s="1022">
        <v>2026</v>
      </c>
      <c r="G21" s="1022" t="b">
        <v>1</v>
      </c>
      <c r="H21" s="1022"/>
      <c r="I21" s="1022"/>
      <c r="J21" s="1022"/>
      <c r="K21" s="1022"/>
      <c r="L21" s="1141" t="s">
        <v>2444</v>
      </c>
      <c r="M21" s="1142"/>
      <c r="N21" s="1143">
        <v>0</v>
      </c>
      <c r="O21" s="1142">
        <v>0</v>
      </c>
      <c r="P21" s="1143">
        <v>0</v>
      </c>
      <c r="Q21" s="1143">
        <v>0</v>
      </c>
      <c r="R21" s="1022"/>
      <c r="S21" s="1022"/>
      <c r="T21" s="1022"/>
      <c r="U21" s="1022"/>
      <c r="V21" s="1022"/>
      <c r="W21" s="1022"/>
      <c r="X21" s="1022"/>
      <c r="Y21" s="1022"/>
      <c r="Z21" s="1022"/>
      <c r="AA21" s="1022"/>
      <c r="AB21" s="1022"/>
      <c r="AC21" s="1022"/>
      <c r="AD21" s="1022"/>
      <c r="AE21" s="1022"/>
      <c r="AF21" s="1022"/>
      <c r="AG21" s="1022"/>
      <c r="AH21" s="1022"/>
      <c r="AI21" s="1022"/>
    </row>
    <row r="22" spans="1:35" s="111" customFormat="1">
      <c r="A22" s="1022">
        <v>1</v>
      </c>
      <c r="B22" s="1022"/>
      <c r="C22" s="1022"/>
      <c r="D22" s="1022"/>
      <c r="E22" s="1022"/>
      <c r="F22" s="1022">
        <v>2027</v>
      </c>
      <c r="G22" s="1022" t="b">
        <v>1</v>
      </c>
      <c r="H22" s="1022"/>
      <c r="I22" s="1022"/>
      <c r="J22" s="1022"/>
      <c r="K22" s="1022"/>
      <c r="L22" s="1141" t="s">
        <v>2445</v>
      </c>
      <c r="M22" s="1142"/>
      <c r="N22" s="1143">
        <v>0</v>
      </c>
      <c r="O22" s="1142">
        <v>0</v>
      </c>
      <c r="P22" s="1143">
        <v>0</v>
      </c>
      <c r="Q22" s="1143">
        <v>0</v>
      </c>
      <c r="R22" s="1022"/>
      <c r="S22" s="1022"/>
      <c r="T22" s="1022"/>
      <c r="U22" s="1022"/>
      <c r="V22" s="1022"/>
      <c r="W22" s="1022"/>
      <c r="X22" s="1022"/>
      <c r="Y22" s="1022"/>
      <c r="Z22" s="1022"/>
      <c r="AA22" s="1022"/>
      <c r="AB22" s="1022"/>
      <c r="AC22" s="1022"/>
      <c r="AD22" s="1022"/>
      <c r="AE22" s="1022"/>
      <c r="AF22" s="1022"/>
      <c r="AG22" s="1022"/>
      <c r="AH22" s="1022"/>
      <c r="AI22" s="1022"/>
    </row>
    <row r="23" spans="1:35" s="111" customFormat="1" ht="0.2" customHeight="1">
      <c r="A23" s="1022">
        <v>1</v>
      </c>
      <c r="B23" s="1022"/>
      <c r="C23" s="1022"/>
      <c r="D23" s="1022"/>
      <c r="E23" s="1022"/>
      <c r="F23" s="1022">
        <v>2028</v>
      </c>
      <c r="G23" s="1022" t="b">
        <v>0</v>
      </c>
      <c r="H23" s="1022"/>
      <c r="I23" s="1022"/>
      <c r="J23" s="1022"/>
      <c r="K23" s="1022"/>
      <c r="L23" s="1141" t="s">
        <v>2446</v>
      </c>
      <c r="M23" s="1142">
        <v>113.56</v>
      </c>
      <c r="N23" s="1143">
        <v>0</v>
      </c>
      <c r="O23" s="1142"/>
      <c r="P23" s="1143">
        <v>0</v>
      </c>
      <c r="Q23" s="1143">
        <v>0</v>
      </c>
      <c r="R23" s="1022"/>
      <c r="S23" s="1022"/>
      <c r="T23" s="1022"/>
      <c r="U23" s="1022"/>
      <c r="V23" s="1022"/>
      <c r="W23" s="1022"/>
      <c r="X23" s="1022"/>
      <c r="Y23" s="1022"/>
      <c r="Z23" s="1022"/>
      <c r="AA23" s="1022"/>
      <c r="AB23" s="1022"/>
      <c r="AC23" s="1022"/>
      <c r="AD23" s="1022"/>
      <c r="AE23" s="1022"/>
      <c r="AF23" s="1022"/>
      <c r="AG23" s="1022"/>
      <c r="AH23" s="1022"/>
      <c r="AI23" s="1022"/>
    </row>
    <row r="24" spans="1:35" s="111" customFormat="1" ht="0.2" customHeight="1">
      <c r="A24" s="1022">
        <v>1</v>
      </c>
      <c r="B24" s="1022"/>
      <c r="C24" s="1022"/>
      <c r="D24" s="1022"/>
      <c r="E24" s="1022"/>
      <c r="F24" s="1022">
        <v>2029</v>
      </c>
      <c r="G24" s="1022" t="b">
        <v>0</v>
      </c>
      <c r="H24" s="1022"/>
      <c r="I24" s="1022"/>
      <c r="J24" s="1022"/>
      <c r="K24" s="1022"/>
      <c r="L24" s="1141" t="s">
        <v>2447</v>
      </c>
      <c r="M24" s="1142">
        <v>113.56</v>
      </c>
      <c r="N24" s="1143">
        <v>0</v>
      </c>
      <c r="O24" s="1142"/>
      <c r="P24" s="1143">
        <v>0</v>
      </c>
      <c r="Q24" s="1143">
        <v>0</v>
      </c>
      <c r="R24" s="1022"/>
      <c r="S24" s="1022"/>
      <c r="T24" s="1022"/>
      <c r="U24" s="1022"/>
      <c r="V24" s="1022"/>
      <c r="W24" s="1022"/>
      <c r="X24" s="1022"/>
      <c r="Y24" s="1022"/>
      <c r="Z24" s="1022"/>
      <c r="AA24" s="1022"/>
      <c r="AB24" s="1022"/>
      <c r="AC24" s="1022"/>
      <c r="AD24" s="1022"/>
      <c r="AE24" s="1022"/>
      <c r="AF24" s="1022"/>
      <c r="AG24" s="1022"/>
      <c r="AH24" s="1022"/>
      <c r="AI24" s="1022"/>
    </row>
    <row r="25" spans="1:35" s="111" customFormat="1" ht="0.2" customHeight="1">
      <c r="A25" s="1022">
        <v>1</v>
      </c>
      <c r="B25" s="1022"/>
      <c r="C25" s="1022"/>
      <c r="D25" s="1022"/>
      <c r="E25" s="1022"/>
      <c r="F25" s="1022">
        <v>2030</v>
      </c>
      <c r="G25" s="1022" t="b">
        <v>0</v>
      </c>
      <c r="H25" s="1022"/>
      <c r="I25" s="1022"/>
      <c r="J25" s="1022"/>
      <c r="K25" s="1022"/>
      <c r="L25" s="1141" t="s">
        <v>2448</v>
      </c>
      <c r="M25" s="1142">
        <v>113.56</v>
      </c>
      <c r="N25" s="1143">
        <v>0</v>
      </c>
      <c r="O25" s="1142"/>
      <c r="P25" s="1143">
        <v>0</v>
      </c>
      <c r="Q25" s="1143">
        <v>0</v>
      </c>
      <c r="R25" s="1022"/>
      <c r="S25" s="1022"/>
      <c r="T25" s="1022"/>
      <c r="U25" s="1022"/>
      <c r="V25" s="1022"/>
      <c r="W25" s="1022"/>
      <c r="X25" s="1022"/>
      <c r="Y25" s="1022"/>
      <c r="Z25" s="1022"/>
      <c r="AA25" s="1022"/>
      <c r="AB25" s="1022"/>
      <c r="AC25" s="1022"/>
      <c r="AD25" s="1022"/>
      <c r="AE25" s="1022"/>
      <c r="AF25" s="1022"/>
      <c r="AG25" s="1022"/>
      <c r="AH25" s="1022"/>
      <c r="AI25" s="1022"/>
    </row>
    <row r="26" spans="1:35" s="111" customFormat="1" ht="0.2" customHeight="1">
      <c r="A26" s="1022">
        <v>1</v>
      </c>
      <c r="B26" s="1022"/>
      <c r="C26" s="1022"/>
      <c r="D26" s="1022"/>
      <c r="E26" s="1022"/>
      <c r="F26" s="1022">
        <v>2031</v>
      </c>
      <c r="G26" s="1022" t="b">
        <v>0</v>
      </c>
      <c r="H26" s="1022"/>
      <c r="I26" s="1022"/>
      <c r="J26" s="1022"/>
      <c r="K26" s="1022"/>
      <c r="L26" s="1141" t="s">
        <v>2449</v>
      </c>
      <c r="M26" s="1142">
        <v>113.56</v>
      </c>
      <c r="N26" s="1143">
        <v>0</v>
      </c>
      <c r="O26" s="1142"/>
      <c r="P26" s="1143">
        <v>0</v>
      </c>
      <c r="Q26" s="1143">
        <v>0</v>
      </c>
      <c r="R26" s="1022"/>
      <c r="S26" s="1022"/>
      <c r="T26" s="1022"/>
      <c r="U26" s="1022"/>
      <c r="V26" s="1022"/>
      <c r="W26" s="1022"/>
      <c r="X26" s="1022"/>
      <c r="Y26" s="1022"/>
      <c r="Z26" s="1022"/>
      <c r="AA26" s="1022"/>
      <c r="AB26" s="1022"/>
      <c r="AC26" s="1022"/>
      <c r="AD26" s="1022"/>
      <c r="AE26" s="1022"/>
      <c r="AF26" s="1022"/>
      <c r="AG26" s="1022"/>
      <c r="AH26" s="1022"/>
      <c r="AI26" s="1022"/>
    </row>
    <row r="27" spans="1:35" s="111" customFormat="1" ht="0.2" customHeight="1">
      <c r="A27" s="1022">
        <v>1</v>
      </c>
      <c r="B27" s="1022"/>
      <c r="C27" s="1022"/>
      <c r="D27" s="1022"/>
      <c r="E27" s="1022"/>
      <c r="F27" s="1022">
        <v>2032</v>
      </c>
      <c r="G27" s="1022" t="b">
        <v>0</v>
      </c>
      <c r="H27" s="1022"/>
      <c r="I27" s="1022"/>
      <c r="J27" s="1022"/>
      <c r="K27" s="1022"/>
      <c r="L27" s="1141" t="s">
        <v>2450</v>
      </c>
      <c r="M27" s="1142">
        <v>113.56</v>
      </c>
      <c r="N27" s="1143">
        <v>0</v>
      </c>
      <c r="O27" s="1142"/>
      <c r="P27" s="1143">
        <v>0</v>
      </c>
      <c r="Q27" s="1143">
        <v>0</v>
      </c>
      <c r="R27" s="1022"/>
      <c r="S27" s="1022"/>
      <c r="T27" s="1022"/>
      <c r="U27" s="1022"/>
      <c r="V27" s="1022"/>
      <c r="W27" s="1022"/>
      <c r="X27" s="1022"/>
      <c r="Y27" s="1022"/>
      <c r="Z27" s="1022"/>
      <c r="AA27" s="1022"/>
      <c r="AB27" s="1022"/>
      <c r="AC27" s="1022"/>
      <c r="AD27" s="1022"/>
      <c r="AE27" s="1022"/>
      <c r="AF27" s="1022"/>
      <c r="AG27" s="1022"/>
      <c r="AH27" s="1022"/>
      <c r="AI27" s="1022"/>
    </row>
    <row r="28" spans="1:35">
      <c r="A28" s="1046"/>
      <c r="B28" s="1046"/>
      <c r="C28" s="1046"/>
      <c r="D28" s="1046"/>
      <c r="E28" s="1046"/>
      <c r="F28" s="1046"/>
      <c r="G28" s="1046"/>
      <c r="H28" s="1046"/>
      <c r="I28" s="1046"/>
      <c r="J28" s="1046"/>
      <c r="K28" s="1046"/>
      <c r="L28" s="1092"/>
      <c r="M28" s="1046"/>
      <c r="N28" s="1046"/>
      <c r="O28" s="1046"/>
      <c r="P28" s="1046"/>
      <c r="Q28" s="1046"/>
      <c r="R28" s="1046"/>
      <c r="S28" s="1046"/>
      <c r="T28" s="1046"/>
      <c r="U28" s="1046"/>
      <c r="V28" s="1046"/>
      <c r="W28" s="1046"/>
      <c r="X28" s="1046"/>
      <c r="Y28" s="1046"/>
      <c r="Z28" s="1046"/>
      <c r="AA28" s="1046"/>
      <c r="AB28" s="1046"/>
      <c r="AC28" s="1046"/>
      <c r="AD28" s="1046"/>
      <c r="AE28" s="1046"/>
      <c r="AF28" s="1046"/>
      <c r="AG28" s="1046"/>
      <c r="AH28" s="1046"/>
      <c r="AI28" s="1046"/>
    </row>
    <row r="29" spans="1:35" ht="15" customHeight="1">
      <c r="A29" s="1046"/>
      <c r="B29" s="1046"/>
      <c r="C29" s="1046"/>
      <c r="D29" s="1046"/>
      <c r="E29" s="1046"/>
      <c r="F29" s="1046"/>
      <c r="G29" s="1046"/>
      <c r="H29" s="1046"/>
      <c r="I29" s="1046"/>
      <c r="J29" s="1046"/>
      <c r="K29" s="1046"/>
      <c r="L29" s="1144" t="s">
        <v>1402</v>
      </c>
      <c r="M29" s="1144"/>
      <c r="N29" s="1144"/>
      <c r="O29" s="1144"/>
      <c r="P29" s="1144"/>
      <c r="Q29" s="1144"/>
      <c r="R29" s="1046"/>
      <c r="S29" s="1046"/>
      <c r="T29" s="1046"/>
      <c r="U29" s="1046"/>
      <c r="V29" s="1046"/>
      <c r="W29" s="1046"/>
      <c r="X29" s="1046"/>
      <c r="Y29" s="1046"/>
      <c r="Z29" s="1046"/>
      <c r="AA29" s="1046"/>
      <c r="AB29" s="1046"/>
      <c r="AC29" s="1046"/>
      <c r="AD29" s="1046"/>
      <c r="AE29" s="1046"/>
      <c r="AF29" s="1046"/>
      <c r="AG29" s="1046"/>
      <c r="AH29" s="1046"/>
      <c r="AI29" s="1046"/>
    </row>
    <row r="30" spans="1:35" ht="15" customHeight="1">
      <c r="A30" s="1046"/>
      <c r="B30" s="1046"/>
      <c r="C30" s="1046"/>
      <c r="D30" s="1046"/>
      <c r="E30" s="1046"/>
      <c r="F30" s="1046"/>
      <c r="G30" s="1046"/>
      <c r="H30" s="1046"/>
      <c r="I30" s="1046"/>
      <c r="J30" s="1046"/>
      <c r="K30" s="723"/>
      <c r="L30" s="1145"/>
      <c r="M30" s="1145"/>
      <c r="N30" s="1145"/>
      <c r="O30" s="1145"/>
      <c r="P30" s="1145"/>
      <c r="Q30" s="1145"/>
      <c r="R30" s="1046"/>
      <c r="S30" s="1046"/>
      <c r="T30" s="1046"/>
      <c r="U30" s="1046"/>
      <c r="V30" s="1046"/>
      <c r="W30" s="1046"/>
      <c r="X30" s="1046"/>
      <c r="Y30" s="1046"/>
      <c r="Z30" s="1046"/>
      <c r="AA30" s="1046"/>
      <c r="AB30" s="1046"/>
      <c r="AC30" s="1046"/>
      <c r="AD30" s="1046"/>
      <c r="AE30" s="1046"/>
      <c r="AF30" s="1046"/>
      <c r="AG30" s="1046"/>
      <c r="AH30" s="1046"/>
      <c r="AI30" s="1046"/>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46"/>
      <c r="B1" s="1046"/>
      <c r="C1" s="1046"/>
      <c r="D1" s="1046"/>
      <c r="E1" s="1046"/>
      <c r="F1" s="1046"/>
      <c r="G1" s="1046"/>
      <c r="H1" s="1046"/>
      <c r="I1" s="1046"/>
      <c r="J1" s="1046"/>
      <c r="K1" s="1046"/>
      <c r="L1" s="1092"/>
      <c r="M1" s="1046"/>
      <c r="N1" s="1046"/>
      <c r="O1" s="1046"/>
      <c r="P1" s="1046"/>
      <c r="Q1" s="1046"/>
      <c r="R1" s="1046"/>
      <c r="S1" s="1046"/>
      <c r="T1" s="1046"/>
      <c r="U1" s="1046"/>
      <c r="V1" s="1046"/>
      <c r="W1" s="1046"/>
      <c r="X1" s="1046"/>
      <c r="Y1" s="1046"/>
      <c r="Z1" s="1046"/>
      <c r="AA1" s="1046"/>
      <c r="AB1" s="1046"/>
      <c r="AC1" s="1046"/>
      <c r="AD1" s="1046"/>
      <c r="AE1" s="1046"/>
      <c r="AF1" s="1046"/>
      <c r="AG1" s="1046"/>
      <c r="AH1" s="1046"/>
      <c r="AI1" s="1046"/>
    </row>
    <row r="2" spans="1:35" hidden="1">
      <c r="A2" s="1046"/>
      <c r="B2" s="1046"/>
      <c r="C2" s="1046"/>
      <c r="D2" s="1046"/>
      <c r="E2" s="1046"/>
      <c r="F2" s="1046"/>
      <c r="G2" s="1046"/>
      <c r="H2" s="1046"/>
      <c r="I2" s="1046"/>
      <c r="J2" s="1046"/>
      <c r="K2" s="1046"/>
      <c r="L2" s="1092"/>
      <c r="M2" s="1046"/>
      <c r="N2" s="1046"/>
      <c r="O2" s="1046"/>
      <c r="P2" s="1046"/>
      <c r="Q2" s="1046"/>
      <c r="R2" s="1046"/>
      <c r="S2" s="1046"/>
      <c r="T2" s="1046"/>
      <c r="U2" s="1046"/>
      <c r="V2" s="1046"/>
      <c r="W2" s="1046"/>
      <c r="X2" s="1046"/>
      <c r="Y2" s="1046"/>
      <c r="Z2" s="1046"/>
      <c r="AA2" s="1046"/>
      <c r="AB2" s="1046"/>
      <c r="AC2" s="1046"/>
      <c r="AD2" s="1046"/>
      <c r="AE2" s="1046"/>
      <c r="AF2" s="1046"/>
      <c r="AG2" s="1046"/>
      <c r="AH2" s="1046"/>
      <c r="AI2" s="1046"/>
    </row>
    <row r="3" spans="1:35" hidden="1">
      <c r="A3" s="1046"/>
      <c r="B3" s="1046"/>
      <c r="C3" s="1046"/>
      <c r="D3" s="1046"/>
      <c r="E3" s="1046"/>
      <c r="F3" s="1046"/>
      <c r="G3" s="1046"/>
      <c r="H3" s="1046"/>
      <c r="I3" s="1046"/>
      <c r="J3" s="1046"/>
      <c r="K3" s="1046"/>
      <c r="L3" s="1092"/>
      <c r="M3" s="1046"/>
      <c r="N3" s="1046"/>
      <c r="O3" s="1046"/>
      <c r="P3" s="1046"/>
      <c r="Q3" s="1046"/>
      <c r="R3" s="1046"/>
      <c r="S3" s="1046"/>
      <c r="T3" s="1046"/>
      <c r="U3" s="1046"/>
      <c r="V3" s="1046"/>
      <c r="W3" s="1046"/>
      <c r="X3" s="1046"/>
      <c r="Y3" s="1046"/>
      <c r="Z3" s="1046"/>
      <c r="AA3" s="1046"/>
      <c r="AB3" s="1046"/>
      <c r="AC3" s="1046"/>
      <c r="AD3" s="1046"/>
      <c r="AE3" s="1046"/>
      <c r="AF3" s="1046"/>
      <c r="AG3" s="1046"/>
      <c r="AH3" s="1046"/>
      <c r="AI3" s="1046"/>
    </row>
    <row r="4" spans="1:35" hidden="1">
      <c r="A4" s="1046"/>
      <c r="B4" s="1046"/>
      <c r="C4" s="1046"/>
      <c r="D4" s="1046"/>
      <c r="E4" s="1046"/>
      <c r="F4" s="1046"/>
      <c r="G4" s="1046"/>
      <c r="H4" s="1046"/>
      <c r="I4" s="1046"/>
      <c r="J4" s="1046"/>
      <c r="K4" s="1046"/>
      <c r="L4" s="1092"/>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row>
    <row r="5" spans="1:35" hidden="1">
      <c r="A5" s="1046"/>
      <c r="B5" s="1046"/>
      <c r="C5" s="1046"/>
      <c r="D5" s="1046"/>
      <c r="E5" s="1046"/>
      <c r="F5" s="1046"/>
      <c r="G5" s="1046"/>
      <c r="H5" s="1046"/>
      <c r="I5" s="1046"/>
      <c r="J5" s="1046"/>
      <c r="K5" s="1046"/>
      <c r="L5" s="1092"/>
      <c r="M5" s="1046"/>
      <c r="N5" s="1046"/>
      <c r="O5" s="1046"/>
      <c r="P5" s="1046"/>
      <c r="Q5" s="1046"/>
      <c r="R5" s="1046"/>
      <c r="S5" s="1046"/>
      <c r="T5" s="1046"/>
      <c r="U5" s="1046"/>
      <c r="V5" s="1046"/>
      <c r="W5" s="1046"/>
      <c r="X5" s="1046"/>
      <c r="Y5" s="1046"/>
      <c r="Z5" s="1046"/>
      <c r="AA5" s="1046"/>
      <c r="AB5" s="1046"/>
      <c r="AC5" s="1046"/>
      <c r="AD5" s="1046"/>
      <c r="AE5" s="1046"/>
      <c r="AF5" s="1046"/>
      <c r="AG5" s="1046"/>
      <c r="AH5" s="1046"/>
      <c r="AI5" s="1046"/>
    </row>
    <row r="6" spans="1:35" hidden="1">
      <c r="A6" s="1046"/>
      <c r="B6" s="1046"/>
      <c r="C6" s="1046"/>
      <c r="D6" s="1046"/>
      <c r="E6" s="1046"/>
      <c r="F6" s="1046"/>
      <c r="G6" s="1046"/>
      <c r="H6" s="1046"/>
      <c r="I6" s="1046"/>
      <c r="J6" s="1046"/>
      <c r="K6" s="1046"/>
      <c r="L6" s="1092"/>
      <c r="M6" s="1046"/>
      <c r="N6" s="1046"/>
      <c r="O6" s="1046"/>
      <c r="P6" s="1046"/>
      <c r="Q6" s="1046"/>
      <c r="R6" s="1046"/>
      <c r="S6" s="1046"/>
      <c r="T6" s="1046"/>
      <c r="U6" s="1046"/>
      <c r="V6" s="1046"/>
      <c r="W6" s="1046"/>
      <c r="X6" s="1046"/>
      <c r="Y6" s="1046"/>
      <c r="Z6" s="1046"/>
      <c r="AA6" s="1046"/>
      <c r="AB6" s="1046"/>
      <c r="AC6" s="1046"/>
      <c r="AD6" s="1046"/>
      <c r="AE6" s="1046"/>
      <c r="AF6" s="1046"/>
      <c r="AG6" s="1046"/>
      <c r="AH6" s="1046"/>
      <c r="AI6" s="1046"/>
    </row>
    <row r="7" spans="1:35" hidden="1">
      <c r="A7" s="1046"/>
      <c r="B7" s="1046"/>
      <c r="C7" s="1046"/>
      <c r="D7" s="1046"/>
      <c r="E7" s="1046"/>
      <c r="F7" s="1046"/>
      <c r="G7" s="1046"/>
      <c r="H7" s="1046"/>
      <c r="I7" s="1046"/>
      <c r="J7" s="1046"/>
      <c r="K7" s="1046"/>
      <c r="L7" s="1092"/>
      <c r="M7" s="1046"/>
      <c r="N7" s="1046"/>
      <c r="O7" s="1046"/>
      <c r="P7" s="1046"/>
      <c r="Q7" s="1046"/>
      <c r="R7" s="1046"/>
      <c r="S7" s="1046"/>
      <c r="T7" s="1046"/>
      <c r="U7" s="1046"/>
      <c r="V7" s="1046"/>
      <c r="W7" s="1046"/>
      <c r="X7" s="1046"/>
      <c r="Y7" s="1046"/>
      <c r="Z7" s="1046"/>
      <c r="AA7" s="1046"/>
      <c r="AB7" s="1046"/>
      <c r="AC7" s="1046"/>
      <c r="AD7" s="1046"/>
      <c r="AE7" s="1046"/>
      <c r="AF7" s="1046"/>
      <c r="AG7" s="1046"/>
      <c r="AH7" s="1046"/>
      <c r="AI7" s="1046"/>
    </row>
    <row r="8" spans="1:35" hidden="1">
      <c r="A8" s="1046"/>
      <c r="B8" s="1046"/>
      <c r="C8" s="1046"/>
      <c r="D8" s="1046"/>
      <c r="E8" s="1046"/>
      <c r="F8" s="1046"/>
      <c r="G8" s="1046"/>
      <c r="H8" s="1046"/>
      <c r="I8" s="1046"/>
      <c r="J8" s="1046"/>
      <c r="K8" s="1046"/>
      <c r="L8" s="1092"/>
      <c r="M8" s="1046"/>
      <c r="N8" s="1046"/>
      <c r="O8" s="1046"/>
      <c r="P8" s="1046"/>
      <c r="Q8" s="1046"/>
      <c r="R8" s="1046"/>
      <c r="S8" s="1046"/>
      <c r="T8" s="1046"/>
      <c r="U8" s="1046"/>
      <c r="V8" s="1046"/>
      <c r="W8" s="1046"/>
      <c r="X8" s="1046"/>
      <c r="Y8" s="1046"/>
      <c r="Z8" s="1046"/>
      <c r="AA8" s="1046"/>
      <c r="AB8" s="1046"/>
      <c r="AC8" s="1046"/>
      <c r="AD8" s="1046"/>
      <c r="AE8" s="1046"/>
      <c r="AF8" s="1046"/>
      <c r="AG8" s="1046"/>
      <c r="AH8" s="1046"/>
      <c r="AI8" s="1046"/>
    </row>
    <row r="9" spans="1:35" hidden="1">
      <c r="A9" s="1046"/>
      <c r="B9" s="1046"/>
      <c r="C9" s="1046"/>
      <c r="D9" s="1046"/>
      <c r="E9" s="1046"/>
      <c r="F9" s="1046"/>
      <c r="G9" s="1046"/>
      <c r="H9" s="1046"/>
      <c r="I9" s="1046"/>
      <c r="J9" s="1046"/>
      <c r="K9" s="1046"/>
      <c r="L9" s="1092"/>
      <c r="M9" s="1046"/>
      <c r="N9" s="1046"/>
      <c r="O9" s="1046"/>
      <c r="P9" s="1046"/>
      <c r="Q9" s="1046"/>
      <c r="R9" s="1046"/>
      <c r="S9" s="1046"/>
      <c r="T9" s="1046"/>
      <c r="U9" s="1046"/>
      <c r="V9" s="1046"/>
      <c r="W9" s="1046"/>
      <c r="X9" s="1046"/>
      <c r="Y9" s="1046"/>
      <c r="Z9" s="1046"/>
      <c r="AA9" s="1046"/>
      <c r="AB9" s="1046"/>
      <c r="AC9" s="1046"/>
      <c r="AD9" s="1046"/>
      <c r="AE9" s="1046"/>
      <c r="AF9" s="1046"/>
      <c r="AG9" s="1046"/>
      <c r="AH9" s="1046"/>
      <c r="AI9" s="1046"/>
    </row>
    <row r="10" spans="1:35" hidden="1">
      <c r="A10" s="1046"/>
      <c r="B10" s="1046"/>
      <c r="C10" s="1046"/>
      <c r="D10" s="1046"/>
      <c r="E10" s="1046"/>
      <c r="F10" s="1046"/>
      <c r="G10" s="1046"/>
      <c r="H10" s="1046"/>
      <c r="I10" s="1046"/>
      <c r="J10" s="1046"/>
      <c r="K10" s="1046"/>
      <c r="L10" s="1092"/>
      <c r="M10" s="1046"/>
      <c r="N10" s="1046"/>
      <c r="O10" s="1046"/>
      <c r="P10" s="1046"/>
      <c r="Q10" s="1046"/>
      <c r="R10" s="1046"/>
      <c r="S10" s="1046"/>
      <c r="T10" s="1046"/>
      <c r="U10" s="1046"/>
      <c r="V10" s="1046"/>
      <c r="W10" s="1046"/>
      <c r="X10" s="1046"/>
      <c r="Y10" s="1046"/>
      <c r="Z10" s="1046"/>
      <c r="AA10" s="1046"/>
      <c r="AB10" s="1046"/>
      <c r="AC10" s="1046"/>
      <c r="AD10" s="1046"/>
      <c r="AE10" s="1046"/>
      <c r="AF10" s="1046"/>
      <c r="AG10" s="1046"/>
      <c r="AH10" s="1046"/>
      <c r="AI10" s="1046"/>
    </row>
    <row r="11" spans="1:35" ht="15" hidden="1" customHeight="1">
      <c r="A11" s="1046"/>
      <c r="B11" s="1046"/>
      <c r="C11" s="1046"/>
      <c r="D11" s="1046"/>
      <c r="E11" s="1046"/>
      <c r="F11" s="1046"/>
      <c r="G11" s="1046"/>
      <c r="H11" s="1046"/>
      <c r="I11" s="1046"/>
      <c r="J11" s="1046"/>
      <c r="K11" s="1046"/>
      <c r="L11" s="1094"/>
      <c r="M11" s="1046"/>
      <c r="N11" s="1046"/>
      <c r="O11" s="1046"/>
      <c r="P11" s="1046"/>
      <c r="Q11" s="1046"/>
      <c r="R11" s="1046"/>
      <c r="S11" s="1046"/>
      <c r="T11" s="1046"/>
      <c r="U11" s="1046"/>
      <c r="V11" s="1046"/>
      <c r="W11" s="1046"/>
      <c r="X11" s="1046"/>
      <c r="Y11" s="1046"/>
      <c r="Z11" s="1046"/>
      <c r="AA11" s="1046"/>
      <c r="AB11" s="1046"/>
      <c r="AC11" s="1046"/>
      <c r="AD11" s="1046"/>
      <c r="AE11" s="1046"/>
      <c r="AF11" s="1046"/>
      <c r="AG11" s="1046"/>
      <c r="AH11" s="1046"/>
      <c r="AI11" s="1046"/>
    </row>
    <row r="12" spans="1:35" s="323" customFormat="1" ht="24" customHeight="1">
      <c r="A12" s="1095"/>
      <c r="B12" s="1095"/>
      <c r="C12" s="1095"/>
      <c r="D12" s="1095"/>
      <c r="E12" s="1095"/>
      <c r="F12" s="1095"/>
      <c r="G12" s="1095"/>
      <c r="H12" s="1095"/>
      <c r="I12" s="1095"/>
      <c r="J12" s="1095"/>
      <c r="K12" s="1095"/>
      <c r="L12" s="484" t="s">
        <v>1292</v>
      </c>
      <c r="M12" s="284"/>
      <c r="N12" s="284"/>
      <c r="O12" s="284"/>
      <c r="P12" s="284"/>
      <c r="Q12" s="284"/>
      <c r="R12" s="1095"/>
      <c r="S12" s="1095"/>
      <c r="T12" s="1095"/>
      <c r="U12" s="1095"/>
      <c r="V12" s="1095"/>
      <c r="W12" s="1095"/>
      <c r="X12" s="1095"/>
      <c r="Y12" s="1095"/>
      <c r="Z12" s="1095"/>
      <c r="AA12" s="1095"/>
      <c r="AB12" s="1095"/>
      <c r="AC12" s="1095"/>
      <c r="AD12" s="1095"/>
      <c r="AE12" s="1095"/>
      <c r="AF12" s="1095"/>
      <c r="AG12" s="1095"/>
      <c r="AH12" s="1095"/>
      <c r="AI12" s="1095"/>
    </row>
    <row r="13" spans="1:35">
      <c r="A13" s="1046"/>
      <c r="B13" s="1046"/>
      <c r="C13" s="1046"/>
      <c r="D13" s="1046"/>
      <c r="E13" s="1046"/>
      <c r="F13" s="1046"/>
      <c r="G13" s="1046"/>
      <c r="H13" s="1046"/>
      <c r="I13" s="1046"/>
      <c r="J13" s="1046"/>
      <c r="K13" s="1046"/>
      <c r="L13" s="1093"/>
      <c r="M13" s="1093"/>
      <c r="N13" s="1046"/>
      <c r="O13" s="1046"/>
      <c r="P13" s="1046"/>
      <c r="Q13" s="1046"/>
      <c r="R13" s="1046"/>
      <c r="S13" s="1046"/>
      <c r="T13" s="1046"/>
      <c r="U13" s="1046"/>
      <c r="V13" s="1046"/>
      <c r="W13" s="1046"/>
      <c r="X13" s="1046"/>
      <c r="Y13" s="1046"/>
      <c r="Z13" s="1046"/>
      <c r="AA13" s="1046"/>
      <c r="AB13" s="1046"/>
      <c r="AC13" s="1046"/>
      <c r="AD13" s="1046"/>
      <c r="AE13" s="1046"/>
      <c r="AF13" s="1046"/>
      <c r="AG13" s="1046"/>
      <c r="AH13" s="1046"/>
      <c r="AI13" s="1093"/>
    </row>
    <row r="14" spans="1:35" s="324" customFormat="1" ht="39" customHeight="1">
      <c r="A14" s="1093"/>
      <c r="B14" s="1093"/>
      <c r="C14" s="1093"/>
      <c r="D14" s="1093"/>
      <c r="E14" s="1093"/>
      <c r="F14" s="1093"/>
      <c r="G14" s="1093"/>
      <c r="H14" s="1093"/>
      <c r="I14" s="1093"/>
      <c r="J14" s="1093"/>
      <c r="K14" s="1093"/>
      <c r="L14" s="1135" t="s">
        <v>14</v>
      </c>
      <c r="M14" s="1136" t="s">
        <v>704</v>
      </c>
      <c r="N14" s="1136" t="s">
        <v>307</v>
      </c>
      <c r="O14" s="1136" t="s">
        <v>705</v>
      </c>
      <c r="P14" s="1136" t="s">
        <v>706</v>
      </c>
      <c r="Q14" s="1136"/>
      <c r="R14" s="1093"/>
      <c r="S14" s="1093"/>
      <c r="T14" s="1093"/>
      <c r="U14" s="1093"/>
      <c r="V14" s="1093"/>
      <c r="W14" s="1093"/>
      <c r="X14" s="1093"/>
      <c r="Y14" s="1093"/>
      <c r="Z14" s="1093"/>
      <c r="AA14" s="1093"/>
      <c r="AB14" s="1093"/>
      <c r="AC14" s="1093"/>
      <c r="AD14" s="1093"/>
      <c r="AE14" s="1093"/>
      <c r="AF14" s="1093"/>
      <c r="AG14" s="1093"/>
      <c r="AH14" s="1093"/>
      <c r="AI14" s="1093"/>
    </row>
    <row r="15" spans="1:35" s="324" customFormat="1" ht="36" customHeight="1">
      <c r="A15" s="1093"/>
      <c r="B15" s="1093"/>
      <c r="C15" s="1093"/>
      <c r="D15" s="1093"/>
      <c r="E15" s="1093"/>
      <c r="F15" s="1093"/>
      <c r="G15" s="1093"/>
      <c r="H15" s="1093"/>
      <c r="I15" s="1093"/>
      <c r="J15" s="1093"/>
      <c r="K15" s="1093"/>
      <c r="L15" s="1137"/>
      <c r="M15" s="1136"/>
      <c r="N15" s="1136"/>
      <c r="O15" s="1136"/>
      <c r="P15" s="1138" t="s">
        <v>340</v>
      </c>
      <c r="Q15" s="1138" t="s">
        <v>707</v>
      </c>
      <c r="R15" s="1093"/>
      <c r="S15" s="1093"/>
      <c r="T15" s="1093"/>
      <c r="U15" s="1093"/>
      <c r="V15" s="1093"/>
      <c r="W15" s="1093"/>
      <c r="X15" s="1093"/>
      <c r="Y15" s="1093"/>
      <c r="Z15" s="1093"/>
      <c r="AA15" s="1093"/>
      <c r="AB15" s="1093"/>
      <c r="AC15" s="1093"/>
      <c r="AD15" s="1093"/>
      <c r="AE15" s="1093"/>
      <c r="AF15" s="1093"/>
      <c r="AG15" s="1093"/>
      <c r="AH15" s="1093"/>
      <c r="AI15" s="1093"/>
    </row>
    <row r="16" spans="1:35" s="325" customFormat="1">
      <c r="A16" s="1139"/>
      <c r="B16" s="1139"/>
      <c r="C16" s="1139"/>
      <c r="D16" s="1139"/>
      <c r="E16" s="1139"/>
      <c r="F16" s="1139"/>
      <c r="G16" s="1139"/>
      <c r="H16" s="1139"/>
      <c r="I16" s="1139"/>
      <c r="J16" s="1139"/>
      <c r="K16" s="1139"/>
      <c r="L16" s="1140"/>
      <c r="M16" s="1138" t="s">
        <v>370</v>
      </c>
      <c r="N16" s="1138" t="s">
        <v>145</v>
      </c>
      <c r="O16" s="964" t="s">
        <v>145</v>
      </c>
      <c r="P16" s="1138" t="s">
        <v>145</v>
      </c>
      <c r="Q16" s="1138" t="s">
        <v>708</v>
      </c>
      <c r="R16" s="1139"/>
      <c r="S16" s="1139"/>
      <c r="T16" s="1139"/>
      <c r="U16" s="1139"/>
      <c r="V16" s="1139"/>
      <c r="W16" s="1139"/>
      <c r="X16" s="1139"/>
      <c r="Y16" s="1139"/>
      <c r="Z16" s="1139"/>
      <c r="AA16" s="1139"/>
      <c r="AB16" s="1139"/>
      <c r="AC16" s="1139"/>
      <c r="AD16" s="1139"/>
      <c r="AE16" s="1139"/>
      <c r="AF16" s="1139"/>
      <c r="AG16" s="1139"/>
      <c r="AH16" s="1139"/>
      <c r="AI16" s="1139"/>
    </row>
    <row r="17" spans="1:35" s="102" customFormat="1">
      <c r="A17" s="851" t="s">
        <v>18</v>
      </c>
      <c r="B17" s="954"/>
      <c r="C17" s="954"/>
      <c r="D17" s="954"/>
      <c r="E17" s="954"/>
      <c r="F17" s="954"/>
      <c r="G17" s="954"/>
      <c r="H17" s="954"/>
      <c r="I17" s="954"/>
      <c r="J17" s="954"/>
      <c r="K17" s="954"/>
      <c r="L17" s="971" t="s">
        <v>2390</v>
      </c>
      <c r="M17" s="972"/>
      <c r="N17" s="972"/>
      <c r="O17" s="972"/>
      <c r="P17" s="972"/>
      <c r="Q17" s="972"/>
      <c r="R17" s="954"/>
      <c r="S17" s="954"/>
      <c r="T17" s="954"/>
      <c r="U17" s="954"/>
      <c r="V17" s="954"/>
      <c r="W17" s="954"/>
      <c r="X17" s="954"/>
      <c r="Y17" s="954"/>
      <c r="Z17" s="954"/>
      <c r="AA17" s="954"/>
      <c r="AB17" s="954"/>
      <c r="AC17" s="954"/>
      <c r="AD17" s="954"/>
      <c r="AE17" s="954"/>
      <c r="AF17" s="954"/>
      <c r="AG17" s="954"/>
      <c r="AH17" s="954"/>
      <c r="AI17" s="954"/>
    </row>
    <row r="18" spans="1:35">
      <c r="A18" s="1046"/>
      <c r="B18" s="1046"/>
      <c r="C18" s="1046"/>
      <c r="D18" s="1046"/>
      <c r="E18" s="1046"/>
      <c r="F18" s="1046"/>
      <c r="G18" s="1046"/>
      <c r="H18" s="1046"/>
      <c r="I18" s="1046"/>
      <c r="J18" s="1046"/>
      <c r="K18" s="1046"/>
      <c r="L18" s="1092"/>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6"/>
    </row>
    <row r="19" spans="1:35" ht="15" customHeight="1">
      <c r="A19" s="1046"/>
      <c r="B19" s="1046"/>
      <c r="C19" s="1046"/>
      <c r="D19" s="1046"/>
      <c r="E19" s="1046"/>
      <c r="F19" s="1046"/>
      <c r="G19" s="1046"/>
      <c r="H19" s="1046"/>
      <c r="I19" s="1046"/>
      <c r="J19" s="1046"/>
      <c r="K19" s="1046"/>
      <c r="L19" s="1144" t="s">
        <v>1402</v>
      </c>
      <c r="M19" s="1144"/>
      <c r="N19" s="1144"/>
      <c r="O19" s="1144"/>
      <c r="P19" s="1144"/>
      <c r="Q19" s="1144"/>
      <c r="R19" s="1046"/>
      <c r="S19" s="1046"/>
      <c r="T19" s="1046"/>
      <c r="U19" s="1046"/>
      <c r="V19" s="1046"/>
      <c r="W19" s="1046"/>
      <c r="X19" s="1046"/>
      <c r="Y19" s="1046"/>
      <c r="Z19" s="1046"/>
      <c r="AA19" s="1046"/>
      <c r="AB19" s="1046"/>
      <c r="AC19" s="1046"/>
      <c r="AD19" s="1046"/>
      <c r="AE19" s="1046"/>
      <c r="AF19" s="1046"/>
      <c r="AG19" s="1046"/>
      <c r="AH19" s="1046"/>
      <c r="AI19" s="1046"/>
    </row>
    <row r="20" spans="1:35" ht="15" customHeight="1">
      <c r="A20" s="1046"/>
      <c r="B20" s="1046"/>
      <c r="C20" s="1046"/>
      <c r="D20" s="1046"/>
      <c r="E20" s="1046"/>
      <c r="F20" s="1046"/>
      <c r="G20" s="1046"/>
      <c r="H20" s="1046"/>
      <c r="I20" s="1046"/>
      <c r="J20" s="1046"/>
      <c r="K20" s="723"/>
      <c r="L20" s="1145"/>
      <c r="M20" s="1145"/>
      <c r="N20" s="1145"/>
      <c r="O20" s="1145"/>
      <c r="P20" s="1145"/>
      <c r="Q20" s="1145"/>
      <c r="R20" s="1046"/>
      <c r="S20" s="1046"/>
      <c r="T20" s="1046"/>
      <c r="U20" s="1046"/>
      <c r="V20" s="1046"/>
      <c r="W20" s="1046"/>
      <c r="X20" s="1046"/>
      <c r="Y20" s="1046"/>
      <c r="Z20" s="1046"/>
      <c r="AA20" s="1046"/>
      <c r="AB20" s="1046"/>
      <c r="AC20" s="1046"/>
      <c r="AD20" s="1046"/>
      <c r="AE20" s="1046"/>
      <c r="AF20" s="1046"/>
      <c r="AG20" s="1046"/>
      <c r="AH20" s="1046"/>
      <c r="AI20" s="1046"/>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21" customWidth="1"/>
    <col min="2" max="2" width="6.7109375" style="121" customWidth="1"/>
    <col min="3" max="3" width="40.7109375" style="121" customWidth="1"/>
    <col min="4" max="6" width="3.7109375" style="121" customWidth="1"/>
    <col min="7" max="7" width="23.7109375" style="121" customWidth="1"/>
    <col min="8" max="9" width="3.7109375" style="121" customWidth="1"/>
    <col min="10" max="10" width="4.7109375" style="121" customWidth="1"/>
    <col min="11" max="11" width="40.7109375" style="121" customWidth="1"/>
    <col min="12" max="12" width="4.7109375" style="121" customWidth="1"/>
    <col min="13" max="13" width="18.5703125" style="121" bestFit="1" customWidth="1"/>
    <col min="14" max="15" width="4.7109375" style="121" customWidth="1"/>
    <col min="16" max="16" width="5.7109375" style="121" customWidth="1"/>
    <col min="17" max="18" width="12.5703125" style="121" customWidth="1"/>
    <col min="19" max="19" width="14.5703125" style="121" customWidth="1"/>
    <col min="20" max="20" width="18.85546875" style="121" customWidth="1"/>
    <col min="21" max="21" width="19.28515625" style="121" customWidth="1"/>
    <col min="22" max="22" width="39.140625" style="121" customWidth="1"/>
    <col min="23" max="23" width="41.7109375" style="121" customWidth="1"/>
    <col min="24" max="24" width="54.85546875" style="121" customWidth="1"/>
    <col min="25" max="26" width="22.85546875" style="121" customWidth="1"/>
    <col min="27" max="16384" width="9.1406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J12" sqref="J12"/>
    </sheetView>
  </sheetViews>
  <sheetFormatPr defaultColWidth="9.140625" defaultRowHeight="11.25"/>
  <cols>
    <col min="1" max="2" width="9.140625" style="10" hidden="1" customWidth="1"/>
    <col min="3" max="3" width="3.7109375" style="10" hidden="1" customWidth="1"/>
    <col min="4" max="4" width="94.85546875" style="10" customWidth="1"/>
    <col min="5" max="16384" width="9.140625" style="10"/>
  </cols>
  <sheetData>
    <row r="1" spans="1:4" hidden="1">
      <c r="A1" s="1146"/>
      <c r="B1" s="1146"/>
      <c r="C1" s="1146"/>
      <c r="D1" s="1146"/>
    </row>
    <row r="2" spans="1:4" hidden="1">
      <c r="A2" s="1146"/>
      <c r="B2" s="1146"/>
      <c r="C2" s="1146"/>
      <c r="D2" s="1146"/>
    </row>
    <row r="3" spans="1:4" hidden="1">
      <c r="A3" s="1146"/>
      <c r="B3" s="1146"/>
      <c r="C3" s="1146"/>
      <c r="D3" s="1146"/>
    </row>
    <row r="4" spans="1:4" hidden="1">
      <c r="A4" s="1146"/>
      <c r="B4" s="1146"/>
      <c r="C4" s="1146"/>
      <c r="D4" s="1146"/>
    </row>
    <row r="5" spans="1:4" hidden="1">
      <c r="A5" s="1146"/>
      <c r="B5" s="1146"/>
      <c r="C5" s="1146"/>
      <c r="D5" s="1146"/>
    </row>
    <row r="6" spans="1:4">
      <c r="A6" s="1146"/>
      <c r="B6" s="1146"/>
      <c r="C6" s="1147"/>
      <c r="D6" s="1147"/>
    </row>
    <row r="7" spans="1:4" ht="20.100000000000001" customHeight="1">
      <c r="A7" s="1146"/>
      <c r="B7" s="1146"/>
      <c r="C7" s="1147"/>
      <c r="D7" s="1148" t="s">
        <v>109</v>
      </c>
    </row>
    <row r="8" spans="1:4">
      <c r="A8" s="1146"/>
      <c r="B8" s="1146"/>
      <c r="C8" s="1147"/>
      <c r="D8" s="1147"/>
    </row>
    <row r="9" spans="1:4" ht="20.100000000000001" customHeight="1">
      <c r="A9" s="1146"/>
      <c r="B9" s="1146"/>
      <c r="C9" s="1147"/>
      <c r="D9" s="1149" t="s">
        <v>2374</v>
      </c>
    </row>
    <row r="10" spans="1:4" ht="33" customHeight="1">
      <c r="A10" s="1146"/>
      <c r="B10" s="1146"/>
      <c r="C10" s="1147"/>
      <c r="D10" s="1149" t="s">
        <v>2375</v>
      </c>
    </row>
    <row r="11" spans="1:4" ht="117" customHeight="1">
      <c r="A11" s="1146"/>
      <c r="B11" s="1146"/>
      <c r="C11" s="1147"/>
      <c r="D11" s="1149" t="s">
        <v>2379</v>
      </c>
    </row>
    <row r="12" spans="1:4" ht="60.75" customHeight="1">
      <c r="A12" s="1146"/>
      <c r="B12" s="1146"/>
      <c r="C12" s="1147"/>
      <c r="D12" s="1149" t="s">
        <v>2376</v>
      </c>
    </row>
    <row r="13" spans="1:4" ht="66" customHeight="1">
      <c r="A13" s="1146"/>
      <c r="B13" s="1146"/>
      <c r="C13" s="1147"/>
      <c r="D13" s="1149" t="s">
        <v>2377</v>
      </c>
    </row>
    <row r="14" spans="1:4" ht="135.75" customHeight="1">
      <c r="A14" s="1146"/>
      <c r="B14" s="1146"/>
      <c r="C14" s="1147"/>
      <c r="D14" s="1149" t="s">
        <v>2378</v>
      </c>
    </row>
    <row r="15" spans="1:4" ht="20.100000000000001" customHeight="1">
      <c r="A15" s="1146"/>
      <c r="B15" s="1146"/>
      <c r="C15" s="1147"/>
      <c r="D15" s="1150"/>
    </row>
    <row r="16" spans="1:4" ht="20.100000000000001" customHeight="1">
      <c r="A16" s="1146"/>
      <c r="B16" s="1146"/>
      <c r="C16" s="1147"/>
      <c r="D16" s="1150"/>
    </row>
    <row r="17" spans="1:4" ht="20.100000000000001" customHeight="1">
      <c r="A17" s="1146"/>
      <c r="B17" s="1146"/>
      <c r="C17" s="1147"/>
      <c r="D17" s="1150"/>
    </row>
    <row r="18" spans="1:4" ht="20.100000000000001" customHeight="1">
      <c r="A18" s="1146"/>
      <c r="B18" s="1146"/>
      <c r="C18" s="1147"/>
      <c r="D18" s="1150"/>
    </row>
    <row r="19" spans="1:4">
      <c r="A19" s="1146"/>
      <c r="B19" s="1146"/>
      <c r="C19" s="1147"/>
      <c r="D19" s="1147"/>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pageSetUpPr fitToPage="1"/>
  </sheetPr>
  <dimension ref="B2:E5"/>
  <sheetViews>
    <sheetView showGridLines="0" view="pageBreakPreview" zoomScale="60" zoomScaleNormal="100" workbookViewId="0">
      <selection activeCell="B22" sqref="B22"/>
    </sheetView>
  </sheetViews>
  <sheetFormatPr defaultColWidth="9.140625"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51" t="s">
        <v>110</v>
      </c>
      <c r="C2" s="1151"/>
      <c r="D2" s="1151"/>
      <c r="E2" s="1151"/>
    </row>
    <row r="3" spans="2:5">
      <c r="B3" s="1152"/>
      <c r="C3" s="1152"/>
      <c r="D3" s="1152"/>
      <c r="E3" s="1152"/>
    </row>
    <row r="4" spans="2:5" ht="21.75" customHeight="1" thickBot="1">
      <c r="B4" s="1153" t="s">
        <v>1151</v>
      </c>
      <c r="C4" s="1153" t="s">
        <v>1152</v>
      </c>
      <c r="D4" s="1153" t="s">
        <v>15</v>
      </c>
      <c r="E4" s="1154" t="s">
        <v>163</v>
      </c>
    </row>
    <row r="5" spans="2:5" ht="12" thickTop="1">
      <c r="B5" s="1152"/>
      <c r="C5" s="1152"/>
      <c r="D5" s="1152"/>
      <c r="E5" s="1152"/>
    </row>
  </sheetData>
  <sheetProtection formatColumns="0" formatRows="0" autoFilter="0"/>
  <autoFilter ref="B4:E4"/>
  <mergeCells count="1">
    <mergeCell ref="B2:E2"/>
  </mergeCells>
  <phoneticPr fontId="14" type="noConversion"/>
  <pageMargins left="0.75" right="0.75" top="1" bottom="0.47222222222222221" header="0.5" footer="0.5"/>
  <pageSetup paperSize="9" scale="76" fitToHeight="0" orientation="landscape"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25"/>
  <sheetViews>
    <sheetView showGridLines="0" zoomScaleNormal="100" workbookViewId="0"/>
  </sheetViews>
  <sheetFormatPr defaultColWidth="9.140625"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187</v>
      </c>
      <c r="B1" s="38" t="s">
        <v>188</v>
      </c>
      <c r="C1" s="38" t="s">
        <v>163</v>
      </c>
      <c r="D1" s="39"/>
    </row>
    <row r="2" spans="1:4" ht="12" thickTop="1"/>
    <row r="3" spans="1:4">
      <c r="A3" s="597">
        <v>45057.439768518518</v>
      </c>
      <c r="B3" s="41" t="s">
        <v>1440</v>
      </c>
      <c r="C3" s="41" t="s">
        <v>1441</v>
      </c>
    </row>
    <row r="4" spans="1:4">
      <c r="A4" s="597">
        <v>45057.439780092594</v>
      </c>
      <c r="B4" s="41" t="s">
        <v>1442</v>
      </c>
      <c r="C4" s="41" t="s">
        <v>1441</v>
      </c>
    </row>
    <row r="5" spans="1:4">
      <c r="A5" s="597">
        <v>45057.440046296295</v>
      </c>
      <c r="B5" s="41" t="s">
        <v>1440</v>
      </c>
      <c r="C5" s="41" t="s">
        <v>1441</v>
      </c>
    </row>
    <row r="6" spans="1:4">
      <c r="A6" s="597">
        <v>45057.440057870372</v>
      </c>
      <c r="B6" s="41" t="s">
        <v>1442</v>
      </c>
      <c r="C6" s="41" t="s">
        <v>1441</v>
      </c>
    </row>
    <row r="7" spans="1:4">
      <c r="A7" s="597">
        <v>45058.384652777779</v>
      </c>
      <c r="B7" s="41" t="s">
        <v>1440</v>
      </c>
      <c r="C7" s="41" t="s">
        <v>1441</v>
      </c>
    </row>
    <row r="8" spans="1:4">
      <c r="A8" s="597">
        <v>45058.384675925925</v>
      </c>
      <c r="B8" s="41" t="s">
        <v>1442</v>
      </c>
      <c r="C8" s="41" t="s">
        <v>1441</v>
      </c>
    </row>
    <row r="9" spans="1:4">
      <c r="A9" s="597">
        <v>45058.42800925926</v>
      </c>
      <c r="B9" s="41" t="s">
        <v>1440</v>
      </c>
      <c r="C9" s="41" t="s">
        <v>1441</v>
      </c>
    </row>
    <row r="10" spans="1:4">
      <c r="A10" s="597">
        <v>45058.428020833337</v>
      </c>
      <c r="B10" s="41" t="s">
        <v>1442</v>
      </c>
      <c r="C10" s="41" t="s">
        <v>1441</v>
      </c>
    </row>
    <row r="11" spans="1:4">
      <c r="A11" s="597">
        <v>45058.487650462965</v>
      </c>
      <c r="B11" s="41" t="s">
        <v>1440</v>
      </c>
      <c r="C11" s="41" t="s">
        <v>1441</v>
      </c>
    </row>
    <row r="12" spans="1:4">
      <c r="A12" s="597">
        <v>45058.614224537036</v>
      </c>
      <c r="B12" s="41" t="s">
        <v>1440</v>
      </c>
      <c r="C12" s="41" t="s">
        <v>1441</v>
      </c>
    </row>
    <row r="13" spans="1:4">
      <c r="A13" s="597">
        <v>45058.614247685182</v>
      </c>
      <c r="B13" s="41" t="s">
        <v>1442</v>
      </c>
      <c r="C13" s="41" t="s">
        <v>1441</v>
      </c>
    </row>
    <row r="14" spans="1:4">
      <c r="A14" s="597">
        <v>45058.617407407408</v>
      </c>
      <c r="B14" s="41" t="s">
        <v>1440</v>
      </c>
      <c r="C14" s="41" t="s">
        <v>1441</v>
      </c>
    </row>
    <row r="15" spans="1:4">
      <c r="A15" s="597">
        <v>45058.617418981485</v>
      </c>
      <c r="B15" s="41" t="s">
        <v>1442</v>
      </c>
      <c r="C15" s="41" t="s">
        <v>1441</v>
      </c>
    </row>
    <row r="16" spans="1:4">
      <c r="A16" s="597">
        <v>45114.66909722222</v>
      </c>
      <c r="B16" s="41" t="s">
        <v>1440</v>
      </c>
      <c r="C16" s="41" t="s">
        <v>1441</v>
      </c>
    </row>
    <row r="17" spans="1:3">
      <c r="A17" s="597">
        <v>45114.669120370374</v>
      </c>
      <c r="B17" s="41" t="s">
        <v>1442</v>
      </c>
      <c r="C17" s="41" t="s">
        <v>1441</v>
      </c>
    </row>
    <row r="18" spans="1:3">
      <c r="A18" s="597">
        <v>45194.519965277781</v>
      </c>
      <c r="B18" s="41" t="s">
        <v>1440</v>
      </c>
      <c r="C18" s="41" t="s">
        <v>1441</v>
      </c>
    </row>
    <row r="19" spans="1:3">
      <c r="A19" s="597">
        <v>45194.519988425927</v>
      </c>
      <c r="B19" s="41" t="s">
        <v>1442</v>
      </c>
      <c r="C19" s="41" t="s">
        <v>1441</v>
      </c>
    </row>
    <row r="20" spans="1:3">
      <c r="A20" s="597">
        <v>45194.726307870369</v>
      </c>
      <c r="B20" s="41" t="s">
        <v>1440</v>
      </c>
      <c r="C20" s="41" t="s">
        <v>1441</v>
      </c>
    </row>
    <row r="21" spans="1:3">
      <c r="A21" s="597">
        <v>45194.726331018515</v>
      </c>
      <c r="B21" s="41" t="s">
        <v>1442</v>
      </c>
      <c r="C21" s="41" t="s">
        <v>1441</v>
      </c>
    </row>
    <row r="22" spans="1:3">
      <c r="A22" s="597">
        <v>45203.695694444446</v>
      </c>
      <c r="B22" s="41" t="s">
        <v>1440</v>
      </c>
      <c r="C22" s="41" t="s">
        <v>1441</v>
      </c>
    </row>
    <row r="23" spans="1:3">
      <c r="A23" s="597">
        <v>45203.695706018516</v>
      </c>
      <c r="B23" s="41" t="s">
        <v>1442</v>
      </c>
      <c r="C23" s="41" t="s">
        <v>1441</v>
      </c>
    </row>
    <row r="24" spans="1:3">
      <c r="A24" s="597">
        <v>45275.6093287037</v>
      </c>
      <c r="B24" s="41" t="s">
        <v>1440</v>
      </c>
      <c r="C24" s="41" t="s">
        <v>1441</v>
      </c>
    </row>
    <row r="25" spans="1:3">
      <c r="A25" s="597">
        <v>45275.609363425923</v>
      </c>
      <c r="B25" s="41" t="s">
        <v>1442</v>
      </c>
      <c r="C25" s="41" t="s">
        <v>1441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98" t="s">
        <v>1037</v>
      </c>
      <c r="B1" s="598" t="s">
        <v>1038</v>
      </c>
      <c r="C1" s="598" t="s">
        <v>1953</v>
      </c>
      <c r="D1" s="598" t="s">
        <v>2287</v>
      </c>
      <c r="E1" s="598"/>
    </row>
    <row r="2" spans="1:5">
      <c r="A2" s="598" t="s">
        <v>1954</v>
      </c>
      <c r="B2" s="598" t="s">
        <v>1954</v>
      </c>
      <c r="C2" s="598" t="s">
        <v>1955</v>
      </c>
      <c r="D2" s="598" t="s">
        <v>1954</v>
      </c>
      <c r="E2" s="598" t="s">
        <v>2288</v>
      </c>
    </row>
    <row r="3" spans="1:5">
      <c r="A3" s="598" t="s">
        <v>1954</v>
      </c>
      <c r="B3" s="598" t="s">
        <v>1956</v>
      </c>
      <c r="C3" s="598" t="s">
        <v>1957</v>
      </c>
      <c r="D3" s="598" t="s">
        <v>1966</v>
      </c>
      <c r="E3" s="598" t="s">
        <v>2289</v>
      </c>
    </row>
    <row r="4" spans="1:5">
      <c r="A4" s="598" t="s">
        <v>1954</v>
      </c>
      <c r="B4" s="598" t="s">
        <v>1958</v>
      </c>
      <c r="C4" s="598" t="s">
        <v>1959</v>
      </c>
      <c r="D4" s="598" t="s">
        <v>1986</v>
      </c>
      <c r="E4" s="598" t="s">
        <v>2290</v>
      </c>
    </row>
    <row r="5" spans="1:5">
      <c r="A5" s="598" t="s">
        <v>1954</v>
      </c>
      <c r="B5" s="598" t="s">
        <v>1960</v>
      </c>
      <c r="C5" s="598" t="s">
        <v>1961</v>
      </c>
      <c r="D5" s="598" t="s">
        <v>2000</v>
      </c>
      <c r="E5" s="598" t="s">
        <v>2291</v>
      </c>
    </row>
    <row r="6" spans="1:5">
      <c r="A6" s="598" t="s">
        <v>1954</v>
      </c>
      <c r="B6" s="598" t="s">
        <v>1962</v>
      </c>
      <c r="C6" s="598" t="s">
        <v>1963</v>
      </c>
      <c r="D6" s="598" t="s">
        <v>2018</v>
      </c>
      <c r="E6" s="598" t="s">
        <v>2292</v>
      </c>
    </row>
    <row r="7" spans="1:5">
      <c r="A7" s="598" t="s">
        <v>1954</v>
      </c>
      <c r="B7" s="598" t="s">
        <v>1964</v>
      </c>
      <c r="C7" s="598" t="s">
        <v>1965</v>
      </c>
      <c r="D7" s="598" t="s">
        <v>2036</v>
      </c>
      <c r="E7" s="598" t="s">
        <v>2293</v>
      </c>
    </row>
    <row r="8" spans="1:5">
      <c r="A8" s="598" t="s">
        <v>1966</v>
      </c>
      <c r="B8" s="598" t="s">
        <v>1966</v>
      </c>
      <c r="C8" s="598" t="s">
        <v>1967</v>
      </c>
      <c r="D8" s="598" t="s">
        <v>2050</v>
      </c>
      <c r="E8" s="598" t="s">
        <v>2294</v>
      </c>
    </row>
    <row r="9" spans="1:5">
      <c r="A9" s="598" t="s">
        <v>1966</v>
      </c>
      <c r="B9" s="598" t="s">
        <v>1968</v>
      </c>
      <c r="C9" s="598" t="s">
        <v>1969</v>
      </c>
      <c r="D9" s="598" t="s">
        <v>2066</v>
      </c>
      <c r="E9" s="598" t="s">
        <v>2295</v>
      </c>
    </row>
    <row r="10" spans="1:5">
      <c r="A10" s="598" t="s">
        <v>1966</v>
      </c>
      <c r="B10" s="598" t="s">
        <v>1970</v>
      </c>
      <c r="C10" s="598" t="s">
        <v>1971</v>
      </c>
      <c r="D10" s="598" t="s">
        <v>2084</v>
      </c>
      <c r="E10" s="598" t="s">
        <v>2296</v>
      </c>
    </row>
    <row r="11" spans="1:5">
      <c r="A11" s="598" t="s">
        <v>1966</v>
      </c>
      <c r="B11" s="598" t="s">
        <v>1972</v>
      </c>
      <c r="C11" s="598" t="s">
        <v>1973</v>
      </c>
      <c r="D11" s="598" t="s">
        <v>2104</v>
      </c>
      <c r="E11" s="598" t="s">
        <v>2297</v>
      </c>
    </row>
    <row r="12" spans="1:5">
      <c r="A12" s="598" t="s">
        <v>1966</v>
      </c>
      <c r="B12" s="598" t="s">
        <v>1974</v>
      </c>
      <c r="C12" s="598" t="s">
        <v>1975</v>
      </c>
      <c r="D12" s="598" t="s">
        <v>2116</v>
      </c>
      <c r="E12" s="598" t="s">
        <v>2298</v>
      </c>
    </row>
    <row r="13" spans="1:5">
      <c r="A13" s="598" t="s">
        <v>1966</v>
      </c>
      <c r="B13" s="598" t="s">
        <v>1976</v>
      </c>
      <c r="C13" s="598" t="s">
        <v>1977</v>
      </c>
      <c r="D13" s="598" t="s">
        <v>2130</v>
      </c>
      <c r="E13" s="598" t="s">
        <v>2299</v>
      </c>
    </row>
    <row r="14" spans="1:5">
      <c r="A14" s="598" t="s">
        <v>1966</v>
      </c>
      <c r="B14" s="598" t="s">
        <v>1978</v>
      </c>
      <c r="C14" s="598" t="s">
        <v>1979</v>
      </c>
      <c r="D14" s="598" t="s">
        <v>2144</v>
      </c>
      <c r="E14" s="598" t="s">
        <v>2300</v>
      </c>
    </row>
    <row r="15" spans="1:5">
      <c r="A15" s="598" t="s">
        <v>1966</v>
      </c>
      <c r="B15" s="598" t="s">
        <v>1980</v>
      </c>
      <c r="C15" s="598" t="s">
        <v>1981</v>
      </c>
      <c r="D15" s="598" t="s">
        <v>2156</v>
      </c>
      <c r="E15" s="598" t="s">
        <v>2301</v>
      </c>
    </row>
    <row r="16" spans="1:5">
      <c r="A16" s="598" t="s">
        <v>1966</v>
      </c>
      <c r="B16" s="598" t="s">
        <v>1982</v>
      </c>
      <c r="C16" s="598" t="s">
        <v>1983</v>
      </c>
      <c r="D16" s="598" t="s">
        <v>2170</v>
      </c>
      <c r="E16" s="598" t="s">
        <v>2302</v>
      </c>
    </row>
    <row r="17" spans="1:5">
      <c r="A17" s="598" t="s">
        <v>1966</v>
      </c>
      <c r="B17" s="598" t="s">
        <v>1984</v>
      </c>
      <c r="C17" s="598" t="s">
        <v>1985</v>
      </c>
      <c r="D17" s="598" t="s">
        <v>2182</v>
      </c>
      <c r="E17" s="598" t="s">
        <v>2303</v>
      </c>
    </row>
    <row r="18" spans="1:5">
      <c r="A18" s="598" t="s">
        <v>1986</v>
      </c>
      <c r="B18" s="598" t="s">
        <v>1987</v>
      </c>
      <c r="C18" s="598" t="s">
        <v>1988</v>
      </c>
      <c r="D18" s="598" t="s">
        <v>2198</v>
      </c>
      <c r="E18" s="598" t="s">
        <v>2304</v>
      </c>
    </row>
    <row r="19" spans="1:5">
      <c r="A19" s="598" t="s">
        <v>1986</v>
      </c>
      <c r="B19" s="598" t="s">
        <v>1986</v>
      </c>
      <c r="C19" s="598" t="s">
        <v>1989</v>
      </c>
      <c r="D19" s="598" t="s">
        <v>2214</v>
      </c>
      <c r="E19" s="598" t="s">
        <v>2305</v>
      </c>
    </row>
    <row r="20" spans="1:5">
      <c r="A20" s="598" t="s">
        <v>1986</v>
      </c>
      <c r="B20" s="598" t="s">
        <v>1990</v>
      </c>
      <c r="C20" s="598" t="s">
        <v>1991</v>
      </c>
      <c r="D20" s="598" t="s">
        <v>2228</v>
      </c>
      <c r="E20" s="598" t="s">
        <v>2306</v>
      </c>
    </row>
    <row r="21" spans="1:5">
      <c r="A21" s="598" t="s">
        <v>1986</v>
      </c>
      <c r="B21" s="598" t="s">
        <v>1992</v>
      </c>
      <c r="C21" s="598" t="s">
        <v>1993</v>
      </c>
      <c r="D21" s="598" t="s">
        <v>2242</v>
      </c>
      <c r="E21" s="598" t="s">
        <v>2307</v>
      </c>
    </row>
    <row r="22" spans="1:5">
      <c r="A22" s="598" t="s">
        <v>1986</v>
      </c>
      <c r="B22" s="598" t="s">
        <v>1994</v>
      </c>
      <c r="C22" s="598" t="s">
        <v>1995</v>
      </c>
      <c r="D22" s="598" t="s">
        <v>2259</v>
      </c>
      <c r="E22" s="598" t="s">
        <v>2308</v>
      </c>
    </row>
    <row r="23" spans="1:5">
      <c r="A23" s="598" t="s">
        <v>1986</v>
      </c>
      <c r="B23" s="598" t="s">
        <v>1996</v>
      </c>
      <c r="C23" s="598" t="s">
        <v>1997</v>
      </c>
      <c r="D23" s="598" t="s">
        <v>2281</v>
      </c>
      <c r="E23" s="598" t="s">
        <v>2309</v>
      </c>
    </row>
    <row r="24" spans="1:5">
      <c r="A24" s="598" t="s">
        <v>1986</v>
      </c>
      <c r="B24" s="598" t="s">
        <v>1998</v>
      </c>
      <c r="C24" s="598" t="s">
        <v>1999</v>
      </c>
      <c r="D24" s="598" t="s">
        <v>2283</v>
      </c>
      <c r="E24" s="598" t="s">
        <v>2310</v>
      </c>
    </row>
    <row r="25" spans="1:5">
      <c r="A25" s="598" t="s">
        <v>2000</v>
      </c>
      <c r="B25" s="598" t="s">
        <v>2001</v>
      </c>
      <c r="C25" s="598" t="s">
        <v>2002</v>
      </c>
      <c r="D25" s="598" t="s">
        <v>2285</v>
      </c>
      <c r="E25" s="598" t="s">
        <v>2311</v>
      </c>
    </row>
    <row r="26" spans="1:5">
      <c r="A26" s="598" t="s">
        <v>2000</v>
      </c>
      <c r="B26" s="598" t="s">
        <v>2003</v>
      </c>
      <c r="C26" s="598" t="s">
        <v>2004</v>
      </c>
      <c r="D26" s="598"/>
      <c r="E26" s="598"/>
    </row>
    <row r="27" spans="1:5">
      <c r="A27" s="598" t="s">
        <v>2000</v>
      </c>
      <c r="B27" s="598" t="s">
        <v>2000</v>
      </c>
      <c r="C27" s="598" t="s">
        <v>2005</v>
      </c>
      <c r="D27" s="598"/>
      <c r="E27" s="598"/>
    </row>
    <row r="28" spans="1:5">
      <c r="A28" s="598" t="s">
        <v>2000</v>
      </c>
      <c r="B28" s="598" t="s">
        <v>2006</v>
      </c>
      <c r="C28" s="598" t="s">
        <v>2007</v>
      </c>
      <c r="D28" s="598"/>
      <c r="E28" s="598"/>
    </row>
    <row r="29" spans="1:5">
      <c r="A29" s="598" t="s">
        <v>2000</v>
      </c>
      <c r="B29" s="598" t="s">
        <v>2008</v>
      </c>
      <c r="C29" s="598" t="s">
        <v>2009</v>
      </c>
      <c r="D29" s="598"/>
      <c r="E29" s="598"/>
    </row>
    <row r="30" spans="1:5">
      <c r="A30" s="598" t="s">
        <v>2000</v>
      </c>
      <c r="B30" s="598" t="s">
        <v>2010</v>
      </c>
      <c r="C30" s="598" t="s">
        <v>2011</v>
      </c>
      <c r="D30" s="598"/>
      <c r="E30" s="598"/>
    </row>
    <row r="31" spans="1:5">
      <c r="A31" s="598" t="s">
        <v>2000</v>
      </c>
      <c r="B31" s="598" t="s">
        <v>2012</v>
      </c>
      <c r="C31" s="598" t="s">
        <v>2013</v>
      </c>
      <c r="D31" s="598"/>
      <c r="E31" s="598"/>
    </row>
    <row r="32" spans="1:5">
      <c r="A32" s="598" t="s">
        <v>2000</v>
      </c>
      <c r="B32" s="598" t="s">
        <v>2014</v>
      </c>
      <c r="C32" s="598" t="s">
        <v>2015</v>
      </c>
      <c r="D32" s="598"/>
      <c r="E32" s="598"/>
    </row>
    <row r="33" spans="1:5">
      <c r="A33" s="598" t="s">
        <v>2000</v>
      </c>
      <c r="B33" s="598" t="s">
        <v>2016</v>
      </c>
      <c r="C33" s="598" t="s">
        <v>2017</v>
      </c>
      <c r="D33" s="598"/>
      <c r="E33" s="598"/>
    </row>
    <row r="34" spans="1:5">
      <c r="A34" s="598" t="s">
        <v>2018</v>
      </c>
      <c r="B34" s="598" t="s">
        <v>2019</v>
      </c>
      <c r="C34" s="598" t="s">
        <v>2020</v>
      </c>
      <c r="D34" s="598"/>
      <c r="E34" s="598"/>
    </row>
    <row r="35" spans="1:5">
      <c r="A35" s="598" t="s">
        <v>2018</v>
      </c>
      <c r="B35" s="598" t="s">
        <v>2021</v>
      </c>
      <c r="C35" s="598" t="s">
        <v>2022</v>
      </c>
      <c r="D35" s="598"/>
      <c r="E35" s="598"/>
    </row>
    <row r="36" spans="1:5">
      <c r="A36" s="598" t="s">
        <v>2018</v>
      </c>
      <c r="B36" s="598" t="s">
        <v>2023</v>
      </c>
      <c r="C36" s="598" t="s">
        <v>2024</v>
      </c>
      <c r="D36" s="598"/>
      <c r="E36" s="598"/>
    </row>
    <row r="37" spans="1:5">
      <c r="A37" s="598" t="s">
        <v>2018</v>
      </c>
      <c r="B37" s="598" t="s">
        <v>2018</v>
      </c>
      <c r="C37" s="598" t="s">
        <v>2025</v>
      </c>
      <c r="D37" s="598"/>
      <c r="E37" s="598"/>
    </row>
    <row r="38" spans="1:5">
      <c r="A38" s="598" t="s">
        <v>2018</v>
      </c>
      <c r="B38" s="598" t="s">
        <v>2026</v>
      </c>
      <c r="C38" s="598" t="s">
        <v>2027</v>
      </c>
      <c r="D38" s="598"/>
      <c r="E38" s="598"/>
    </row>
    <row r="39" spans="1:5">
      <c r="A39" s="598" t="s">
        <v>2018</v>
      </c>
      <c r="B39" s="598" t="s">
        <v>2028</v>
      </c>
      <c r="C39" s="598" t="s">
        <v>2029</v>
      </c>
      <c r="D39" s="598"/>
      <c r="E39" s="598"/>
    </row>
    <row r="40" spans="1:5">
      <c r="A40" s="598" t="s">
        <v>2018</v>
      </c>
      <c r="B40" s="598" t="s">
        <v>2030</v>
      </c>
      <c r="C40" s="598" t="s">
        <v>2031</v>
      </c>
      <c r="D40" s="598"/>
      <c r="E40" s="598"/>
    </row>
    <row r="41" spans="1:5">
      <c r="A41" s="598" t="s">
        <v>2018</v>
      </c>
      <c r="B41" s="598" t="s">
        <v>2032</v>
      </c>
      <c r="C41" s="598" t="s">
        <v>2033</v>
      </c>
      <c r="D41" s="598"/>
      <c r="E41" s="598"/>
    </row>
    <row r="42" spans="1:5">
      <c r="A42" s="598" t="s">
        <v>2018</v>
      </c>
      <c r="B42" s="598" t="s">
        <v>2034</v>
      </c>
      <c r="C42" s="598" t="s">
        <v>2035</v>
      </c>
      <c r="D42" s="598"/>
      <c r="E42" s="598"/>
    </row>
    <row r="43" spans="1:5">
      <c r="A43" s="598" t="s">
        <v>2036</v>
      </c>
      <c r="B43" s="598" t="s">
        <v>2037</v>
      </c>
      <c r="C43" s="598" t="s">
        <v>2038</v>
      </c>
      <c r="D43" s="598"/>
      <c r="E43" s="598"/>
    </row>
    <row r="44" spans="1:5">
      <c r="A44" s="598" t="s">
        <v>2036</v>
      </c>
      <c r="B44" s="598" t="s">
        <v>2039</v>
      </c>
      <c r="C44" s="598" t="s">
        <v>2040</v>
      </c>
      <c r="D44" s="598"/>
      <c r="E44" s="598"/>
    </row>
    <row r="45" spans="1:5">
      <c r="A45" s="598" t="s">
        <v>2036</v>
      </c>
      <c r="B45" s="598" t="s">
        <v>2041</v>
      </c>
      <c r="C45" s="598" t="s">
        <v>2042</v>
      </c>
      <c r="D45" s="598"/>
      <c r="E45" s="598"/>
    </row>
    <row r="46" spans="1:5">
      <c r="A46" s="598" t="s">
        <v>2036</v>
      </c>
      <c r="B46" s="598" t="s">
        <v>2036</v>
      </c>
      <c r="C46" s="598" t="s">
        <v>2043</v>
      </c>
      <c r="D46" s="598"/>
      <c r="E46" s="598"/>
    </row>
    <row r="47" spans="1:5">
      <c r="A47" s="598" t="s">
        <v>2036</v>
      </c>
      <c r="B47" s="598" t="s">
        <v>2044</v>
      </c>
      <c r="C47" s="598" t="s">
        <v>2045</v>
      </c>
      <c r="D47" s="598"/>
      <c r="E47" s="598"/>
    </row>
    <row r="48" spans="1:5">
      <c r="A48" s="598" t="s">
        <v>2036</v>
      </c>
      <c r="B48" s="598" t="s">
        <v>2046</v>
      </c>
      <c r="C48" s="598" t="s">
        <v>2047</v>
      </c>
      <c r="D48" s="598"/>
      <c r="E48" s="598"/>
    </row>
    <row r="49" spans="1:5">
      <c r="A49" s="598" t="s">
        <v>2036</v>
      </c>
      <c r="B49" s="598" t="s">
        <v>2048</v>
      </c>
      <c r="C49" s="598" t="s">
        <v>2049</v>
      </c>
      <c r="D49" s="598"/>
      <c r="E49" s="598"/>
    </row>
    <row r="50" spans="1:5">
      <c r="A50" s="598" t="s">
        <v>2050</v>
      </c>
      <c r="B50" s="598" t="s">
        <v>2051</v>
      </c>
      <c r="C50" s="598" t="s">
        <v>2052</v>
      </c>
      <c r="D50" s="598"/>
      <c r="E50" s="598"/>
    </row>
    <row r="51" spans="1:5">
      <c r="A51" s="598" t="s">
        <v>2050</v>
      </c>
      <c r="B51" s="598" t="s">
        <v>2053</v>
      </c>
      <c r="C51" s="598" t="s">
        <v>2054</v>
      </c>
      <c r="D51" s="598"/>
      <c r="E51" s="598"/>
    </row>
    <row r="52" spans="1:5">
      <c r="A52" s="598" t="s">
        <v>2050</v>
      </c>
      <c r="B52" s="598" t="s">
        <v>2055</v>
      </c>
      <c r="C52" s="598" t="s">
        <v>2056</v>
      </c>
      <c r="D52" s="598"/>
      <c r="E52" s="598"/>
    </row>
    <row r="53" spans="1:5">
      <c r="A53" s="598" t="s">
        <v>2050</v>
      </c>
      <c r="B53" s="598" t="s">
        <v>2057</v>
      </c>
      <c r="C53" s="598" t="s">
        <v>2058</v>
      </c>
      <c r="D53" s="598"/>
      <c r="E53" s="598"/>
    </row>
    <row r="54" spans="1:5">
      <c r="A54" s="598" t="s">
        <v>2050</v>
      </c>
      <c r="B54" s="598" t="s">
        <v>2050</v>
      </c>
      <c r="C54" s="598" t="s">
        <v>2059</v>
      </c>
      <c r="D54" s="598"/>
      <c r="E54" s="598"/>
    </row>
    <row r="55" spans="1:5">
      <c r="A55" s="598" t="s">
        <v>2050</v>
      </c>
      <c r="B55" s="598" t="s">
        <v>2060</v>
      </c>
      <c r="C55" s="598" t="s">
        <v>2061</v>
      </c>
      <c r="D55" s="598"/>
      <c r="E55" s="598"/>
    </row>
    <row r="56" spans="1:5">
      <c r="A56" s="598" t="s">
        <v>2050</v>
      </c>
      <c r="B56" s="598" t="s">
        <v>2062</v>
      </c>
      <c r="C56" s="598" t="s">
        <v>2063</v>
      </c>
      <c r="D56" s="598"/>
      <c r="E56" s="598"/>
    </row>
    <row r="57" spans="1:5">
      <c r="A57" s="598" t="s">
        <v>2050</v>
      </c>
      <c r="B57" s="598" t="s">
        <v>2064</v>
      </c>
      <c r="C57" s="598" t="s">
        <v>2065</v>
      </c>
      <c r="D57" s="598"/>
      <c r="E57" s="598"/>
    </row>
    <row r="58" spans="1:5">
      <c r="A58" s="598" t="s">
        <v>2066</v>
      </c>
      <c r="B58" s="598" t="s">
        <v>2067</v>
      </c>
      <c r="C58" s="598" t="s">
        <v>2068</v>
      </c>
      <c r="D58" s="598"/>
      <c r="E58" s="598"/>
    </row>
    <row r="59" spans="1:5">
      <c r="A59" s="598" t="s">
        <v>2066</v>
      </c>
      <c r="B59" s="598" t="s">
        <v>2066</v>
      </c>
      <c r="C59" s="598" t="s">
        <v>2069</v>
      </c>
      <c r="D59" s="598"/>
      <c r="E59" s="598"/>
    </row>
    <row r="60" spans="1:5">
      <c r="A60" s="598" t="s">
        <v>2066</v>
      </c>
      <c r="B60" s="598" t="s">
        <v>2070</v>
      </c>
      <c r="C60" s="598" t="s">
        <v>2071</v>
      </c>
      <c r="D60" s="598"/>
      <c r="E60" s="598"/>
    </row>
    <row r="61" spans="1:5">
      <c r="A61" s="598" t="s">
        <v>2066</v>
      </c>
      <c r="B61" s="598" t="s">
        <v>2072</v>
      </c>
      <c r="C61" s="598" t="s">
        <v>2073</v>
      </c>
      <c r="D61" s="598"/>
      <c r="E61" s="598"/>
    </row>
    <row r="62" spans="1:5">
      <c r="A62" s="598" t="s">
        <v>2066</v>
      </c>
      <c r="B62" s="598" t="s">
        <v>2074</v>
      </c>
      <c r="C62" s="598" t="s">
        <v>2075</v>
      </c>
      <c r="D62" s="598"/>
      <c r="E62" s="598"/>
    </row>
    <row r="63" spans="1:5">
      <c r="A63" s="598" t="s">
        <v>2066</v>
      </c>
      <c r="B63" s="598" t="s">
        <v>2076</v>
      </c>
      <c r="C63" s="598" t="s">
        <v>2077</v>
      </c>
      <c r="D63" s="598"/>
      <c r="E63" s="598"/>
    </row>
    <row r="64" spans="1:5">
      <c r="A64" s="598" t="s">
        <v>2066</v>
      </c>
      <c r="B64" s="598" t="s">
        <v>2078</v>
      </c>
      <c r="C64" s="598" t="s">
        <v>2079</v>
      </c>
      <c r="D64" s="598"/>
      <c r="E64" s="598"/>
    </row>
    <row r="65" spans="1:5">
      <c r="A65" s="598" t="s">
        <v>2066</v>
      </c>
      <c r="B65" s="598" t="s">
        <v>2080</v>
      </c>
      <c r="C65" s="598" t="s">
        <v>2081</v>
      </c>
      <c r="D65" s="598"/>
      <c r="E65" s="598"/>
    </row>
    <row r="66" spans="1:5">
      <c r="A66" s="598" t="s">
        <v>2066</v>
      </c>
      <c r="B66" s="598" t="s">
        <v>2082</v>
      </c>
      <c r="C66" s="598" t="s">
        <v>2083</v>
      </c>
      <c r="D66" s="598"/>
      <c r="E66" s="598"/>
    </row>
    <row r="67" spans="1:5">
      <c r="A67" s="598" t="s">
        <v>2084</v>
      </c>
      <c r="B67" s="598" t="s">
        <v>2085</v>
      </c>
      <c r="C67" s="598" t="s">
        <v>2086</v>
      </c>
      <c r="D67" s="598"/>
      <c r="E67" s="598"/>
    </row>
    <row r="68" spans="1:5">
      <c r="A68" s="598" t="s">
        <v>2084</v>
      </c>
      <c r="B68" s="598" t="s">
        <v>2087</v>
      </c>
      <c r="C68" s="598" t="s">
        <v>2088</v>
      </c>
      <c r="D68" s="598"/>
      <c r="E68" s="598"/>
    </row>
    <row r="69" spans="1:5">
      <c r="A69" s="598" t="s">
        <v>2084</v>
      </c>
      <c r="B69" s="598" t="s">
        <v>2089</v>
      </c>
      <c r="C69" s="598" t="s">
        <v>2090</v>
      </c>
      <c r="D69" s="598"/>
      <c r="E69" s="598"/>
    </row>
    <row r="70" spans="1:5">
      <c r="A70" s="598" t="s">
        <v>2084</v>
      </c>
      <c r="B70" s="598" t="s">
        <v>2091</v>
      </c>
      <c r="C70" s="598" t="s">
        <v>2092</v>
      </c>
      <c r="D70" s="598"/>
      <c r="E70" s="598"/>
    </row>
    <row r="71" spans="1:5">
      <c r="A71" s="598" t="s">
        <v>2084</v>
      </c>
      <c r="B71" s="598" t="s">
        <v>2084</v>
      </c>
      <c r="C71" s="598" t="s">
        <v>2093</v>
      </c>
      <c r="D71" s="598"/>
      <c r="E71" s="598"/>
    </row>
    <row r="72" spans="1:5">
      <c r="A72" s="598" t="s">
        <v>2084</v>
      </c>
      <c r="B72" s="598" t="s">
        <v>2094</v>
      </c>
      <c r="C72" s="598" t="s">
        <v>2095</v>
      </c>
      <c r="D72" s="598"/>
      <c r="E72" s="598"/>
    </row>
    <row r="73" spans="1:5">
      <c r="A73" s="598" t="s">
        <v>2084</v>
      </c>
      <c r="B73" s="598" t="s">
        <v>2096</v>
      </c>
      <c r="C73" s="598" t="s">
        <v>2097</v>
      </c>
      <c r="D73" s="598"/>
      <c r="E73" s="598"/>
    </row>
    <row r="74" spans="1:5">
      <c r="A74" s="598" t="s">
        <v>2084</v>
      </c>
      <c r="B74" s="598" t="s">
        <v>2098</v>
      </c>
      <c r="C74" s="598" t="s">
        <v>2099</v>
      </c>
      <c r="D74" s="598"/>
      <c r="E74" s="598"/>
    </row>
    <row r="75" spans="1:5">
      <c r="A75" s="598" t="s">
        <v>2084</v>
      </c>
      <c r="B75" s="598" t="s">
        <v>2100</v>
      </c>
      <c r="C75" s="598" t="s">
        <v>2101</v>
      </c>
      <c r="D75" s="598"/>
      <c r="E75" s="598"/>
    </row>
    <row r="76" spans="1:5">
      <c r="A76" s="598" t="s">
        <v>2084</v>
      </c>
      <c r="B76" s="598" t="s">
        <v>2102</v>
      </c>
      <c r="C76" s="598" t="s">
        <v>2103</v>
      </c>
      <c r="D76" s="598"/>
      <c r="E76" s="598"/>
    </row>
    <row r="77" spans="1:5">
      <c r="A77" s="598" t="s">
        <v>2104</v>
      </c>
      <c r="B77" s="598" t="s">
        <v>2105</v>
      </c>
      <c r="C77" s="598" t="s">
        <v>2106</v>
      </c>
      <c r="D77" s="598"/>
      <c r="E77" s="598"/>
    </row>
    <row r="78" spans="1:5">
      <c r="A78" s="598" t="s">
        <v>2104</v>
      </c>
      <c r="B78" s="598" t="s">
        <v>2104</v>
      </c>
      <c r="C78" s="598" t="s">
        <v>2107</v>
      </c>
      <c r="D78" s="598"/>
      <c r="E78" s="598"/>
    </row>
    <row r="79" spans="1:5">
      <c r="A79" s="598" t="s">
        <v>2104</v>
      </c>
      <c r="B79" s="598" t="s">
        <v>2108</v>
      </c>
      <c r="C79" s="598" t="s">
        <v>2109</v>
      </c>
      <c r="D79" s="598"/>
      <c r="E79" s="598"/>
    </row>
    <row r="80" spans="1:5">
      <c r="A80" s="598" t="s">
        <v>2104</v>
      </c>
      <c r="B80" s="598" t="s">
        <v>2110</v>
      </c>
      <c r="C80" s="598" t="s">
        <v>2111</v>
      </c>
      <c r="D80" s="598"/>
      <c r="E80" s="598"/>
    </row>
    <row r="81" spans="1:5">
      <c r="A81" s="598" t="s">
        <v>2104</v>
      </c>
      <c r="B81" s="598" t="s">
        <v>2112</v>
      </c>
      <c r="C81" s="598" t="s">
        <v>2113</v>
      </c>
      <c r="D81" s="598"/>
      <c r="E81" s="598"/>
    </row>
    <row r="82" spans="1:5">
      <c r="A82" s="598" t="s">
        <v>2104</v>
      </c>
      <c r="B82" s="598" t="s">
        <v>2114</v>
      </c>
      <c r="C82" s="598" t="s">
        <v>2115</v>
      </c>
      <c r="D82" s="598"/>
      <c r="E82" s="598"/>
    </row>
    <row r="83" spans="1:5">
      <c r="A83" s="598" t="s">
        <v>2116</v>
      </c>
      <c r="B83" s="598" t="s">
        <v>2117</v>
      </c>
      <c r="C83" s="598" t="s">
        <v>2118</v>
      </c>
      <c r="D83" s="598"/>
      <c r="E83" s="598"/>
    </row>
    <row r="84" spans="1:5">
      <c r="A84" s="598" t="s">
        <v>2116</v>
      </c>
      <c r="B84" s="598" t="s">
        <v>2119</v>
      </c>
      <c r="C84" s="598" t="s">
        <v>2120</v>
      </c>
      <c r="D84" s="598"/>
      <c r="E84" s="598"/>
    </row>
    <row r="85" spans="1:5">
      <c r="A85" s="598" t="s">
        <v>2116</v>
      </c>
      <c r="B85" s="598" t="s">
        <v>2116</v>
      </c>
      <c r="C85" s="598" t="s">
        <v>2121</v>
      </c>
      <c r="D85" s="598"/>
      <c r="E85" s="598"/>
    </row>
    <row r="86" spans="1:5">
      <c r="A86" s="598" t="s">
        <v>2116</v>
      </c>
      <c r="B86" s="598" t="s">
        <v>2122</v>
      </c>
      <c r="C86" s="598" t="s">
        <v>2123</v>
      </c>
      <c r="D86" s="598"/>
      <c r="E86" s="598"/>
    </row>
    <row r="87" spans="1:5">
      <c r="A87" s="598" t="s">
        <v>2116</v>
      </c>
      <c r="B87" s="598" t="s">
        <v>2124</v>
      </c>
      <c r="C87" s="598" t="s">
        <v>2125</v>
      </c>
      <c r="D87" s="598"/>
      <c r="E87" s="598"/>
    </row>
    <row r="88" spans="1:5">
      <c r="A88" s="598" t="s">
        <v>2116</v>
      </c>
      <c r="B88" s="598" t="s">
        <v>2126</v>
      </c>
      <c r="C88" s="598" t="s">
        <v>2127</v>
      </c>
      <c r="D88" s="598"/>
      <c r="E88" s="598"/>
    </row>
    <row r="89" spans="1:5">
      <c r="A89" s="598" t="s">
        <v>2116</v>
      </c>
      <c r="B89" s="598" t="s">
        <v>2128</v>
      </c>
      <c r="C89" s="598" t="s">
        <v>2129</v>
      </c>
      <c r="D89" s="598"/>
      <c r="E89" s="598"/>
    </row>
    <row r="90" spans="1:5">
      <c r="A90" s="598" t="s">
        <v>2130</v>
      </c>
      <c r="B90" s="598" t="s">
        <v>2131</v>
      </c>
      <c r="C90" s="598" t="s">
        <v>2132</v>
      </c>
      <c r="D90" s="598"/>
      <c r="E90" s="598"/>
    </row>
    <row r="91" spans="1:5">
      <c r="A91" s="598" t="s">
        <v>2130</v>
      </c>
      <c r="B91" s="598" t="s">
        <v>2130</v>
      </c>
      <c r="C91" s="598" t="s">
        <v>2133</v>
      </c>
      <c r="D91" s="598"/>
      <c r="E91" s="598"/>
    </row>
    <row r="92" spans="1:5">
      <c r="A92" s="598" t="s">
        <v>2130</v>
      </c>
      <c r="B92" s="598" t="s">
        <v>2134</v>
      </c>
      <c r="C92" s="598" t="s">
        <v>2135</v>
      </c>
      <c r="D92" s="598"/>
      <c r="E92" s="598"/>
    </row>
    <row r="93" spans="1:5">
      <c r="A93" s="598" t="s">
        <v>2130</v>
      </c>
      <c r="B93" s="598" t="s">
        <v>2136</v>
      </c>
      <c r="C93" s="598" t="s">
        <v>2137</v>
      </c>
      <c r="D93" s="598"/>
      <c r="E93" s="598"/>
    </row>
    <row r="94" spans="1:5">
      <c r="A94" s="598" t="s">
        <v>2130</v>
      </c>
      <c r="B94" s="598" t="s">
        <v>2138</v>
      </c>
      <c r="C94" s="598" t="s">
        <v>2139</v>
      </c>
      <c r="D94" s="598"/>
      <c r="E94" s="598"/>
    </row>
    <row r="95" spans="1:5">
      <c r="A95" s="598" t="s">
        <v>2130</v>
      </c>
      <c r="B95" s="598" t="s">
        <v>2140</v>
      </c>
      <c r="C95" s="598" t="s">
        <v>2141</v>
      </c>
      <c r="D95" s="598"/>
      <c r="E95" s="598"/>
    </row>
    <row r="96" spans="1:5">
      <c r="A96" s="598" t="s">
        <v>2130</v>
      </c>
      <c r="B96" s="598" t="s">
        <v>2142</v>
      </c>
      <c r="C96" s="598" t="s">
        <v>2143</v>
      </c>
      <c r="D96" s="598"/>
      <c r="E96" s="598"/>
    </row>
    <row r="97" spans="1:5">
      <c r="A97" s="598" t="s">
        <v>2144</v>
      </c>
      <c r="B97" s="598" t="s">
        <v>2145</v>
      </c>
      <c r="C97" s="598" t="s">
        <v>2146</v>
      </c>
      <c r="D97" s="598"/>
      <c r="E97" s="598"/>
    </row>
    <row r="98" spans="1:5">
      <c r="A98" s="598" t="s">
        <v>2144</v>
      </c>
      <c r="B98" s="598" t="s">
        <v>2147</v>
      </c>
      <c r="C98" s="598" t="s">
        <v>2148</v>
      </c>
      <c r="D98" s="598"/>
      <c r="E98" s="598"/>
    </row>
    <row r="99" spans="1:5">
      <c r="A99" s="598" t="s">
        <v>2144</v>
      </c>
      <c r="B99" s="598" t="s">
        <v>2149</v>
      </c>
      <c r="C99" s="598" t="s">
        <v>2150</v>
      </c>
      <c r="D99" s="598"/>
      <c r="E99" s="598"/>
    </row>
    <row r="100" spans="1:5">
      <c r="A100" s="598" t="s">
        <v>2144</v>
      </c>
      <c r="B100" s="598" t="s">
        <v>2151</v>
      </c>
      <c r="C100" s="598" t="s">
        <v>2152</v>
      </c>
      <c r="D100" s="598"/>
      <c r="E100" s="598"/>
    </row>
    <row r="101" spans="1:5">
      <c r="A101" s="598" t="s">
        <v>2144</v>
      </c>
      <c r="B101" s="598" t="s">
        <v>2144</v>
      </c>
      <c r="C101" s="598" t="s">
        <v>2153</v>
      </c>
      <c r="D101" s="598"/>
      <c r="E101" s="598"/>
    </row>
    <row r="102" spans="1:5">
      <c r="A102" s="598" t="s">
        <v>2144</v>
      </c>
      <c r="B102" s="598" t="s">
        <v>2154</v>
      </c>
      <c r="C102" s="598" t="s">
        <v>2155</v>
      </c>
      <c r="D102" s="598"/>
      <c r="E102" s="598"/>
    </row>
    <row r="103" spans="1:5">
      <c r="A103" s="598" t="s">
        <v>2156</v>
      </c>
      <c r="B103" s="598" t="s">
        <v>2157</v>
      </c>
      <c r="C103" s="598" t="s">
        <v>2158</v>
      </c>
      <c r="D103" s="598"/>
      <c r="E103" s="598"/>
    </row>
    <row r="104" spans="1:5">
      <c r="A104" s="598" t="s">
        <v>2156</v>
      </c>
      <c r="B104" s="598" t="s">
        <v>2159</v>
      </c>
      <c r="C104" s="598" t="s">
        <v>2160</v>
      </c>
      <c r="D104" s="598"/>
      <c r="E104" s="598"/>
    </row>
    <row r="105" spans="1:5">
      <c r="A105" s="598" t="s">
        <v>2156</v>
      </c>
      <c r="B105" s="598" t="s">
        <v>2161</v>
      </c>
      <c r="C105" s="598" t="s">
        <v>2162</v>
      </c>
      <c r="D105" s="598"/>
      <c r="E105" s="598"/>
    </row>
    <row r="106" spans="1:5">
      <c r="A106" s="598" t="s">
        <v>2156</v>
      </c>
      <c r="B106" s="598" t="s">
        <v>2156</v>
      </c>
      <c r="C106" s="598" t="s">
        <v>2163</v>
      </c>
      <c r="D106" s="598"/>
      <c r="E106" s="598"/>
    </row>
    <row r="107" spans="1:5">
      <c r="A107" s="598" t="s">
        <v>2156</v>
      </c>
      <c r="B107" s="598" t="s">
        <v>2164</v>
      </c>
      <c r="C107" s="598" t="s">
        <v>2165</v>
      </c>
      <c r="D107" s="598"/>
      <c r="E107" s="598"/>
    </row>
    <row r="108" spans="1:5">
      <c r="A108" s="598" t="s">
        <v>2156</v>
      </c>
      <c r="B108" s="598" t="s">
        <v>2166</v>
      </c>
      <c r="C108" s="598" t="s">
        <v>2167</v>
      </c>
      <c r="D108" s="598"/>
      <c r="E108" s="598"/>
    </row>
    <row r="109" spans="1:5">
      <c r="A109" s="598" t="s">
        <v>2156</v>
      </c>
      <c r="B109" s="598" t="s">
        <v>2168</v>
      </c>
      <c r="C109" s="598" t="s">
        <v>2169</v>
      </c>
      <c r="D109" s="598"/>
      <c r="E109" s="598"/>
    </row>
    <row r="110" spans="1:5">
      <c r="A110" s="598" t="s">
        <v>2170</v>
      </c>
      <c r="B110" s="598" t="s">
        <v>2171</v>
      </c>
      <c r="C110" s="598" t="s">
        <v>2172</v>
      </c>
      <c r="D110" s="598"/>
      <c r="E110" s="598"/>
    </row>
    <row r="111" spans="1:5">
      <c r="A111" s="598" t="s">
        <v>2170</v>
      </c>
      <c r="B111" s="598" t="s">
        <v>2173</v>
      </c>
      <c r="C111" s="598" t="s">
        <v>2174</v>
      </c>
      <c r="D111" s="598"/>
      <c r="E111" s="598"/>
    </row>
    <row r="112" spans="1:5">
      <c r="A112" s="598" t="s">
        <v>2170</v>
      </c>
      <c r="B112" s="598" t="s">
        <v>2175</v>
      </c>
      <c r="C112" s="598" t="s">
        <v>2176</v>
      </c>
      <c r="D112" s="598"/>
      <c r="E112" s="598"/>
    </row>
    <row r="113" spans="1:5">
      <c r="A113" s="598" t="s">
        <v>2170</v>
      </c>
      <c r="B113" s="598" t="s">
        <v>2170</v>
      </c>
      <c r="C113" s="598" t="s">
        <v>2177</v>
      </c>
      <c r="D113" s="598"/>
      <c r="E113" s="598"/>
    </row>
    <row r="114" spans="1:5">
      <c r="A114" s="598" t="s">
        <v>2170</v>
      </c>
      <c r="B114" s="598" t="s">
        <v>2178</v>
      </c>
      <c r="C114" s="598" t="s">
        <v>2179</v>
      </c>
      <c r="D114" s="598"/>
      <c r="E114" s="598"/>
    </row>
    <row r="115" spans="1:5">
      <c r="A115" s="598" t="s">
        <v>2170</v>
      </c>
      <c r="B115" s="598" t="s">
        <v>2180</v>
      </c>
      <c r="C115" s="598" t="s">
        <v>2181</v>
      </c>
      <c r="D115" s="598"/>
      <c r="E115" s="598"/>
    </row>
    <row r="116" spans="1:5">
      <c r="A116" s="598" t="s">
        <v>2182</v>
      </c>
      <c r="B116" s="598" t="s">
        <v>2183</v>
      </c>
      <c r="C116" s="598" t="s">
        <v>2184</v>
      </c>
      <c r="D116" s="598"/>
      <c r="E116" s="598"/>
    </row>
    <row r="117" spans="1:5">
      <c r="A117" s="598" t="s">
        <v>2182</v>
      </c>
      <c r="B117" s="598" t="s">
        <v>2185</v>
      </c>
      <c r="C117" s="598" t="s">
        <v>2186</v>
      </c>
      <c r="D117" s="598"/>
      <c r="E117" s="598"/>
    </row>
    <row r="118" spans="1:5">
      <c r="A118" s="598" t="s">
        <v>2182</v>
      </c>
      <c r="B118" s="598" t="s">
        <v>2187</v>
      </c>
      <c r="C118" s="598" t="s">
        <v>2188</v>
      </c>
      <c r="D118" s="598"/>
      <c r="E118" s="598"/>
    </row>
    <row r="119" spans="1:5">
      <c r="A119" s="598" t="s">
        <v>2182</v>
      </c>
      <c r="B119" s="598" t="s">
        <v>2189</v>
      </c>
      <c r="C119" s="598" t="s">
        <v>2190</v>
      </c>
      <c r="D119" s="598"/>
      <c r="E119" s="598"/>
    </row>
    <row r="120" spans="1:5">
      <c r="A120" s="598" t="s">
        <v>2182</v>
      </c>
      <c r="B120" s="598" t="s">
        <v>2191</v>
      </c>
      <c r="C120" s="598" t="s">
        <v>2192</v>
      </c>
      <c r="D120" s="598"/>
      <c r="E120" s="598"/>
    </row>
    <row r="121" spans="1:5">
      <c r="A121" s="598" t="s">
        <v>2182</v>
      </c>
      <c r="B121" s="598" t="s">
        <v>2182</v>
      </c>
      <c r="C121" s="598" t="s">
        <v>2193</v>
      </c>
      <c r="D121" s="598"/>
      <c r="E121" s="598"/>
    </row>
    <row r="122" spans="1:5">
      <c r="A122" s="598" t="s">
        <v>2182</v>
      </c>
      <c r="B122" s="598" t="s">
        <v>2194</v>
      </c>
      <c r="C122" s="598" t="s">
        <v>2195</v>
      </c>
      <c r="D122" s="598"/>
      <c r="E122" s="598"/>
    </row>
    <row r="123" spans="1:5">
      <c r="A123" s="598" t="s">
        <v>2182</v>
      </c>
      <c r="B123" s="598" t="s">
        <v>2196</v>
      </c>
      <c r="C123" s="598" t="s">
        <v>2197</v>
      </c>
      <c r="D123" s="598"/>
      <c r="E123" s="598"/>
    </row>
    <row r="124" spans="1:5">
      <c r="A124" s="598" t="s">
        <v>2198</v>
      </c>
      <c r="B124" s="598" t="s">
        <v>2199</v>
      </c>
      <c r="C124" s="598" t="s">
        <v>2200</v>
      </c>
      <c r="D124" s="598"/>
      <c r="E124" s="598"/>
    </row>
    <row r="125" spans="1:5">
      <c r="A125" s="598" t="s">
        <v>2198</v>
      </c>
      <c r="B125" s="598" t="s">
        <v>2201</v>
      </c>
      <c r="C125" s="598" t="s">
        <v>2202</v>
      </c>
      <c r="D125" s="598"/>
      <c r="E125" s="598"/>
    </row>
    <row r="126" spans="1:5">
      <c r="A126" s="598" t="s">
        <v>2198</v>
      </c>
      <c r="B126" s="598" t="s">
        <v>2203</v>
      </c>
      <c r="C126" s="598" t="s">
        <v>2204</v>
      </c>
      <c r="D126" s="598"/>
      <c r="E126" s="598"/>
    </row>
    <row r="127" spans="1:5">
      <c r="A127" s="598" t="s">
        <v>2198</v>
      </c>
      <c r="B127" s="598" t="s">
        <v>2205</v>
      </c>
      <c r="C127" s="598" t="s">
        <v>2206</v>
      </c>
      <c r="D127" s="598"/>
      <c r="E127" s="598"/>
    </row>
    <row r="128" spans="1:5">
      <c r="A128" s="598" t="s">
        <v>2198</v>
      </c>
      <c r="B128" s="598" t="s">
        <v>2198</v>
      </c>
      <c r="C128" s="598" t="s">
        <v>2207</v>
      </c>
      <c r="D128" s="598"/>
      <c r="E128" s="598"/>
    </row>
    <row r="129" spans="1:5">
      <c r="A129" s="598" t="s">
        <v>2198</v>
      </c>
      <c r="B129" s="598" t="s">
        <v>2208</v>
      </c>
      <c r="C129" s="598" t="s">
        <v>2209</v>
      </c>
      <c r="D129" s="598"/>
      <c r="E129" s="598"/>
    </row>
    <row r="130" spans="1:5">
      <c r="A130" s="598" t="s">
        <v>2198</v>
      </c>
      <c r="B130" s="598" t="s">
        <v>2210</v>
      </c>
      <c r="C130" s="598" t="s">
        <v>2211</v>
      </c>
      <c r="D130" s="598"/>
      <c r="E130" s="598"/>
    </row>
    <row r="131" spans="1:5">
      <c r="A131" s="598" t="s">
        <v>2198</v>
      </c>
      <c r="B131" s="598" t="s">
        <v>2212</v>
      </c>
      <c r="C131" s="598" t="s">
        <v>2213</v>
      </c>
      <c r="D131" s="598"/>
      <c r="E131" s="598"/>
    </row>
    <row r="132" spans="1:5">
      <c r="A132" s="598" t="s">
        <v>2214</v>
      </c>
      <c r="B132" s="598" t="s">
        <v>2215</v>
      </c>
      <c r="C132" s="598" t="s">
        <v>2216</v>
      </c>
      <c r="D132" s="598"/>
      <c r="E132" s="598"/>
    </row>
    <row r="133" spans="1:5">
      <c r="A133" s="598" t="s">
        <v>2214</v>
      </c>
      <c r="B133" s="598" t="s">
        <v>2217</v>
      </c>
      <c r="C133" s="598" t="s">
        <v>2218</v>
      </c>
      <c r="D133" s="598"/>
      <c r="E133" s="598"/>
    </row>
    <row r="134" spans="1:5">
      <c r="A134" s="598" t="s">
        <v>2214</v>
      </c>
      <c r="B134" s="598" t="s">
        <v>2219</v>
      </c>
      <c r="C134" s="598" t="s">
        <v>2220</v>
      </c>
      <c r="D134" s="598"/>
      <c r="E134" s="598"/>
    </row>
    <row r="135" spans="1:5">
      <c r="A135" s="598" t="s">
        <v>2214</v>
      </c>
      <c r="B135" s="598" t="s">
        <v>2221</v>
      </c>
      <c r="C135" s="598" t="s">
        <v>2222</v>
      </c>
      <c r="D135" s="598"/>
      <c r="E135" s="598"/>
    </row>
    <row r="136" spans="1:5">
      <c r="A136" s="598" t="s">
        <v>2214</v>
      </c>
      <c r="B136" s="598" t="s">
        <v>2214</v>
      </c>
      <c r="C136" s="598" t="s">
        <v>2223</v>
      </c>
      <c r="D136" s="598"/>
      <c r="E136" s="598"/>
    </row>
    <row r="137" spans="1:5">
      <c r="A137" s="598" t="s">
        <v>2214</v>
      </c>
      <c r="B137" s="598" t="s">
        <v>2224</v>
      </c>
      <c r="C137" s="598" t="s">
        <v>2225</v>
      </c>
      <c r="D137" s="598"/>
      <c r="E137" s="598"/>
    </row>
    <row r="138" spans="1:5">
      <c r="A138" s="598" t="s">
        <v>2214</v>
      </c>
      <c r="B138" s="598" t="s">
        <v>2226</v>
      </c>
      <c r="C138" s="598" t="s">
        <v>2227</v>
      </c>
      <c r="D138" s="598"/>
      <c r="E138" s="598"/>
    </row>
    <row r="139" spans="1:5">
      <c r="A139" s="598" t="s">
        <v>2228</v>
      </c>
      <c r="B139" s="598" t="s">
        <v>2229</v>
      </c>
      <c r="C139" s="598" t="s">
        <v>2230</v>
      </c>
      <c r="D139" s="598"/>
      <c r="E139" s="598"/>
    </row>
    <row r="140" spans="1:5">
      <c r="A140" s="598" t="s">
        <v>2228</v>
      </c>
      <c r="B140" s="598" t="s">
        <v>2231</v>
      </c>
      <c r="C140" s="598" t="s">
        <v>2232</v>
      </c>
      <c r="D140" s="598"/>
      <c r="E140" s="598"/>
    </row>
    <row r="141" spans="1:5">
      <c r="A141" s="598" t="s">
        <v>2228</v>
      </c>
      <c r="B141" s="598" t="s">
        <v>2233</v>
      </c>
      <c r="C141" s="598" t="s">
        <v>2234</v>
      </c>
      <c r="D141" s="598"/>
      <c r="E141" s="598"/>
    </row>
    <row r="142" spans="1:5">
      <c r="A142" s="598" t="s">
        <v>2228</v>
      </c>
      <c r="B142" s="598" t="s">
        <v>2235</v>
      </c>
      <c r="C142" s="598" t="s">
        <v>2236</v>
      </c>
      <c r="D142" s="598"/>
      <c r="E142" s="598"/>
    </row>
    <row r="143" spans="1:5">
      <c r="A143" s="598" t="s">
        <v>2228</v>
      </c>
      <c r="B143" s="598" t="s">
        <v>2237</v>
      </c>
      <c r="C143" s="598" t="s">
        <v>2238</v>
      </c>
      <c r="D143" s="598"/>
      <c r="E143" s="598"/>
    </row>
    <row r="144" spans="1:5">
      <c r="A144" s="598" t="s">
        <v>2228</v>
      </c>
      <c r="B144" s="598" t="s">
        <v>2228</v>
      </c>
      <c r="C144" s="598" t="s">
        <v>2239</v>
      </c>
      <c r="D144" s="598"/>
      <c r="E144" s="598"/>
    </row>
    <row r="145" spans="1:5">
      <c r="A145" s="598" t="s">
        <v>2228</v>
      </c>
      <c r="B145" s="598" t="s">
        <v>2240</v>
      </c>
      <c r="C145" s="598" t="s">
        <v>2241</v>
      </c>
      <c r="D145" s="598"/>
      <c r="E145" s="598"/>
    </row>
    <row r="146" spans="1:5">
      <c r="A146" s="598" t="s">
        <v>2242</v>
      </c>
      <c r="B146" s="598" t="s">
        <v>2243</v>
      </c>
      <c r="C146" s="598" t="s">
        <v>2244</v>
      </c>
      <c r="D146" s="598"/>
      <c r="E146" s="598"/>
    </row>
    <row r="147" spans="1:5">
      <c r="A147" s="598" t="s">
        <v>2242</v>
      </c>
      <c r="B147" s="598" t="s">
        <v>2051</v>
      </c>
      <c r="C147" s="598" t="s">
        <v>2245</v>
      </c>
      <c r="D147" s="598"/>
      <c r="E147" s="598"/>
    </row>
    <row r="148" spans="1:5">
      <c r="A148" s="598" t="s">
        <v>2242</v>
      </c>
      <c r="B148" s="598" t="s">
        <v>2246</v>
      </c>
      <c r="C148" s="598" t="s">
        <v>2247</v>
      </c>
      <c r="D148" s="598"/>
      <c r="E148" s="598"/>
    </row>
    <row r="149" spans="1:5">
      <c r="A149" s="598" t="s">
        <v>2242</v>
      </c>
      <c r="B149" s="598" t="s">
        <v>2248</v>
      </c>
      <c r="C149" s="598" t="s">
        <v>2249</v>
      </c>
      <c r="D149" s="598"/>
      <c r="E149" s="598"/>
    </row>
    <row r="150" spans="1:5">
      <c r="A150" s="598" t="s">
        <v>2242</v>
      </c>
      <c r="B150" s="598" t="s">
        <v>2250</v>
      </c>
      <c r="C150" s="598" t="s">
        <v>2251</v>
      </c>
      <c r="D150" s="598"/>
      <c r="E150" s="598"/>
    </row>
    <row r="151" spans="1:5">
      <c r="A151" s="598" t="s">
        <v>2242</v>
      </c>
      <c r="B151" s="598" t="s">
        <v>2252</v>
      </c>
      <c r="C151" s="598" t="s">
        <v>2253</v>
      </c>
      <c r="D151" s="598"/>
      <c r="E151" s="598"/>
    </row>
    <row r="152" spans="1:5">
      <c r="A152" s="598" t="s">
        <v>2242</v>
      </c>
      <c r="B152" s="598" t="s">
        <v>2254</v>
      </c>
      <c r="C152" s="598" t="s">
        <v>2255</v>
      </c>
      <c r="D152" s="598"/>
      <c r="E152" s="598"/>
    </row>
    <row r="153" spans="1:5">
      <c r="A153" s="598" t="s">
        <v>2242</v>
      </c>
      <c r="B153" s="598" t="s">
        <v>2242</v>
      </c>
      <c r="C153" s="598" t="s">
        <v>2256</v>
      </c>
      <c r="D153" s="598"/>
      <c r="E153" s="598"/>
    </row>
    <row r="154" spans="1:5">
      <c r="A154" s="598" t="s">
        <v>2242</v>
      </c>
      <c r="B154" s="598" t="s">
        <v>2257</v>
      </c>
      <c r="C154" s="598" t="s">
        <v>2258</v>
      </c>
      <c r="D154" s="598"/>
      <c r="E154" s="598"/>
    </row>
    <row r="155" spans="1:5">
      <c r="A155" s="598" t="s">
        <v>2259</v>
      </c>
      <c r="B155" s="598" t="s">
        <v>2260</v>
      </c>
      <c r="C155" s="598" t="s">
        <v>2261</v>
      </c>
      <c r="D155" s="598"/>
      <c r="E155" s="598"/>
    </row>
    <row r="156" spans="1:5">
      <c r="A156" s="598" t="s">
        <v>2259</v>
      </c>
      <c r="B156" s="598" t="s">
        <v>2262</v>
      </c>
      <c r="C156" s="598" t="s">
        <v>2263</v>
      </c>
      <c r="D156" s="598"/>
      <c r="E156" s="598"/>
    </row>
    <row r="157" spans="1:5">
      <c r="A157" s="598" t="s">
        <v>2259</v>
      </c>
      <c r="B157" s="598" t="s">
        <v>2264</v>
      </c>
      <c r="C157" s="598" t="s">
        <v>2265</v>
      </c>
      <c r="D157" s="598"/>
      <c r="E157" s="598"/>
    </row>
    <row r="158" spans="1:5">
      <c r="A158" s="598" t="s">
        <v>2259</v>
      </c>
      <c r="B158" s="598" t="s">
        <v>2266</v>
      </c>
      <c r="C158" s="598" t="s">
        <v>2267</v>
      </c>
      <c r="D158" s="598"/>
      <c r="E158" s="598"/>
    </row>
    <row r="159" spans="1:5">
      <c r="A159" s="598" t="s">
        <v>2259</v>
      </c>
      <c r="B159" s="598" t="s">
        <v>2268</v>
      </c>
      <c r="C159" s="598" t="s">
        <v>2269</v>
      </c>
      <c r="D159" s="598"/>
      <c r="E159" s="598"/>
    </row>
    <row r="160" spans="1:5">
      <c r="A160" s="598" t="s">
        <v>2259</v>
      </c>
      <c r="B160" s="598" t="s">
        <v>2270</v>
      </c>
      <c r="C160" s="598" t="s">
        <v>2271</v>
      </c>
      <c r="D160" s="598"/>
      <c r="E160" s="598"/>
    </row>
    <row r="161" spans="1:5">
      <c r="A161" s="598" t="s">
        <v>2259</v>
      </c>
      <c r="B161" s="598" t="s">
        <v>2272</v>
      </c>
      <c r="C161" s="598" t="s">
        <v>2273</v>
      </c>
      <c r="D161" s="598"/>
      <c r="E161" s="598"/>
    </row>
    <row r="162" spans="1:5">
      <c r="A162" s="598" t="s">
        <v>2259</v>
      </c>
      <c r="B162" s="598" t="s">
        <v>2274</v>
      </c>
      <c r="C162" s="598" t="s">
        <v>2275</v>
      </c>
      <c r="D162" s="598"/>
      <c r="E162" s="598"/>
    </row>
    <row r="163" spans="1:5">
      <c r="A163" s="598" t="s">
        <v>2259</v>
      </c>
      <c r="B163" s="598" t="s">
        <v>2276</v>
      </c>
      <c r="C163" s="598" t="s">
        <v>2277</v>
      </c>
      <c r="D163" s="598"/>
      <c r="E163" s="598"/>
    </row>
    <row r="164" spans="1:5">
      <c r="A164" s="598" t="s">
        <v>2259</v>
      </c>
      <c r="B164" s="598" t="s">
        <v>2259</v>
      </c>
      <c r="C164" s="598" t="s">
        <v>2278</v>
      </c>
      <c r="D164" s="598"/>
      <c r="E164" s="598"/>
    </row>
    <row r="165" spans="1:5">
      <c r="A165" s="598" t="s">
        <v>2259</v>
      </c>
      <c r="B165" s="598" t="s">
        <v>2279</v>
      </c>
      <c r="C165" s="598" t="s">
        <v>2280</v>
      </c>
      <c r="D165" s="598"/>
      <c r="E165" s="598"/>
    </row>
    <row r="166" spans="1:5">
      <c r="A166" s="598" t="s">
        <v>2281</v>
      </c>
      <c r="B166" s="598" t="s">
        <v>2281</v>
      </c>
      <c r="C166" s="598" t="s">
        <v>2282</v>
      </c>
      <c r="D166" s="598"/>
      <c r="E166" s="598"/>
    </row>
    <row r="167" spans="1:5">
      <c r="A167" s="598" t="s">
        <v>2283</v>
      </c>
      <c r="B167" s="598" t="s">
        <v>2283</v>
      </c>
      <c r="C167" s="598" t="s">
        <v>2284</v>
      </c>
      <c r="D167" s="598"/>
      <c r="E167" s="598"/>
    </row>
    <row r="168" spans="1:5">
      <c r="A168" s="598" t="s">
        <v>2285</v>
      </c>
      <c r="B168" s="598" t="s">
        <v>2285</v>
      </c>
      <c r="C168" s="598" t="s">
        <v>2286</v>
      </c>
      <c r="D168" s="598"/>
      <c r="E168" s="598"/>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24"/>
  <sheetViews>
    <sheetView showGridLines="0" zoomScaleNormal="100" workbookViewId="0"/>
  </sheetViews>
  <sheetFormatPr defaultColWidth="9.140625" defaultRowHeight="11.25"/>
  <cols>
    <col min="1" max="16384" width="9.140625" style="7"/>
  </cols>
  <sheetData>
    <row r="1" spans="1:10">
      <c r="A1" s="7" t="s">
        <v>302</v>
      </c>
      <c r="B1" s="7" t="s">
        <v>1443</v>
      </c>
      <c r="C1" s="7" t="s">
        <v>1444</v>
      </c>
      <c r="D1" s="7" t="s">
        <v>1445</v>
      </c>
      <c r="E1" s="7" t="s">
        <v>1446</v>
      </c>
      <c r="F1" s="7" t="s">
        <v>1447</v>
      </c>
      <c r="G1" s="7" t="s">
        <v>1448</v>
      </c>
      <c r="H1" s="7" t="s">
        <v>1449</v>
      </c>
      <c r="I1" s="7" t="s">
        <v>1450</v>
      </c>
    </row>
    <row r="2" spans="1:10">
      <c r="A2" s="7">
        <v>1</v>
      </c>
      <c r="B2" s="7" t="s">
        <v>1451</v>
      </c>
      <c r="C2" s="7" t="s">
        <v>19</v>
      </c>
      <c r="D2" s="7" t="s">
        <v>1452</v>
      </c>
      <c r="E2" s="7" t="s">
        <v>1453</v>
      </c>
      <c r="F2" s="7" t="s">
        <v>1454</v>
      </c>
      <c r="G2" s="7" t="s">
        <v>1455</v>
      </c>
      <c r="J2" s="7" t="s">
        <v>1915</v>
      </c>
    </row>
    <row r="3" spans="1:10">
      <c r="A3" s="7">
        <v>2</v>
      </c>
      <c r="B3" s="7" t="s">
        <v>1451</v>
      </c>
      <c r="C3" s="7" t="s">
        <v>19</v>
      </c>
      <c r="D3" s="7" t="s">
        <v>1457</v>
      </c>
      <c r="E3" s="7" t="s">
        <v>1458</v>
      </c>
      <c r="F3" s="7" t="s">
        <v>1459</v>
      </c>
      <c r="G3" s="7" t="s">
        <v>1460</v>
      </c>
      <c r="H3" s="7" t="s">
        <v>1461</v>
      </c>
      <c r="J3" s="7" t="s">
        <v>1915</v>
      </c>
    </row>
    <row r="4" spans="1:10">
      <c r="A4" s="7">
        <v>3</v>
      </c>
      <c r="B4" s="7" t="s">
        <v>1451</v>
      </c>
      <c r="C4" s="7" t="s">
        <v>19</v>
      </c>
      <c r="D4" s="7" t="s">
        <v>1463</v>
      </c>
      <c r="E4" s="7" t="s">
        <v>1464</v>
      </c>
      <c r="F4" s="7" t="s">
        <v>1465</v>
      </c>
      <c r="G4" s="7" t="s">
        <v>1466</v>
      </c>
      <c r="J4" s="7" t="s">
        <v>1915</v>
      </c>
    </row>
    <row r="5" spans="1:10">
      <c r="A5" s="7">
        <v>4</v>
      </c>
      <c r="B5" s="7" t="s">
        <v>1451</v>
      </c>
      <c r="C5" s="7" t="s">
        <v>19</v>
      </c>
      <c r="D5" s="7" t="s">
        <v>1467</v>
      </c>
      <c r="E5" s="7" t="s">
        <v>1468</v>
      </c>
      <c r="F5" s="7" t="s">
        <v>1469</v>
      </c>
      <c r="G5" s="7" t="s">
        <v>1470</v>
      </c>
      <c r="J5" s="7" t="s">
        <v>1915</v>
      </c>
    </row>
    <row r="6" spans="1:10">
      <c r="A6" s="7">
        <v>5</v>
      </c>
      <c r="B6" s="7" t="s">
        <v>1451</v>
      </c>
      <c r="C6" s="7" t="s">
        <v>19</v>
      </c>
      <c r="D6" s="7" t="s">
        <v>1471</v>
      </c>
      <c r="E6" s="7" t="s">
        <v>1472</v>
      </c>
      <c r="F6" s="7" t="s">
        <v>1473</v>
      </c>
      <c r="G6" s="7" t="s">
        <v>1474</v>
      </c>
      <c r="J6" s="7" t="s">
        <v>1915</v>
      </c>
    </row>
    <row r="7" spans="1:10">
      <c r="A7" s="7">
        <v>6</v>
      </c>
      <c r="B7" s="7" t="s">
        <v>1451</v>
      </c>
      <c r="C7" s="7" t="s">
        <v>19</v>
      </c>
      <c r="D7" s="7" t="s">
        <v>1475</v>
      </c>
      <c r="E7" s="7" t="s">
        <v>1476</v>
      </c>
      <c r="F7" s="7" t="s">
        <v>1477</v>
      </c>
      <c r="G7" s="7" t="s">
        <v>1462</v>
      </c>
      <c r="J7" s="7" t="s">
        <v>1915</v>
      </c>
    </row>
    <row r="8" spans="1:10">
      <c r="A8" s="7">
        <v>7</v>
      </c>
      <c r="B8" s="7" t="s">
        <v>1451</v>
      </c>
      <c r="C8" s="7" t="s">
        <v>19</v>
      </c>
      <c r="D8" s="7" t="s">
        <v>1478</v>
      </c>
      <c r="E8" s="7" t="s">
        <v>1479</v>
      </c>
      <c r="F8" s="7" t="s">
        <v>1480</v>
      </c>
      <c r="G8" s="7" t="s">
        <v>1481</v>
      </c>
      <c r="J8" s="7" t="s">
        <v>1915</v>
      </c>
    </row>
    <row r="9" spans="1:10">
      <c r="A9" s="7">
        <v>8</v>
      </c>
      <c r="B9" s="7" t="s">
        <v>1451</v>
      </c>
      <c r="C9" s="7" t="s">
        <v>19</v>
      </c>
      <c r="D9" s="7" t="s">
        <v>1482</v>
      </c>
      <c r="E9" s="7" t="s">
        <v>1483</v>
      </c>
      <c r="F9" s="7" t="s">
        <v>1484</v>
      </c>
      <c r="G9" s="7" t="s">
        <v>1485</v>
      </c>
      <c r="H9" s="7" t="s">
        <v>1486</v>
      </c>
      <c r="J9" s="7" t="s">
        <v>1915</v>
      </c>
    </row>
    <row r="10" spans="1:10">
      <c r="A10" s="7">
        <v>9</v>
      </c>
      <c r="B10" s="7" t="s">
        <v>1451</v>
      </c>
      <c r="C10" s="7" t="s">
        <v>19</v>
      </c>
      <c r="D10" s="7" t="s">
        <v>1487</v>
      </c>
      <c r="E10" s="7" t="s">
        <v>1488</v>
      </c>
      <c r="F10" s="7" t="s">
        <v>1489</v>
      </c>
      <c r="G10" s="7" t="s">
        <v>1490</v>
      </c>
      <c r="J10" s="7" t="s">
        <v>1915</v>
      </c>
    </row>
    <row r="11" spans="1:10">
      <c r="A11" s="7">
        <v>10</v>
      </c>
      <c r="B11" s="7" t="s">
        <v>1451</v>
      </c>
      <c r="C11" s="7" t="s">
        <v>19</v>
      </c>
      <c r="D11" s="7" t="s">
        <v>1491</v>
      </c>
      <c r="E11" s="7" t="s">
        <v>1492</v>
      </c>
      <c r="F11" s="7" t="s">
        <v>1493</v>
      </c>
      <c r="G11" s="7" t="s">
        <v>1485</v>
      </c>
      <c r="J11" s="7" t="s">
        <v>1915</v>
      </c>
    </row>
    <row r="12" spans="1:10">
      <c r="A12" s="7">
        <v>11</v>
      </c>
      <c r="B12" s="7" t="s">
        <v>1451</v>
      </c>
      <c r="C12" s="7" t="s">
        <v>19</v>
      </c>
      <c r="D12" s="7" t="s">
        <v>1494</v>
      </c>
      <c r="E12" s="7" t="s">
        <v>1495</v>
      </c>
      <c r="F12" s="7" t="s">
        <v>1496</v>
      </c>
      <c r="G12" s="7" t="s">
        <v>1497</v>
      </c>
      <c r="J12" s="7" t="s">
        <v>1915</v>
      </c>
    </row>
    <row r="13" spans="1:10">
      <c r="A13" s="7">
        <v>12</v>
      </c>
      <c r="B13" s="7" t="s">
        <v>1451</v>
      </c>
      <c r="C13" s="7" t="s">
        <v>19</v>
      </c>
      <c r="D13" s="7" t="s">
        <v>1498</v>
      </c>
      <c r="E13" s="7" t="s">
        <v>1499</v>
      </c>
      <c r="F13" s="7" t="s">
        <v>1500</v>
      </c>
      <c r="G13" s="7" t="s">
        <v>1501</v>
      </c>
      <c r="J13" s="7" t="s">
        <v>1915</v>
      </c>
    </row>
    <row r="14" spans="1:10">
      <c r="A14" s="7">
        <v>13</v>
      </c>
      <c r="B14" s="7" t="s">
        <v>1451</v>
      </c>
      <c r="C14" s="7" t="s">
        <v>19</v>
      </c>
      <c r="D14" s="7" t="s">
        <v>1502</v>
      </c>
      <c r="E14" s="7" t="s">
        <v>1503</v>
      </c>
      <c r="F14" s="7" t="s">
        <v>1504</v>
      </c>
      <c r="G14" s="7" t="s">
        <v>1501</v>
      </c>
      <c r="J14" s="7" t="s">
        <v>1915</v>
      </c>
    </row>
    <row r="15" spans="1:10">
      <c r="A15" s="7">
        <v>14</v>
      </c>
      <c r="B15" s="7" t="s">
        <v>1451</v>
      </c>
      <c r="C15" s="7" t="s">
        <v>19</v>
      </c>
      <c r="D15" s="7" t="s">
        <v>1505</v>
      </c>
      <c r="E15" s="7" t="s">
        <v>1506</v>
      </c>
      <c r="F15" s="7" t="s">
        <v>1507</v>
      </c>
      <c r="G15" s="7" t="s">
        <v>1508</v>
      </c>
      <c r="H15" s="7" t="s">
        <v>1509</v>
      </c>
      <c r="J15" s="7" t="s">
        <v>1915</v>
      </c>
    </row>
    <row r="16" spans="1:10">
      <c r="A16" s="7">
        <v>15</v>
      </c>
      <c r="B16" s="7" t="s">
        <v>1451</v>
      </c>
      <c r="C16" s="7" t="s">
        <v>19</v>
      </c>
      <c r="D16" s="7" t="s">
        <v>1510</v>
      </c>
      <c r="E16" s="7" t="s">
        <v>1511</v>
      </c>
      <c r="F16" s="7" t="s">
        <v>1512</v>
      </c>
      <c r="G16" s="7" t="s">
        <v>1497</v>
      </c>
      <c r="J16" s="7" t="s">
        <v>1915</v>
      </c>
    </row>
    <row r="17" spans="1:10">
      <c r="A17" s="7">
        <v>16</v>
      </c>
      <c r="B17" s="7" t="s">
        <v>1451</v>
      </c>
      <c r="C17" s="7" t="s">
        <v>19</v>
      </c>
      <c r="D17" s="7" t="s">
        <v>1514</v>
      </c>
      <c r="E17" s="7" t="s">
        <v>1515</v>
      </c>
      <c r="F17" s="7" t="s">
        <v>1516</v>
      </c>
      <c r="G17" s="7" t="s">
        <v>1513</v>
      </c>
      <c r="J17" s="7" t="s">
        <v>1915</v>
      </c>
    </row>
    <row r="18" spans="1:10">
      <c r="A18" s="7">
        <v>17</v>
      </c>
      <c r="B18" s="7" t="s">
        <v>1451</v>
      </c>
      <c r="C18" s="7" t="s">
        <v>19</v>
      </c>
      <c r="D18" s="7" t="s">
        <v>1517</v>
      </c>
      <c r="E18" s="7" t="s">
        <v>1518</v>
      </c>
      <c r="F18" s="7" t="s">
        <v>1519</v>
      </c>
      <c r="G18" s="7" t="s">
        <v>1513</v>
      </c>
      <c r="H18" s="7" t="s">
        <v>1520</v>
      </c>
      <c r="J18" s="7" t="s">
        <v>1915</v>
      </c>
    </row>
    <row r="19" spans="1:10">
      <c r="A19" s="7">
        <v>18</v>
      </c>
      <c r="B19" s="7" t="s">
        <v>1451</v>
      </c>
      <c r="C19" s="7" t="s">
        <v>19</v>
      </c>
      <c r="D19" s="7" t="s">
        <v>1521</v>
      </c>
      <c r="E19" s="7" t="s">
        <v>1522</v>
      </c>
      <c r="F19" s="7" t="s">
        <v>1523</v>
      </c>
      <c r="G19" s="7" t="s">
        <v>1513</v>
      </c>
      <c r="J19" s="7" t="s">
        <v>1915</v>
      </c>
    </row>
    <row r="20" spans="1:10">
      <c r="A20" s="7">
        <v>19</v>
      </c>
      <c r="B20" s="7" t="s">
        <v>1451</v>
      </c>
      <c r="C20" s="7" t="s">
        <v>19</v>
      </c>
      <c r="D20" s="7" t="s">
        <v>1524</v>
      </c>
      <c r="E20" s="7" t="s">
        <v>1525</v>
      </c>
      <c r="F20" s="7" t="s">
        <v>1526</v>
      </c>
      <c r="G20" s="7" t="s">
        <v>1527</v>
      </c>
      <c r="H20" s="7" t="s">
        <v>1528</v>
      </c>
      <c r="J20" s="7" t="s">
        <v>1915</v>
      </c>
    </row>
    <row r="21" spans="1:10">
      <c r="A21" s="7">
        <v>20</v>
      </c>
      <c r="B21" s="7" t="s">
        <v>1451</v>
      </c>
      <c r="C21" s="7" t="s">
        <v>19</v>
      </c>
      <c r="D21" s="7" t="s">
        <v>1529</v>
      </c>
      <c r="E21" s="7" t="s">
        <v>1530</v>
      </c>
      <c r="F21" s="7" t="s">
        <v>1531</v>
      </c>
      <c r="G21" s="7" t="s">
        <v>1532</v>
      </c>
      <c r="J21" s="7" t="s">
        <v>1915</v>
      </c>
    </row>
    <row r="22" spans="1:10">
      <c r="A22" s="7">
        <v>21</v>
      </c>
      <c r="B22" s="7" t="s">
        <v>1451</v>
      </c>
      <c r="C22" s="7" t="s">
        <v>19</v>
      </c>
      <c r="D22" s="7" t="s">
        <v>1533</v>
      </c>
      <c r="E22" s="7" t="s">
        <v>1534</v>
      </c>
      <c r="F22" s="7" t="s">
        <v>1535</v>
      </c>
      <c r="G22" s="7" t="s">
        <v>1536</v>
      </c>
      <c r="J22" s="7" t="s">
        <v>1915</v>
      </c>
    </row>
    <row r="23" spans="1:10">
      <c r="A23" s="7">
        <v>22</v>
      </c>
      <c r="B23" s="7" t="s">
        <v>1451</v>
      </c>
      <c r="C23" s="7" t="s">
        <v>19</v>
      </c>
      <c r="D23" s="7" t="s">
        <v>1537</v>
      </c>
      <c r="E23" s="7" t="s">
        <v>1538</v>
      </c>
      <c r="F23" s="7" t="s">
        <v>1535</v>
      </c>
      <c r="G23" s="7" t="s">
        <v>1539</v>
      </c>
      <c r="J23" s="7" t="s">
        <v>1915</v>
      </c>
    </row>
    <row r="24" spans="1:10">
      <c r="A24" s="7">
        <v>23</v>
      </c>
      <c r="B24" s="7" t="s">
        <v>1451</v>
      </c>
      <c r="C24" s="7" t="s">
        <v>19</v>
      </c>
      <c r="D24" s="7" t="s">
        <v>1540</v>
      </c>
      <c r="E24" s="7" t="s">
        <v>1541</v>
      </c>
      <c r="F24" s="7" t="s">
        <v>1542</v>
      </c>
      <c r="G24" s="7" t="s">
        <v>1466</v>
      </c>
      <c r="J24" s="7" t="s">
        <v>1915</v>
      </c>
    </row>
    <row r="25" spans="1:10">
      <c r="A25" s="7">
        <v>24</v>
      </c>
      <c r="B25" s="7" t="s">
        <v>1451</v>
      </c>
      <c r="C25" s="7" t="s">
        <v>19</v>
      </c>
      <c r="D25" s="7" t="s">
        <v>1543</v>
      </c>
      <c r="E25" s="7" t="s">
        <v>1544</v>
      </c>
      <c r="F25" s="7" t="s">
        <v>1545</v>
      </c>
      <c r="G25" s="7" t="s">
        <v>1501</v>
      </c>
      <c r="H25" s="7" t="s">
        <v>1528</v>
      </c>
      <c r="J25" s="7" t="s">
        <v>1915</v>
      </c>
    </row>
    <row r="26" spans="1:10">
      <c r="A26" s="7">
        <v>25</v>
      </c>
      <c r="B26" s="7" t="s">
        <v>1451</v>
      </c>
      <c r="C26" s="7" t="s">
        <v>19</v>
      </c>
      <c r="D26" s="7" t="s">
        <v>1546</v>
      </c>
      <c r="E26" s="7" t="s">
        <v>1547</v>
      </c>
      <c r="F26" s="7" t="s">
        <v>1548</v>
      </c>
      <c r="G26" s="7" t="s">
        <v>1549</v>
      </c>
      <c r="J26" s="7" t="s">
        <v>1915</v>
      </c>
    </row>
    <row r="27" spans="1:10">
      <c r="A27" s="7">
        <v>26</v>
      </c>
      <c r="B27" s="7" t="s">
        <v>1451</v>
      </c>
      <c r="C27" s="7" t="s">
        <v>19</v>
      </c>
      <c r="D27" s="7" t="s">
        <v>1550</v>
      </c>
      <c r="E27" s="7" t="s">
        <v>1551</v>
      </c>
      <c r="F27" s="7" t="s">
        <v>1552</v>
      </c>
      <c r="G27" s="7" t="s">
        <v>1456</v>
      </c>
      <c r="J27" s="7" t="s">
        <v>1915</v>
      </c>
    </row>
    <row r="28" spans="1:10">
      <c r="A28" s="7">
        <v>27</v>
      </c>
      <c r="B28" s="7" t="s">
        <v>1451</v>
      </c>
      <c r="C28" s="7" t="s">
        <v>19</v>
      </c>
      <c r="D28" s="7" t="s">
        <v>1553</v>
      </c>
      <c r="E28" s="7" t="s">
        <v>1554</v>
      </c>
      <c r="F28" s="7" t="s">
        <v>1555</v>
      </c>
      <c r="G28" s="7" t="s">
        <v>1501</v>
      </c>
      <c r="J28" s="7" t="s">
        <v>1915</v>
      </c>
    </row>
    <row r="29" spans="1:10">
      <c r="A29" s="7">
        <v>28</v>
      </c>
      <c r="B29" s="7" t="s">
        <v>1451</v>
      </c>
      <c r="C29" s="7" t="s">
        <v>19</v>
      </c>
      <c r="D29" s="7" t="s">
        <v>1556</v>
      </c>
      <c r="E29" s="7" t="s">
        <v>1557</v>
      </c>
      <c r="F29" s="7" t="s">
        <v>1558</v>
      </c>
      <c r="G29" s="7" t="s">
        <v>1466</v>
      </c>
      <c r="J29" s="7" t="s">
        <v>1915</v>
      </c>
    </row>
    <row r="30" spans="1:10">
      <c r="A30" s="7">
        <v>29</v>
      </c>
      <c r="B30" s="7" t="s">
        <v>1451</v>
      </c>
      <c r="C30" s="7" t="s">
        <v>19</v>
      </c>
      <c r="D30" s="7" t="s">
        <v>1559</v>
      </c>
      <c r="E30" s="7" t="s">
        <v>1560</v>
      </c>
      <c r="F30" s="7" t="s">
        <v>1561</v>
      </c>
      <c r="G30" s="7" t="s">
        <v>1549</v>
      </c>
      <c r="J30" s="7" t="s">
        <v>1915</v>
      </c>
    </row>
    <row r="31" spans="1:10">
      <c r="A31" s="7">
        <v>30</v>
      </c>
      <c r="B31" s="7" t="s">
        <v>1451</v>
      </c>
      <c r="C31" s="7" t="s">
        <v>19</v>
      </c>
      <c r="D31" s="7" t="s">
        <v>1562</v>
      </c>
      <c r="E31" s="7" t="s">
        <v>1563</v>
      </c>
      <c r="F31" s="7" t="s">
        <v>1564</v>
      </c>
      <c r="G31" s="7" t="s">
        <v>1501</v>
      </c>
      <c r="J31" s="7" t="s">
        <v>1915</v>
      </c>
    </row>
    <row r="32" spans="1:10">
      <c r="A32" s="7">
        <v>31</v>
      </c>
      <c r="B32" s="7" t="s">
        <v>1451</v>
      </c>
      <c r="C32" s="7" t="s">
        <v>19</v>
      </c>
      <c r="D32" s="7" t="s">
        <v>1565</v>
      </c>
      <c r="E32" s="7" t="s">
        <v>1566</v>
      </c>
      <c r="F32" s="7" t="s">
        <v>1567</v>
      </c>
      <c r="G32" s="7" t="s">
        <v>1568</v>
      </c>
      <c r="J32" s="7" t="s">
        <v>1915</v>
      </c>
    </row>
    <row r="33" spans="1:10">
      <c r="A33" s="7">
        <v>32</v>
      </c>
      <c r="B33" s="7" t="s">
        <v>1451</v>
      </c>
      <c r="C33" s="7" t="s">
        <v>19</v>
      </c>
      <c r="D33" s="7" t="s">
        <v>1569</v>
      </c>
      <c r="E33" s="7" t="s">
        <v>1570</v>
      </c>
      <c r="F33" s="7" t="s">
        <v>1571</v>
      </c>
      <c r="G33" s="7" t="s">
        <v>1568</v>
      </c>
      <c r="H33" s="7" t="s">
        <v>1572</v>
      </c>
      <c r="J33" s="7" t="s">
        <v>1915</v>
      </c>
    </row>
    <row r="34" spans="1:10">
      <c r="A34" s="7">
        <v>33</v>
      </c>
      <c r="B34" s="7" t="s">
        <v>1451</v>
      </c>
      <c r="C34" s="7" t="s">
        <v>19</v>
      </c>
      <c r="D34" s="7" t="s">
        <v>1573</v>
      </c>
      <c r="E34" s="7" t="s">
        <v>1574</v>
      </c>
      <c r="F34" s="7" t="s">
        <v>1575</v>
      </c>
      <c r="G34" s="7" t="s">
        <v>1460</v>
      </c>
      <c r="H34" s="7" t="s">
        <v>1576</v>
      </c>
      <c r="J34" s="7" t="s">
        <v>1915</v>
      </c>
    </row>
    <row r="35" spans="1:10">
      <c r="A35" s="7">
        <v>34</v>
      </c>
      <c r="B35" s="7" t="s">
        <v>1451</v>
      </c>
      <c r="C35" s="7" t="s">
        <v>19</v>
      </c>
      <c r="D35" s="7" t="s">
        <v>2312</v>
      </c>
      <c r="E35" s="7" t="s">
        <v>2313</v>
      </c>
      <c r="F35" s="7" t="s">
        <v>2314</v>
      </c>
      <c r="G35" s="7" t="s">
        <v>1460</v>
      </c>
      <c r="H35" s="7" t="s">
        <v>2315</v>
      </c>
      <c r="J35" s="7" t="s">
        <v>1915</v>
      </c>
    </row>
    <row r="36" spans="1:10">
      <c r="A36" s="7">
        <v>35</v>
      </c>
      <c r="B36" s="7" t="s">
        <v>1451</v>
      </c>
      <c r="C36" s="7" t="s">
        <v>19</v>
      </c>
      <c r="D36" s="7" t="s">
        <v>1577</v>
      </c>
      <c r="E36" s="7" t="s">
        <v>1578</v>
      </c>
      <c r="F36" s="7" t="s">
        <v>1579</v>
      </c>
      <c r="G36" s="7" t="s">
        <v>1456</v>
      </c>
      <c r="J36" s="7" t="s">
        <v>1915</v>
      </c>
    </row>
    <row r="37" spans="1:10">
      <c r="A37" s="7">
        <v>36</v>
      </c>
      <c r="B37" s="7" t="s">
        <v>1451</v>
      </c>
      <c r="C37" s="7" t="s">
        <v>19</v>
      </c>
      <c r="D37" s="7" t="s">
        <v>1580</v>
      </c>
      <c r="E37" s="7" t="s">
        <v>1581</v>
      </c>
      <c r="F37" s="7" t="s">
        <v>1582</v>
      </c>
      <c r="G37" s="7" t="s">
        <v>1549</v>
      </c>
      <c r="H37" s="7" t="s">
        <v>1583</v>
      </c>
      <c r="J37" s="7" t="s">
        <v>1915</v>
      </c>
    </row>
    <row r="38" spans="1:10">
      <c r="A38" s="7">
        <v>37</v>
      </c>
      <c r="B38" s="7" t="s">
        <v>1451</v>
      </c>
      <c r="C38" s="7" t="s">
        <v>19</v>
      </c>
      <c r="D38" s="7" t="s">
        <v>1584</v>
      </c>
      <c r="E38" s="7" t="s">
        <v>1585</v>
      </c>
      <c r="F38" s="7" t="s">
        <v>1586</v>
      </c>
      <c r="G38" s="7" t="s">
        <v>1549</v>
      </c>
      <c r="J38" s="7" t="s">
        <v>1915</v>
      </c>
    </row>
    <row r="39" spans="1:10">
      <c r="A39" s="7">
        <v>38</v>
      </c>
      <c r="B39" s="7" t="s">
        <v>1451</v>
      </c>
      <c r="C39" s="7" t="s">
        <v>19</v>
      </c>
      <c r="D39" s="7" t="s">
        <v>1587</v>
      </c>
      <c r="E39" s="7" t="s">
        <v>1588</v>
      </c>
      <c r="F39" s="7" t="s">
        <v>1589</v>
      </c>
      <c r="G39" s="7" t="s">
        <v>1549</v>
      </c>
      <c r="J39" s="7" t="s">
        <v>1915</v>
      </c>
    </row>
    <row r="40" spans="1:10">
      <c r="A40" s="7">
        <v>39</v>
      </c>
      <c r="B40" s="7" t="s">
        <v>1451</v>
      </c>
      <c r="C40" s="7" t="s">
        <v>19</v>
      </c>
      <c r="D40" s="7" t="s">
        <v>2316</v>
      </c>
      <c r="E40" s="7" t="s">
        <v>2317</v>
      </c>
      <c r="F40" s="7" t="s">
        <v>2318</v>
      </c>
      <c r="G40" s="7" t="s">
        <v>1549</v>
      </c>
      <c r="H40" s="7" t="s">
        <v>2319</v>
      </c>
      <c r="J40" s="7" t="s">
        <v>1915</v>
      </c>
    </row>
    <row r="41" spans="1:10">
      <c r="A41" s="7">
        <v>40</v>
      </c>
      <c r="B41" s="7" t="s">
        <v>1451</v>
      </c>
      <c r="C41" s="7" t="s">
        <v>19</v>
      </c>
      <c r="D41" s="7" t="s">
        <v>1591</v>
      </c>
      <c r="E41" s="7" t="s">
        <v>1590</v>
      </c>
      <c r="F41" s="7" t="s">
        <v>1592</v>
      </c>
      <c r="G41" s="7" t="s">
        <v>1549</v>
      </c>
      <c r="J41" s="7" t="s">
        <v>1915</v>
      </c>
    </row>
    <row r="42" spans="1:10">
      <c r="A42" s="7">
        <v>41</v>
      </c>
      <c r="B42" s="7" t="s">
        <v>1451</v>
      </c>
      <c r="C42" s="7" t="s">
        <v>19</v>
      </c>
      <c r="D42" s="7" t="s">
        <v>1593</v>
      </c>
      <c r="E42" s="7" t="s">
        <v>1590</v>
      </c>
      <c r="F42" s="7" t="s">
        <v>1594</v>
      </c>
      <c r="G42" s="7" t="s">
        <v>1501</v>
      </c>
      <c r="J42" s="7" t="s">
        <v>1915</v>
      </c>
    </row>
    <row r="43" spans="1:10">
      <c r="A43" s="7">
        <v>42</v>
      </c>
      <c r="B43" s="7" t="s">
        <v>1451</v>
      </c>
      <c r="C43" s="7" t="s">
        <v>19</v>
      </c>
      <c r="D43" s="7" t="s">
        <v>1595</v>
      </c>
      <c r="E43" s="7" t="s">
        <v>1596</v>
      </c>
      <c r="F43" s="7" t="s">
        <v>1597</v>
      </c>
      <c r="G43" s="7" t="s">
        <v>1598</v>
      </c>
      <c r="J43" s="7" t="s">
        <v>1915</v>
      </c>
    </row>
    <row r="44" spans="1:10">
      <c r="A44" s="7">
        <v>43</v>
      </c>
      <c r="B44" s="7" t="s">
        <v>1451</v>
      </c>
      <c r="C44" s="7" t="s">
        <v>19</v>
      </c>
      <c r="D44" s="7" t="s">
        <v>1599</v>
      </c>
      <c r="E44" s="7" t="s">
        <v>1600</v>
      </c>
      <c r="F44" s="7" t="s">
        <v>1601</v>
      </c>
      <c r="G44" s="7" t="s">
        <v>1568</v>
      </c>
      <c r="H44" s="7" t="s">
        <v>1602</v>
      </c>
      <c r="J44" s="7" t="s">
        <v>1915</v>
      </c>
    </row>
    <row r="45" spans="1:10">
      <c r="A45" s="7">
        <v>44</v>
      </c>
      <c r="B45" s="7" t="s">
        <v>1451</v>
      </c>
      <c r="C45" s="7" t="s">
        <v>19</v>
      </c>
      <c r="D45" s="7" t="s">
        <v>1603</v>
      </c>
      <c r="E45" s="7" t="s">
        <v>1604</v>
      </c>
      <c r="F45" s="7" t="s">
        <v>1605</v>
      </c>
      <c r="G45" s="7" t="s">
        <v>1598</v>
      </c>
      <c r="J45" s="7" t="s">
        <v>1915</v>
      </c>
    </row>
    <row r="46" spans="1:10">
      <c r="A46" s="7">
        <v>45</v>
      </c>
      <c r="B46" s="7" t="s">
        <v>1451</v>
      </c>
      <c r="C46" s="7" t="s">
        <v>19</v>
      </c>
      <c r="D46" s="7" t="s">
        <v>1606</v>
      </c>
      <c r="E46" s="7" t="s">
        <v>1607</v>
      </c>
      <c r="F46" s="7" t="s">
        <v>1608</v>
      </c>
      <c r="G46" s="7" t="s">
        <v>1549</v>
      </c>
      <c r="J46" s="7" t="s">
        <v>1915</v>
      </c>
    </row>
    <row r="47" spans="1:10">
      <c r="A47" s="7">
        <v>46</v>
      </c>
      <c r="B47" s="7" t="s">
        <v>1451</v>
      </c>
      <c r="C47" s="7" t="s">
        <v>19</v>
      </c>
      <c r="D47" s="7" t="s">
        <v>1609</v>
      </c>
      <c r="E47" s="7" t="s">
        <v>1610</v>
      </c>
      <c r="F47" s="7" t="s">
        <v>1611</v>
      </c>
      <c r="G47" s="7" t="s">
        <v>1549</v>
      </c>
      <c r="J47" s="7" t="s">
        <v>1915</v>
      </c>
    </row>
    <row r="48" spans="1:10">
      <c r="A48" s="7">
        <v>47</v>
      </c>
      <c r="B48" s="7" t="s">
        <v>1451</v>
      </c>
      <c r="C48" s="7" t="s">
        <v>19</v>
      </c>
      <c r="D48" s="7" t="s">
        <v>1612</v>
      </c>
      <c r="E48" s="7" t="s">
        <v>1613</v>
      </c>
      <c r="F48" s="7" t="s">
        <v>1614</v>
      </c>
      <c r="G48" s="7" t="s">
        <v>1615</v>
      </c>
      <c r="J48" s="7" t="s">
        <v>1915</v>
      </c>
    </row>
    <row r="49" spans="1:10">
      <c r="A49" s="7">
        <v>48</v>
      </c>
      <c r="B49" s="7" t="s">
        <v>1451</v>
      </c>
      <c r="C49" s="7" t="s">
        <v>19</v>
      </c>
      <c r="D49" s="7" t="s">
        <v>1616</v>
      </c>
      <c r="E49" s="7" t="s">
        <v>1617</v>
      </c>
      <c r="F49" s="7" t="s">
        <v>1618</v>
      </c>
      <c r="G49" s="7" t="s">
        <v>1508</v>
      </c>
      <c r="J49" s="7" t="s">
        <v>1915</v>
      </c>
    </row>
    <row r="50" spans="1:10">
      <c r="A50" s="7">
        <v>49</v>
      </c>
      <c r="B50" s="7" t="s">
        <v>1451</v>
      </c>
      <c r="C50" s="7" t="s">
        <v>19</v>
      </c>
      <c r="D50" s="7" t="s">
        <v>1619</v>
      </c>
      <c r="E50" s="7" t="s">
        <v>1620</v>
      </c>
      <c r="F50" s="7" t="s">
        <v>1621</v>
      </c>
      <c r="G50" s="7" t="s">
        <v>1508</v>
      </c>
      <c r="J50" s="7" t="s">
        <v>1915</v>
      </c>
    </row>
    <row r="51" spans="1:10">
      <c r="A51" s="7">
        <v>50</v>
      </c>
      <c r="B51" s="7" t="s">
        <v>1451</v>
      </c>
      <c r="C51" s="7" t="s">
        <v>19</v>
      </c>
      <c r="D51" s="7" t="s">
        <v>1622</v>
      </c>
      <c r="E51" s="7" t="s">
        <v>1623</v>
      </c>
      <c r="F51" s="7" t="s">
        <v>1624</v>
      </c>
      <c r="G51" s="7" t="s">
        <v>1549</v>
      </c>
      <c r="J51" s="7" t="s">
        <v>1915</v>
      </c>
    </row>
    <row r="52" spans="1:10">
      <c r="A52" s="7">
        <v>51</v>
      </c>
      <c r="B52" s="7" t="s">
        <v>1451</v>
      </c>
      <c r="C52" s="7" t="s">
        <v>19</v>
      </c>
      <c r="D52" s="7" t="s">
        <v>1625</v>
      </c>
      <c r="E52" s="7" t="s">
        <v>1626</v>
      </c>
      <c r="F52" s="7" t="s">
        <v>1627</v>
      </c>
      <c r="G52" s="7" t="s">
        <v>1508</v>
      </c>
      <c r="J52" s="7" t="s">
        <v>1915</v>
      </c>
    </row>
    <row r="53" spans="1:10">
      <c r="A53" s="7">
        <v>52</v>
      </c>
      <c r="B53" s="7" t="s">
        <v>1451</v>
      </c>
      <c r="C53" s="7" t="s">
        <v>19</v>
      </c>
      <c r="D53" s="7" t="s">
        <v>1628</v>
      </c>
      <c r="E53" s="7" t="s">
        <v>1629</v>
      </c>
      <c r="F53" s="7" t="s">
        <v>1630</v>
      </c>
      <c r="G53" s="7" t="s">
        <v>1508</v>
      </c>
      <c r="J53" s="7" t="s">
        <v>1915</v>
      </c>
    </row>
    <row r="54" spans="1:10">
      <c r="A54" s="7">
        <v>53</v>
      </c>
      <c r="B54" s="7" t="s">
        <v>1451</v>
      </c>
      <c r="C54" s="7" t="s">
        <v>19</v>
      </c>
      <c r="D54" s="7" t="s">
        <v>1631</v>
      </c>
      <c r="E54" s="7" t="s">
        <v>1629</v>
      </c>
      <c r="F54" s="7" t="s">
        <v>1632</v>
      </c>
      <c r="G54" s="7" t="s">
        <v>1549</v>
      </c>
      <c r="J54" s="7" t="s">
        <v>1915</v>
      </c>
    </row>
    <row r="55" spans="1:10">
      <c r="A55" s="7">
        <v>54</v>
      </c>
      <c r="B55" s="7" t="s">
        <v>1451</v>
      </c>
      <c r="C55" s="7" t="s">
        <v>19</v>
      </c>
      <c r="D55" s="7" t="s">
        <v>1633</v>
      </c>
      <c r="E55" s="7" t="s">
        <v>1629</v>
      </c>
      <c r="F55" s="7" t="s">
        <v>1634</v>
      </c>
      <c r="G55" s="7" t="s">
        <v>1456</v>
      </c>
      <c r="J55" s="7" t="s">
        <v>1915</v>
      </c>
    </row>
    <row r="56" spans="1:10">
      <c r="A56" s="7">
        <v>55</v>
      </c>
      <c r="B56" s="7" t="s">
        <v>1451</v>
      </c>
      <c r="C56" s="7" t="s">
        <v>19</v>
      </c>
      <c r="D56" s="7" t="s">
        <v>1635</v>
      </c>
      <c r="E56" s="7" t="s">
        <v>1636</v>
      </c>
      <c r="F56" s="7" t="s">
        <v>1637</v>
      </c>
      <c r="G56" s="7" t="s">
        <v>1501</v>
      </c>
      <c r="J56" s="7" t="s">
        <v>1915</v>
      </c>
    </row>
    <row r="57" spans="1:10">
      <c r="A57" s="7">
        <v>56</v>
      </c>
      <c r="B57" s="7" t="s">
        <v>1451</v>
      </c>
      <c r="C57" s="7" t="s">
        <v>19</v>
      </c>
      <c r="D57" s="7" t="s">
        <v>1638</v>
      </c>
      <c r="E57" s="7" t="s">
        <v>1639</v>
      </c>
      <c r="F57" s="7" t="s">
        <v>1640</v>
      </c>
      <c r="G57" s="7" t="s">
        <v>1456</v>
      </c>
      <c r="J57" s="7" t="s">
        <v>1915</v>
      </c>
    </row>
    <row r="58" spans="1:10">
      <c r="A58" s="7">
        <v>57</v>
      </c>
      <c r="B58" s="7" t="s">
        <v>1451</v>
      </c>
      <c r="C58" s="7" t="s">
        <v>19</v>
      </c>
      <c r="D58" s="7" t="s">
        <v>1641</v>
      </c>
      <c r="E58" s="7" t="s">
        <v>1642</v>
      </c>
      <c r="F58" s="7" t="s">
        <v>1643</v>
      </c>
      <c r="G58" s="7" t="s">
        <v>1508</v>
      </c>
      <c r="J58" s="7" t="s">
        <v>1915</v>
      </c>
    </row>
    <row r="59" spans="1:10">
      <c r="A59" s="7">
        <v>58</v>
      </c>
      <c r="B59" s="7" t="s">
        <v>1451</v>
      </c>
      <c r="C59" s="7" t="s">
        <v>19</v>
      </c>
      <c r="D59" s="7" t="s">
        <v>1645</v>
      </c>
      <c r="E59" s="7" t="s">
        <v>1646</v>
      </c>
      <c r="F59" s="7" t="s">
        <v>1647</v>
      </c>
      <c r="G59" s="7" t="s">
        <v>1549</v>
      </c>
      <c r="J59" s="7" t="s">
        <v>1915</v>
      </c>
    </row>
    <row r="60" spans="1:10">
      <c r="A60" s="7">
        <v>59</v>
      </c>
      <c r="B60" s="7" t="s">
        <v>1451</v>
      </c>
      <c r="C60" s="7" t="s">
        <v>19</v>
      </c>
      <c r="D60" s="7" t="s">
        <v>1648</v>
      </c>
      <c r="E60" s="7" t="s">
        <v>1649</v>
      </c>
      <c r="F60" s="7" t="s">
        <v>1650</v>
      </c>
      <c r="G60" s="7" t="s">
        <v>1549</v>
      </c>
      <c r="J60" s="7" t="s">
        <v>1915</v>
      </c>
    </row>
    <row r="61" spans="1:10">
      <c r="A61" s="7">
        <v>60</v>
      </c>
      <c r="B61" s="7" t="s">
        <v>1451</v>
      </c>
      <c r="C61" s="7" t="s">
        <v>19</v>
      </c>
      <c r="D61" s="7" t="s">
        <v>1651</v>
      </c>
      <c r="E61" s="7" t="s">
        <v>1652</v>
      </c>
      <c r="F61" s="7" t="s">
        <v>1653</v>
      </c>
      <c r="G61" s="7" t="s">
        <v>1568</v>
      </c>
      <c r="J61" s="7" t="s">
        <v>1915</v>
      </c>
    </row>
    <row r="62" spans="1:10">
      <c r="A62" s="7">
        <v>61</v>
      </c>
      <c r="B62" s="7" t="s">
        <v>1451</v>
      </c>
      <c r="C62" s="7" t="s">
        <v>19</v>
      </c>
      <c r="D62" s="7" t="s">
        <v>1654</v>
      </c>
      <c r="E62" s="7" t="s">
        <v>1655</v>
      </c>
      <c r="F62" s="7" t="s">
        <v>1656</v>
      </c>
      <c r="G62" s="7" t="s">
        <v>1598</v>
      </c>
      <c r="J62" s="7" t="s">
        <v>1915</v>
      </c>
    </row>
    <row r="63" spans="1:10">
      <c r="A63" s="7">
        <v>62</v>
      </c>
      <c r="B63" s="7" t="s">
        <v>1451</v>
      </c>
      <c r="C63" s="7" t="s">
        <v>19</v>
      </c>
      <c r="D63" s="7" t="s">
        <v>1657</v>
      </c>
      <c r="E63" s="7" t="s">
        <v>1658</v>
      </c>
      <c r="F63" s="7" t="s">
        <v>1659</v>
      </c>
      <c r="G63" s="7" t="s">
        <v>1549</v>
      </c>
      <c r="H63" s="7" t="s">
        <v>1660</v>
      </c>
      <c r="J63" s="7" t="s">
        <v>1915</v>
      </c>
    </row>
    <row r="64" spans="1:10">
      <c r="A64" s="7">
        <v>63</v>
      </c>
      <c r="B64" s="7" t="s">
        <v>1451</v>
      </c>
      <c r="C64" s="7" t="s">
        <v>19</v>
      </c>
      <c r="D64" s="7" t="s">
        <v>1661</v>
      </c>
      <c r="E64" s="7" t="s">
        <v>1662</v>
      </c>
      <c r="F64" s="7" t="s">
        <v>1663</v>
      </c>
      <c r="G64" s="7" t="s">
        <v>1456</v>
      </c>
      <c r="J64" s="7" t="s">
        <v>1915</v>
      </c>
    </row>
    <row r="65" spans="1:10">
      <c r="A65" s="7">
        <v>64</v>
      </c>
      <c r="B65" s="7" t="s">
        <v>1451</v>
      </c>
      <c r="C65" s="7" t="s">
        <v>19</v>
      </c>
      <c r="D65" s="7" t="s">
        <v>1664</v>
      </c>
      <c r="E65" s="7" t="s">
        <v>1665</v>
      </c>
      <c r="F65" s="7" t="s">
        <v>1666</v>
      </c>
      <c r="G65" s="7" t="s">
        <v>1501</v>
      </c>
      <c r="J65" s="7" t="s">
        <v>1915</v>
      </c>
    </row>
    <row r="66" spans="1:10">
      <c r="A66" s="7">
        <v>65</v>
      </c>
      <c r="B66" s="7" t="s">
        <v>1451</v>
      </c>
      <c r="C66" s="7" t="s">
        <v>19</v>
      </c>
      <c r="D66" s="7" t="s">
        <v>1667</v>
      </c>
      <c r="E66" s="7" t="s">
        <v>1668</v>
      </c>
      <c r="F66" s="7" t="s">
        <v>1669</v>
      </c>
      <c r="G66" s="7" t="s">
        <v>1508</v>
      </c>
      <c r="J66" s="7" t="s">
        <v>1915</v>
      </c>
    </row>
    <row r="67" spans="1:10">
      <c r="A67" s="7">
        <v>66</v>
      </c>
      <c r="B67" s="7" t="s">
        <v>1451</v>
      </c>
      <c r="C67" s="7" t="s">
        <v>19</v>
      </c>
      <c r="D67" s="7" t="s">
        <v>1670</v>
      </c>
      <c r="E67" s="7" t="s">
        <v>1671</v>
      </c>
      <c r="F67" s="7" t="s">
        <v>1672</v>
      </c>
      <c r="G67" s="7" t="s">
        <v>1460</v>
      </c>
      <c r="J67" s="7" t="s">
        <v>1915</v>
      </c>
    </row>
    <row r="68" spans="1:10">
      <c r="A68" s="7">
        <v>67</v>
      </c>
      <c r="B68" s="7" t="s">
        <v>1451</v>
      </c>
      <c r="C68" s="7" t="s">
        <v>19</v>
      </c>
      <c r="D68" s="7" t="s">
        <v>1673</v>
      </c>
      <c r="E68" s="7" t="s">
        <v>1674</v>
      </c>
      <c r="F68" s="7" t="s">
        <v>1675</v>
      </c>
      <c r="G68" s="7" t="s">
        <v>1549</v>
      </c>
      <c r="J68" s="7" t="s">
        <v>1915</v>
      </c>
    </row>
    <row r="69" spans="1:10">
      <c r="A69" s="7">
        <v>68</v>
      </c>
      <c r="B69" s="7" t="s">
        <v>1451</v>
      </c>
      <c r="C69" s="7" t="s">
        <v>19</v>
      </c>
      <c r="D69" s="7" t="s">
        <v>2320</v>
      </c>
      <c r="E69" s="7" t="s">
        <v>2321</v>
      </c>
      <c r="F69" s="7" t="s">
        <v>2322</v>
      </c>
      <c r="G69" s="7" t="s">
        <v>1456</v>
      </c>
      <c r="H69" s="7" t="s">
        <v>2323</v>
      </c>
      <c r="J69" s="7" t="s">
        <v>1915</v>
      </c>
    </row>
    <row r="70" spans="1:10">
      <c r="A70" s="7">
        <v>69</v>
      </c>
      <c r="B70" s="7" t="s">
        <v>1451</v>
      </c>
      <c r="C70" s="7" t="s">
        <v>19</v>
      </c>
      <c r="D70" s="7" t="s">
        <v>1676</v>
      </c>
      <c r="E70" s="7" t="s">
        <v>1677</v>
      </c>
      <c r="F70" s="7" t="s">
        <v>1678</v>
      </c>
      <c r="G70" s="7" t="s">
        <v>1549</v>
      </c>
      <c r="J70" s="7" t="s">
        <v>1915</v>
      </c>
    </row>
    <row r="71" spans="1:10">
      <c r="A71" s="7">
        <v>70</v>
      </c>
      <c r="B71" s="7" t="s">
        <v>1451</v>
      </c>
      <c r="C71" s="7" t="s">
        <v>19</v>
      </c>
      <c r="D71" s="7" t="s">
        <v>1679</v>
      </c>
      <c r="E71" s="7" t="s">
        <v>1680</v>
      </c>
      <c r="F71" s="7" t="s">
        <v>1681</v>
      </c>
      <c r="G71" s="7" t="s">
        <v>1466</v>
      </c>
      <c r="J71" s="7" t="s">
        <v>1915</v>
      </c>
    </row>
    <row r="72" spans="1:10">
      <c r="A72" s="7">
        <v>71</v>
      </c>
      <c r="B72" s="7" t="s">
        <v>1451</v>
      </c>
      <c r="C72" s="7" t="s">
        <v>19</v>
      </c>
      <c r="D72" s="7" t="s">
        <v>1682</v>
      </c>
      <c r="E72" s="7" t="s">
        <v>1683</v>
      </c>
      <c r="F72" s="7" t="s">
        <v>1684</v>
      </c>
      <c r="G72" s="7" t="s">
        <v>1549</v>
      </c>
      <c r="H72" s="7" t="s">
        <v>1685</v>
      </c>
      <c r="J72" s="7" t="s">
        <v>1915</v>
      </c>
    </row>
    <row r="73" spans="1:10">
      <c r="A73" s="7">
        <v>72</v>
      </c>
      <c r="B73" s="7" t="s">
        <v>1451</v>
      </c>
      <c r="C73" s="7" t="s">
        <v>19</v>
      </c>
      <c r="D73" s="7" t="s">
        <v>1686</v>
      </c>
      <c r="E73" s="7" t="s">
        <v>1687</v>
      </c>
      <c r="F73" s="7" t="s">
        <v>1688</v>
      </c>
      <c r="G73" s="7" t="s">
        <v>1460</v>
      </c>
      <c r="J73" s="7" t="s">
        <v>1915</v>
      </c>
    </row>
    <row r="74" spans="1:10">
      <c r="A74" s="7">
        <v>73</v>
      </c>
      <c r="B74" s="7" t="s">
        <v>1451</v>
      </c>
      <c r="C74" s="7" t="s">
        <v>19</v>
      </c>
      <c r="D74" s="7" t="s">
        <v>1689</v>
      </c>
      <c r="E74" s="7" t="s">
        <v>1690</v>
      </c>
      <c r="F74" s="7" t="s">
        <v>1691</v>
      </c>
      <c r="G74" s="7" t="s">
        <v>1615</v>
      </c>
      <c r="J74" s="7" t="s">
        <v>1915</v>
      </c>
    </row>
    <row r="75" spans="1:10">
      <c r="A75" s="7">
        <v>74</v>
      </c>
      <c r="B75" s="7" t="s">
        <v>1451</v>
      </c>
      <c r="C75" s="7" t="s">
        <v>19</v>
      </c>
      <c r="D75" s="7" t="s">
        <v>1692</v>
      </c>
      <c r="E75" s="7" t="s">
        <v>1693</v>
      </c>
      <c r="F75" s="7" t="s">
        <v>1694</v>
      </c>
      <c r="G75" s="7" t="s">
        <v>1549</v>
      </c>
      <c r="H75" s="7" t="s">
        <v>1695</v>
      </c>
      <c r="J75" s="7" t="s">
        <v>1915</v>
      </c>
    </row>
    <row r="76" spans="1:10">
      <c r="A76" s="7">
        <v>75</v>
      </c>
      <c r="B76" s="7" t="s">
        <v>1451</v>
      </c>
      <c r="C76" s="7" t="s">
        <v>19</v>
      </c>
      <c r="D76" s="7" t="s">
        <v>1696</v>
      </c>
      <c r="E76" s="7" t="s">
        <v>1697</v>
      </c>
      <c r="F76" s="7" t="s">
        <v>1698</v>
      </c>
      <c r="G76" s="7" t="s">
        <v>1460</v>
      </c>
      <c r="J76" s="7" t="s">
        <v>1915</v>
      </c>
    </row>
    <row r="77" spans="1:10">
      <c r="A77" s="7">
        <v>76</v>
      </c>
      <c r="B77" s="7" t="s">
        <v>1451</v>
      </c>
      <c r="C77" s="7" t="s">
        <v>19</v>
      </c>
      <c r="D77" s="7" t="s">
        <v>1699</v>
      </c>
      <c r="E77" s="7" t="s">
        <v>1700</v>
      </c>
      <c r="F77" s="7" t="s">
        <v>1701</v>
      </c>
      <c r="G77" s="7" t="s">
        <v>1508</v>
      </c>
      <c r="J77" s="7" t="s">
        <v>1915</v>
      </c>
    </row>
    <row r="78" spans="1:10">
      <c r="A78" s="7">
        <v>77</v>
      </c>
      <c r="B78" s="7" t="s">
        <v>1451</v>
      </c>
      <c r="C78" s="7" t="s">
        <v>19</v>
      </c>
      <c r="D78" s="7" t="s">
        <v>1702</v>
      </c>
      <c r="E78" s="7" t="s">
        <v>1703</v>
      </c>
      <c r="F78" s="7" t="s">
        <v>1704</v>
      </c>
      <c r="G78" s="7" t="s">
        <v>1568</v>
      </c>
      <c r="J78" s="7" t="s">
        <v>1915</v>
      </c>
    </row>
    <row r="79" spans="1:10">
      <c r="A79" s="7">
        <v>78</v>
      </c>
      <c r="B79" s="7" t="s">
        <v>1451</v>
      </c>
      <c r="C79" s="7" t="s">
        <v>19</v>
      </c>
      <c r="D79" s="7" t="s">
        <v>2324</v>
      </c>
      <c r="E79" s="7" t="s">
        <v>2325</v>
      </c>
      <c r="F79" s="7" t="s">
        <v>2326</v>
      </c>
      <c r="G79" s="7" t="s">
        <v>1460</v>
      </c>
      <c r="H79" s="7" t="s">
        <v>2327</v>
      </c>
      <c r="J79" s="7" t="s">
        <v>1915</v>
      </c>
    </row>
    <row r="80" spans="1:10">
      <c r="A80" s="7">
        <v>79</v>
      </c>
      <c r="B80" s="7" t="s">
        <v>1451</v>
      </c>
      <c r="C80" s="7" t="s">
        <v>19</v>
      </c>
      <c r="D80" s="7" t="s">
        <v>1705</v>
      </c>
      <c r="E80" s="7" t="s">
        <v>1706</v>
      </c>
      <c r="F80" s="7" t="s">
        <v>1707</v>
      </c>
      <c r="G80" s="7" t="s">
        <v>1708</v>
      </c>
      <c r="J80" s="7" t="s">
        <v>1915</v>
      </c>
    </row>
    <row r="81" spans="1:10">
      <c r="A81" s="7">
        <v>80</v>
      </c>
      <c r="B81" s="7" t="s">
        <v>1451</v>
      </c>
      <c r="C81" s="7" t="s">
        <v>19</v>
      </c>
      <c r="D81" s="7" t="s">
        <v>1709</v>
      </c>
      <c r="E81" s="7" t="s">
        <v>1710</v>
      </c>
      <c r="F81" s="7" t="s">
        <v>1711</v>
      </c>
      <c r="G81" s="7" t="s">
        <v>1501</v>
      </c>
      <c r="J81" s="7" t="s">
        <v>1915</v>
      </c>
    </row>
    <row r="82" spans="1:10">
      <c r="A82" s="7">
        <v>81</v>
      </c>
      <c r="B82" s="7" t="s">
        <v>1451</v>
      </c>
      <c r="C82" s="7" t="s">
        <v>19</v>
      </c>
      <c r="D82" s="7" t="s">
        <v>1712</v>
      </c>
      <c r="E82" s="7" t="s">
        <v>1713</v>
      </c>
      <c r="F82" s="7" t="s">
        <v>1714</v>
      </c>
      <c r="G82" s="7" t="s">
        <v>1644</v>
      </c>
      <c r="J82" s="7" t="s">
        <v>1915</v>
      </c>
    </row>
    <row r="83" spans="1:10">
      <c r="A83" s="7">
        <v>82</v>
      </c>
      <c r="B83" s="7" t="s">
        <v>1451</v>
      </c>
      <c r="C83" s="7" t="s">
        <v>19</v>
      </c>
      <c r="D83" s="7" t="s">
        <v>1715</v>
      </c>
      <c r="E83" s="7" t="s">
        <v>1716</v>
      </c>
      <c r="F83" s="7" t="s">
        <v>1717</v>
      </c>
      <c r="G83" s="7" t="s">
        <v>1466</v>
      </c>
      <c r="J83" s="7" t="s">
        <v>1915</v>
      </c>
    </row>
    <row r="84" spans="1:10">
      <c r="A84" s="7">
        <v>83</v>
      </c>
      <c r="B84" s="7" t="s">
        <v>1451</v>
      </c>
      <c r="C84" s="7" t="s">
        <v>19</v>
      </c>
      <c r="D84" s="7" t="s">
        <v>1718</v>
      </c>
      <c r="E84" s="7" t="s">
        <v>1719</v>
      </c>
      <c r="F84" s="7" t="s">
        <v>1720</v>
      </c>
      <c r="G84" s="7" t="s">
        <v>1508</v>
      </c>
      <c r="J84" s="7" t="s">
        <v>1915</v>
      </c>
    </row>
    <row r="85" spans="1:10">
      <c r="A85" s="7">
        <v>84</v>
      </c>
      <c r="B85" s="7" t="s">
        <v>1451</v>
      </c>
      <c r="C85" s="7" t="s">
        <v>19</v>
      </c>
      <c r="D85" s="7" t="s">
        <v>1721</v>
      </c>
      <c r="E85" s="7" t="s">
        <v>1722</v>
      </c>
      <c r="F85" s="7" t="s">
        <v>1723</v>
      </c>
      <c r="G85" s="7" t="s">
        <v>1508</v>
      </c>
      <c r="J85" s="7" t="s">
        <v>1915</v>
      </c>
    </row>
    <row r="86" spans="1:10">
      <c r="A86" s="7">
        <v>85</v>
      </c>
      <c r="B86" s="7" t="s">
        <v>1451</v>
      </c>
      <c r="C86" s="7" t="s">
        <v>19</v>
      </c>
      <c r="D86" s="7" t="s">
        <v>1724</v>
      </c>
      <c r="E86" s="7" t="s">
        <v>1722</v>
      </c>
      <c r="F86" s="7" t="s">
        <v>1725</v>
      </c>
      <c r="G86" s="7" t="s">
        <v>1726</v>
      </c>
      <c r="H86" s="7" t="s">
        <v>1727</v>
      </c>
      <c r="J86" s="7" t="s">
        <v>1915</v>
      </c>
    </row>
    <row r="87" spans="1:10">
      <c r="A87" s="7">
        <v>86</v>
      </c>
      <c r="B87" s="7" t="s">
        <v>1451</v>
      </c>
      <c r="C87" s="7" t="s">
        <v>19</v>
      </c>
      <c r="D87" s="7" t="s">
        <v>1728</v>
      </c>
      <c r="E87" s="7" t="s">
        <v>1729</v>
      </c>
      <c r="F87" s="7" t="s">
        <v>1730</v>
      </c>
      <c r="G87" s="7" t="s">
        <v>1731</v>
      </c>
      <c r="J87" s="7" t="s">
        <v>1915</v>
      </c>
    </row>
    <row r="88" spans="1:10">
      <c r="A88" s="7">
        <v>87</v>
      </c>
      <c r="B88" s="7" t="s">
        <v>1451</v>
      </c>
      <c r="C88" s="7" t="s">
        <v>19</v>
      </c>
      <c r="D88" s="7" t="s">
        <v>1732</v>
      </c>
      <c r="E88" s="7" t="s">
        <v>1733</v>
      </c>
      <c r="F88" s="7" t="s">
        <v>1734</v>
      </c>
      <c r="G88" s="7" t="s">
        <v>1501</v>
      </c>
      <c r="J88" s="7" t="s">
        <v>1915</v>
      </c>
    </row>
    <row r="89" spans="1:10">
      <c r="A89" s="7">
        <v>88</v>
      </c>
      <c r="B89" s="7" t="s">
        <v>1451</v>
      </c>
      <c r="C89" s="7" t="s">
        <v>19</v>
      </c>
      <c r="D89" s="7" t="s">
        <v>1735</v>
      </c>
      <c r="E89" s="7" t="s">
        <v>1736</v>
      </c>
      <c r="F89" s="7" t="s">
        <v>1737</v>
      </c>
      <c r="G89" s="7" t="s">
        <v>1527</v>
      </c>
      <c r="J89" s="7" t="s">
        <v>1915</v>
      </c>
    </row>
    <row r="90" spans="1:10">
      <c r="A90" s="7">
        <v>89</v>
      </c>
      <c r="B90" s="7" t="s">
        <v>1451</v>
      </c>
      <c r="C90" s="7" t="s">
        <v>19</v>
      </c>
      <c r="D90" s="7" t="s">
        <v>1738</v>
      </c>
      <c r="E90" s="7" t="s">
        <v>1739</v>
      </c>
      <c r="F90" s="7" t="s">
        <v>1740</v>
      </c>
      <c r="G90" s="7" t="s">
        <v>1466</v>
      </c>
      <c r="H90" s="7" t="s">
        <v>1741</v>
      </c>
      <c r="J90" s="7" t="s">
        <v>1915</v>
      </c>
    </row>
    <row r="91" spans="1:10">
      <c r="A91" s="7">
        <v>90</v>
      </c>
      <c r="B91" s="7" t="s">
        <v>1451</v>
      </c>
      <c r="C91" s="7" t="s">
        <v>19</v>
      </c>
      <c r="D91" s="7" t="s">
        <v>1742</v>
      </c>
      <c r="E91" s="7" t="s">
        <v>1743</v>
      </c>
      <c r="F91" s="7" t="s">
        <v>1744</v>
      </c>
      <c r="G91" s="7" t="s">
        <v>1460</v>
      </c>
      <c r="H91" s="7" t="s">
        <v>1745</v>
      </c>
      <c r="J91" s="7" t="s">
        <v>1915</v>
      </c>
    </row>
    <row r="92" spans="1:10">
      <c r="A92" s="7">
        <v>91</v>
      </c>
      <c r="B92" s="7" t="s">
        <v>1451</v>
      </c>
      <c r="C92" s="7" t="s">
        <v>19</v>
      </c>
      <c r="D92" s="7" t="s">
        <v>1747</v>
      </c>
      <c r="E92" s="7" t="s">
        <v>1746</v>
      </c>
      <c r="F92" s="7" t="s">
        <v>1748</v>
      </c>
      <c r="G92" s="7" t="s">
        <v>1501</v>
      </c>
      <c r="J92" s="7" t="s">
        <v>1915</v>
      </c>
    </row>
    <row r="93" spans="1:10">
      <c r="A93" s="7">
        <v>92</v>
      </c>
      <c r="B93" s="7" t="s">
        <v>1451</v>
      </c>
      <c r="C93" s="7" t="s">
        <v>19</v>
      </c>
      <c r="D93" s="7" t="s">
        <v>1749</v>
      </c>
      <c r="E93" s="7" t="s">
        <v>1746</v>
      </c>
      <c r="F93" s="7" t="s">
        <v>1750</v>
      </c>
      <c r="G93" s="7" t="s">
        <v>1485</v>
      </c>
      <c r="J93" s="7" t="s">
        <v>1915</v>
      </c>
    </row>
    <row r="94" spans="1:10">
      <c r="A94" s="7">
        <v>93</v>
      </c>
      <c r="B94" s="7" t="s">
        <v>1451</v>
      </c>
      <c r="C94" s="7" t="s">
        <v>19</v>
      </c>
      <c r="D94" s="7" t="s">
        <v>1751</v>
      </c>
      <c r="E94" s="7" t="s">
        <v>1752</v>
      </c>
      <c r="F94" s="7" t="s">
        <v>1753</v>
      </c>
      <c r="G94" s="7" t="s">
        <v>1501</v>
      </c>
      <c r="J94" s="7" t="s">
        <v>1915</v>
      </c>
    </row>
    <row r="95" spans="1:10">
      <c r="A95" s="7">
        <v>94</v>
      </c>
      <c r="B95" s="7" t="s">
        <v>1451</v>
      </c>
      <c r="C95" s="7" t="s">
        <v>19</v>
      </c>
      <c r="D95" s="7" t="s">
        <v>1754</v>
      </c>
      <c r="E95" s="7" t="s">
        <v>1755</v>
      </c>
      <c r="F95" s="7" t="s">
        <v>1756</v>
      </c>
      <c r="G95" s="7" t="s">
        <v>1549</v>
      </c>
      <c r="J95" s="7" t="s">
        <v>1915</v>
      </c>
    </row>
    <row r="96" spans="1:10">
      <c r="A96" s="7">
        <v>95</v>
      </c>
      <c r="B96" s="7" t="s">
        <v>1451</v>
      </c>
      <c r="C96" s="7" t="s">
        <v>19</v>
      </c>
      <c r="D96" s="7" t="s">
        <v>1757</v>
      </c>
      <c r="E96" s="7" t="s">
        <v>1758</v>
      </c>
      <c r="F96" s="7" t="s">
        <v>1759</v>
      </c>
      <c r="G96" s="7" t="s">
        <v>1508</v>
      </c>
      <c r="J96" s="7" t="s">
        <v>1915</v>
      </c>
    </row>
    <row r="97" spans="1:10">
      <c r="A97" s="7">
        <v>96</v>
      </c>
      <c r="B97" s="7" t="s">
        <v>1451</v>
      </c>
      <c r="C97" s="7" t="s">
        <v>19</v>
      </c>
      <c r="D97" s="7" t="s">
        <v>1760</v>
      </c>
      <c r="E97" s="7" t="s">
        <v>1761</v>
      </c>
      <c r="F97" s="7" t="s">
        <v>1762</v>
      </c>
      <c r="G97" s="7" t="s">
        <v>1466</v>
      </c>
      <c r="H97" s="7" t="s">
        <v>1763</v>
      </c>
      <c r="J97" s="7" t="s">
        <v>1915</v>
      </c>
    </row>
    <row r="98" spans="1:10">
      <c r="A98" s="7">
        <v>97</v>
      </c>
      <c r="B98" s="7" t="s">
        <v>1451</v>
      </c>
      <c r="C98" s="7" t="s">
        <v>19</v>
      </c>
      <c r="D98" s="7" t="s">
        <v>1765</v>
      </c>
      <c r="E98" s="7" t="s">
        <v>1764</v>
      </c>
      <c r="F98" s="7" t="s">
        <v>1766</v>
      </c>
      <c r="G98" s="7" t="s">
        <v>1460</v>
      </c>
      <c r="H98" s="7" t="s">
        <v>1767</v>
      </c>
      <c r="J98" s="7" t="s">
        <v>1915</v>
      </c>
    </row>
    <row r="99" spans="1:10">
      <c r="A99" s="7">
        <v>98</v>
      </c>
      <c r="B99" s="7" t="s">
        <v>1451</v>
      </c>
      <c r="C99" s="7" t="s">
        <v>19</v>
      </c>
      <c r="D99" s="7" t="s">
        <v>1768</v>
      </c>
      <c r="E99" s="7" t="s">
        <v>1769</v>
      </c>
      <c r="F99" s="7" t="s">
        <v>1770</v>
      </c>
      <c r="G99" s="7" t="s">
        <v>1456</v>
      </c>
      <c r="H99" s="7" t="s">
        <v>1771</v>
      </c>
      <c r="J99" s="7" t="s">
        <v>1915</v>
      </c>
    </row>
    <row r="100" spans="1:10">
      <c r="A100" s="7">
        <v>99</v>
      </c>
      <c r="B100" s="7" t="s">
        <v>1451</v>
      </c>
      <c r="C100" s="7" t="s">
        <v>19</v>
      </c>
      <c r="D100" s="7" t="s">
        <v>1772</v>
      </c>
      <c r="E100" s="7" t="s">
        <v>1769</v>
      </c>
      <c r="F100" s="7" t="s">
        <v>1773</v>
      </c>
      <c r="G100" s="7" t="s">
        <v>1644</v>
      </c>
      <c r="J100" s="7" t="s">
        <v>1915</v>
      </c>
    </row>
    <row r="101" spans="1:10">
      <c r="A101" s="7">
        <v>100</v>
      </c>
      <c r="B101" s="7" t="s">
        <v>1451</v>
      </c>
      <c r="C101" s="7" t="s">
        <v>19</v>
      </c>
      <c r="D101" s="7" t="s">
        <v>1774</v>
      </c>
      <c r="E101" s="7" t="s">
        <v>1775</v>
      </c>
      <c r="F101" s="7" t="s">
        <v>1776</v>
      </c>
      <c r="G101" s="7" t="s">
        <v>1508</v>
      </c>
      <c r="J101" s="7" t="s">
        <v>1915</v>
      </c>
    </row>
    <row r="102" spans="1:10">
      <c r="A102" s="7">
        <v>101</v>
      </c>
      <c r="B102" s="7" t="s">
        <v>1451</v>
      </c>
      <c r="C102" s="7" t="s">
        <v>19</v>
      </c>
      <c r="D102" s="7" t="s">
        <v>2328</v>
      </c>
      <c r="E102" s="7" t="s">
        <v>2329</v>
      </c>
      <c r="F102" s="7" t="s">
        <v>2330</v>
      </c>
      <c r="G102" s="7" t="s">
        <v>1549</v>
      </c>
      <c r="H102" s="7" t="s">
        <v>2331</v>
      </c>
      <c r="J102" s="7" t="s">
        <v>1915</v>
      </c>
    </row>
    <row r="103" spans="1:10">
      <c r="A103" s="7">
        <v>102</v>
      </c>
      <c r="B103" s="7" t="s">
        <v>1451</v>
      </c>
      <c r="C103" s="7" t="s">
        <v>19</v>
      </c>
      <c r="D103" s="7" t="s">
        <v>1777</v>
      </c>
      <c r="E103" s="7" t="s">
        <v>1778</v>
      </c>
      <c r="F103" s="7" t="s">
        <v>1779</v>
      </c>
      <c r="G103" s="7" t="s">
        <v>1466</v>
      </c>
      <c r="J103" s="7" t="s">
        <v>1915</v>
      </c>
    </row>
    <row r="104" spans="1:10">
      <c r="A104" s="7">
        <v>103</v>
      </c>
      <c r="B104" s="7" t="s">
        <v>1451</v>
      </c>
      <c r="C104" s="7" t="s">
        <v>19</v>
      </c>
      <c r="D104" s="7" t="s">
        <v>1780</v>
      </c>
      <c r="E104" s="7" t="s">
        <v>1781</v>
      </c>
      <c r="F104" s="7" t="s">
        <v>1782</v>
      </c>
      <c r="G104" s="7" t="s">
        <v>1462</v>
      </c>
      <c r="J104" s="7" t="s">
        <v>1915</v>
      </c>
    </row>
    <row r="105" spans="1:10">
      <c r="A105" s="7">
        <v>104</v>
      </c>
      <c r="B105" s="7" t="s">
        <v>1451</v>
      </c>
      <c r="C105" s="7" t="s">
        <v>19</v>
      </c>
      <c r="D105" s="7" t="s">
        <v>1783</v>
      </c>
      <c r="E105" s="7" t="s">
        <v>1784</v>
      </c>
      <c r="F105" s="7" t="s">
        <v>1785</v>
      </c>
      <c r="G105" s="7" t="s">
        <v>1501</v>
      </c>
      <c r="J105" s="7" t="s">
        <v>1915</v>
      </c>
    </row>
    <row r="106" spans="1:10">
      <c r="A106" s="7">
        <v>105</v>
      </c>
      <c r="B106" s="7" t="s">
        <v>1451</v>
      </c>
      <c r="C106" s="7" t="s">
        <v>19</v>
      </c>
      <c r="D106" s="7" t="s">
        <v>1786</v>
      </c>
      <c r="E106" s="7" t="s">
        <v>1787</v>
      </c>
      <c r="F106" s="7" t="s">
        <v>1788</v>
      </c>
      <c r="G106" s="7" t="s">
        <v>1789</v>
      </c>
      <c r="J106" s="7" t="s">
        <v>1915</v>
      </c>
    </row>
    <row r="107" spans="1:10">
      <c r="A107" s="7">
        <v>106</v>
      </c>
      <c r="B107" s="7" t="s">
        <v>1451</v>
      </c>
      <c r="C107" s="7" t="s">
        <v>19</v>
      </c>
      <c r="D107" s="7" t="s">
        <v>1790</v>
      </c>
      <c r="E107" s="7" t="s">
        <v>1791</v>
      </c>
      <c r="F107" s="7" t="s">
        <v>1792</v>
      </c>
      <c r="G107" s="7" t="s">
        <v>1508</v>
      </c>
      <c r="H107" s="7" t="s">
        <v>1793</v>
      </c>
      <c r="J107" s="7" t="s">
        <v>1915</v>
      </c>
    </row>
    <row r="108" spans="1:10">
      <c r="A108" s="7">
        <v>107</v>
      </c>
      <c r="B108" s="7" t="s">
        <v>1451</v>
      </c>
      <c r="C108" s="7" t="s">
        <v>19</v>
      </c>
      <c r="D108" s="7" t="s">
        <v>1794</v>
      </c>
      <c r="E108" s="7" t="s">
        <v>1795</v>
      </c>
      <c r="F108" s="7" t="s">
        <v>1796</v>
      </c>
      <c r="G108" s="7" t="s">
        <v>1490</v>
      </c>
      <c r="J108" s="7" t="s">
        <v>1915</v>
      </c>
    </row>
    <row r="109" spans="1:10">
      <c r="A109" s="7">
        <v>108</v>
      </c>
      <c r="B109" s="7" t="s">
        <v>1451</v>
      </c>
      <c r="C109" s="7" t="s">
        <v>19</v>
      </c>
      <c r="D109" s="7" t="s">
        <v>1797</v>
      </c>
      <c r="E109" s="7" t="s">
        <v>1798</v>
      </c>
      <c r="F109" s="7" t="s">
        <v>1799</v>
      </c>
      <c r="G109" s="7" t="s">
        <v>1549</v>
      </c>
      <c r="H109" s="7" t="s">
        <v>1800</v>
      </c>
      <c r="J109" s="7" t="s">
        <v>1915</v>
      </c>
    </row>
    <row r="110" spans="1:10">
      <c r="A110" s="7">
        <v>109</v>
      </c>
      <c r="B110" s="7" t="s">
        <v>1451</v>
      </c>
      <c r="C110" s="7" t="s">
        <v>19</v>
      </c>
      <c r="D110" s="7" t="s">
        <v>1801</v>
      </c>
      <c r="E110" s="7" t="s">
        <v>1802</v>
      </c>
      <c r="F110" s="7" t="s">
        <v>1803</v>
      </c>
      <c r="G110" s="7" t="s">
        <v>1466</v>
      </c>
      <c r="J110" s="7" t="s">
        <v>1915</v>
      </c>
    </row>
    <row r="111" spans="1:10">
      <c r="A111" s="7">
        <v>110</v>
      </c>
      <c r="B111" s="7" t="s">
        <v>1451</v>
      </c>
      <c r="C111" s="7" t="s">
        <v>19</v>
      </c>
      <c r="D111" s="7" t="s">
        <v>1804</v>
      </c>
      <c r="E111" s="7" t="s">
        <v>1805</v>
      </c>
      <c r="F111" s="7" t="s">
        <v>1806</v>
      </c>
      <c r="G111" s="7" t="s">
        <v>1466</v>
      </c>
      <c r="J111" s="7" t="s">
        <v>1915</v>
      </c>
    </row>
    <row r="112" spans="1:10">
      <c r="A112" s="7">
        <v>111</v>
      </c>
      <c r="B112" s="7" t="s">
        <v>1451</v>
      </c>
      <c r="C112" s="7" t="s">
        <v>19</v>
      </c>
      <c r="D112" s="7" t="s">
        <v>1807</v>
      </c>
      <c r="E112" s="7" t="s">
        <v>1808</v>
      </c>
      <c r="F112" s="7" t="s">
        <v>1809</v>
      </c>
      <c r="G112" s="7" t="s">
        <v>1527</v>
      </c>
      <c r="J112" s="7" t="s">
        <v>1915</v>
      </c>
    </row>
    <row r="113" spans="1:10">
      <c r="A113" s="7">
        <v>112</v>
      </c>
      <c r="B113" s="7" t="s">
        <v>1451</v>
      </c>
      <c r="C113" s="7" t="s">
        <v>19</v>
      </c>
      <c r="D113" s="7" t="s">
        <v>1810</v>
      </c>
      <c r="E113" s="7" t="s">
        <v>1811</v>
      </c>
      <c r="F113" s="7" t="s">
        <v>1812</v>
      </c>
      <c r="G113" s="7" t="s">
        <v>1466</v>
      </c>
      <c r="J113" s="7" t="s">
        <v>1915</v>
      </c>
    </row>
    <row r="114" spans="1:10">
      <c r="A114" s="7">
        <v>113</v>
      </c>
      <c r="B114" s="7" t="s">
        <v>1451</v>
      </c>
      <c r="C114" s="7" t="s">
        <v>19</v>
      </c>
      <c r="D114" s="7" t="s">
        <v>1813</v>
      </c>
      <c r="E114" s="7" t="s">
        <v>1814</v>
      </c>
      <c r="F114" s="7" t="s">
        <v>1815</v>
      </c>
      <c r="G114" s="7" t="s">
        <v>1501</v>
      </c>
      <c r="H114" s="7" t="s">
        <v>1816</v>
      </c>
      <c r="J114" s="7" t="s">
        <v>1915</v>
      </c>
    </row>
    <row r="115" spans="1:10">
      <c r="A115" s="7">
        <v>114</v>
      </c>
      <c r="B115" s="7" t="s">
        <v>1451</v>
      </c>
      <c r="C115" s="7" t="s">
        <v>19</v>
      </c>
      <c r="D115" s="7" t="s">
        <v>1817</v>
      </c>
      <c r="E115" s="7" t="s">
        <v>1818</v>
      </c>
      <c r="F115" s="7" t="s">
        <v>1819</v>
      </c>
      <c r="G115" s="7" t="s">
        <v>1466</v>
      </c>
      <c r="J115" s="7" t="s">
        <v>1915</v>
      </c>
    </row>
    <row r="116" spans="1:10">
      <c r="A116" s="7">
        <v>115</v>
      </c>
      <c r="B116" s="7" t="s">
        <v>1451</v>
      </c>
      <c r="C116" s="7" t="s">
        <v>19</v>
      </c>
      <c r="D116" s="7" t="s">
        <v>1820</v>
      </c>
      <c r="E116" s="7" t="s">
        <v>1821</v>
      </c>
      <c r="F116" s="7" t="s">
        <v>1822</v>
      </c>
      <c r="G116" s="7" t="s">
        <v>1490</v>
      </c>
      <c r="J116" s="7" t="s">
        <v>1915</v>
      </c>
    </row>
    <row r="117" spans="1:10">
      <c r="A117" s="7">
        <v>116</v>
      </c>
      <c r="B117" s="7" t="s">
        <v>1451</v>
      </c>
      <c r="C117" s="7" t="s">
        <v>19</v>
      </c>
      <c r="D117" s="7" t="s">
        <v>1823</v>
      </c>
      <c r="E117" s="7" t="s">
        <v>1824</v>
      </c>
      <c r="F117" s="7" t="s">
        <v>1825</v>
      </c>
      <c r="G117" s="7" t="s">
        <v>1456</v>
      </c>
      <c r="J117" s="7" t="s">
        <v>1915</v>
      </c>
    </row>
    <row r="118" spans="1:10">
      <c r="A118" s="7">
        <v>117</v>
      </c>
      <c r="B118" s="7" t="s">
        <v>1451</v>
      </c>
      <c r="C118" s="7" t="s">
        <v>19</v>
      </c>
      <c r="D118" s="7" t="s">
        <v>1826</v>
      </c>
      <c r="E118" s="7" t="s">
        <v>1827</v>
      </c>
      <c r="F118" s="7" t="s">
        <v>1828</v>
      </c>
      <c r="G118" s="7" t="s">
        <v>1456</v>
      </c>
      <c r="J118" s="7" t="s">
        <v>1915</v>
      </c>
    </row>
    <row r="119" spans="1:10">
      <c r="A119" s="7">
        <v>118</v>
      </c>
      <c r="B119" s="7" t="s">
        <v>1451</v>
      </c>
      <c r="C119" s="7" t="s">
        <v>19</v>
      </c>
      <c r="D119" s="7" t="s">
        <v>1829</v>
      </c>
      <c r="E119" s="7" t="s">
        <v>1830</v>
      </c>
      <c r="F119" s="7" t="s">
        <v>1831</v>
      </c>
      <c r="G119" s="7" t="s">
        <v>1501</v>
      </c>
      <c r="J119" s="7" t="s">
        <v>1915</v>
      </c>
    </row>
    <row r="120" spans="1:10">
      <c r="A120" s="7">
        <v>119</v>
      </c>
      <c r="B120" s="7" t="s">
        <v>1451</v>
      </c>
      <c r="C120" s="7" t="s">
        <v>19</v>
      </c>
      <c r="D120" s="7" t="s">
        <v>1832</v>
      </c>
      <c r="E120" s="7" t="s">
        <v>1833</v>
      </c>
      <c r="F120" s="7" t="s">
        <v>1834</v>
      </c>
      <c r="G120" s="7" t="s">
        <v>1835</v>
      </c>
      <c r="H120" s="7" t="s">
        <v>1836</v>
      </c>
      <c r="J120" s="7" t="s">
        <v>1915</v>
      </c>
    </row>
    <row r="121" spans="1:10">
      <c r="A121" s="7">
        <v>120</v>
      </c>
      <c r="B121" s="7" t="s">
        <v>1451</v>
      </c>
      <c r="C121" s="7" t="s">
        <v>19</v>
      </c>
      <c r="D121" s="7" t="s">
        <v>1837</v>
      </c>
      <c r="E121" s="7" t="s">
        <v>1838</v>
      </c>
      <c r="F121" s="7" t="s">
        <v>1839</v>
      </c>
      <c r="G121" s="7" t="s">
        <v>1485</v>
      </c>
      <c r="J121" s="7" t="s">
        <v>1915</v>
      </c>
    </row>
    <row r="122" spans="1:10">
      <c r="A122" s="7">
        <v>121</v>
      </c>
      <c r="B122" s="7" t="s">
        <v>1451</v>
      </c>
      <c r="C122" s="7" t="s">
        <v>19</v>
      </c>
      <c r="D122" s="7" t="s">
        <v>1840</v>
      </c>
      <c r="E122" s="7" t="s">
        <v>1841</v>
      </c>
      <c r="F122" s="7" t="s">
        <v>1842</v>
      </c>
      <c r="G122" s="7" t="s">
        <v>1549</v>
      </c>
      <c r="H122" s="7" t="s">
        <v>1843</v>
      </c>
      <c r="J122" s="7" t="s">
        <v>1915</v>
      </c>
    </row>
    <row r="123" spans="1:10">
      <c r="A123" s="7">
        <v>122</v>
      </c>
      <c r="B123" s="7" t="s">
        <v>1451</v>
      </c>
      <c r="C123" s="7" t="s">
        <v>19</v>
      </c>
      <c r="D123" s="7" t="s">
        <v>1844</v>
      </c>
      <c r="E123" s="7" t="s">
        <v>1845</v>
      </c>
      <c r="F123" s="7" t="s">
        <v>1846</v>
      </c>
      <c r="G123" s="7" t="s">
        <v>1501</v>
      </c>
      <c r="H123" s="7" t="s">
        <v>1847</v>
      </c>
      <c r="J123" s="7" t="s">
        <v>1915</v>
      </c>
    </row>
    <row r="124" spans="1:10">
      <c r="A124" s="7">
        <v>123</v>
      </c>
      <c r="B124" s="7" t="s">
        <v>1451</v>
      </c>
      <c r="C124" s="7" t="s">
        <v>19</v>
      </c>
      <c r="D124" s="7" t="s">
        <v>1848</v>
      </c>
      <c r="E124" s="7" t="s">
        <v>1849</v>
      </c>
      <c r="F124" s="7" t="s">
        <v>1850</v>
      </c>
      <c r="G124" s="7" t="s">
        <v>1490</v>
      </c>
      <c r="J124" s="7" t="s">
        <v>1915</v>
      </c>
    </row>
    <row r="125" spans="1:10">
      <c r="A125" s="7">
        <v>124</v>
      </c>
      <c r="B125" s="7" t="s">
        <v>1451</v>
      </c>
      <c r="C125" s="7" t="s">
        <v>19</v>
      </c>
      <c r="D125" s="7" t="s">
        <v>1851</v>
      </c>
      <c r="E125" s="7" t="s">
        <v>1852</v>
      </c>
      <c r="F125" s="7" t="s">
        <v>1853</v>
      </c>
      <c r="G125" s="7" t="s">
        <v>1485</v>
      </c>
      <c r="J125" s="7" t="s">
        <v>1915</v>
      </c>
    </row>
    <row r="126" spans="1:10">
      <c r="A126" s="7">
        <v>125</v>
      </c>
      <c r="B126" s="7" t="s">
        <v>1451</v>
      </c>
      <c r="C126" s="7" t="s">
        <v>19</v>
      </c>
      <c r="D126" s="7" t="s">
        <v>1854</v>
      </c>
      <c r="E126" s="7" t="s">
        <v>1855</v>
      </c>
      <c r="F126" s="7" t="s">
        <v>1856</v>
      </c>
      <c r="G126" s="7" t="s">
        <v>1857</v>
      </c>
      <c r="H126" s="7" t="s">
        <v>1858</v>
      </c>
      <c r="J126" s="7" t="s">
        <v>1915</v>
      </c>
    </row>
    <row r="127" spans="1:10">
      <c r="A127" s="7">
        <v>126</v>
      </c>
      <c r="B127" s="7" t="s">
        <v>1451</v>
      </c>
      <c r="C127" s="7" t="s">
        <v>19</v>
      </c>
      <c r="D127" s="7" t="s">
        <v>1859</v>
      </c>
      <c r="E127" s="7" t="s">
        <v>1860</v>
      </c>
      <c r="F127" s="7" t="s">
        <v>1861</v>
      </c>
      <c r="G127" s="7" t="s">
        <v>1508</v>
      </c>
      <c r="J127" s="7" t="s">
        <v>1915</v>
      </c>
    </row>
    <row r="128" spans="1:10">
      <c r="A128" s="7">
        <v>127</v>
      </c>
      <c r="B128" s="7" t="s">
        <v>1451</v>
      </c>
      <c r="C128" s="7" t="s">
        <v>19</v>
      </c>
      <c r="D128" s="7" t="s">
        <v>1862</v>
      </c>
      <c r="E128" s="7" t="s">
        <v>1863</v>
      </c>
      <c r="F128" s="7" t="s">
        <v>1864</v>
      </c>
      <c r="G128" s="7" t="s">
        <v>1501</v>
      </c>
      <c r="H128" s="7" t="s">
        <v>1865</v>
      </c>
      <c r="J128" s="7" t="s">
        <v>1915</v>
      </c>
    </row>
    <row r="129" spans="1:10">
      <c r="A129" s="7">
        <v>128</v>
      </c>
      <c r="B129" s="7" t="s">
        <v>1451</v>
      </c>
      <c r="C129" s="7" t="s">
        <v>19</v>
      </c>
      <c r="D129" s="7" t="s">
        <v>1866</v>
      </c>
      <c r="E129" s="7" t="s">
        <v>1867</v>
      </c>
      <c r="F129" s="7" t="s">
        <v>1868</v>
      </c>
      <c r="G129" s="7" t="s">
        <v>1466</v>
      </c>
      <c r="J129" s="7" t="s">
        <v>1915</v>
      </c>
    </row>
    <row r="130" spans="1:10">
      <c r="A130" s="7">
        <v>129</v>
      </c>
      <c r="B130" s="7" t="s">
        <v>1451</v>
      </c>
      <c r="C130" s="7" t="s">
        <v>19</v>
      </c>
      <c r="D130" s="7" t="s">
        <v>2332</v>
      </c>
      <c r="E130" s="7" t="s">
        <v>2333</v>
      </c>
      <c r="F130" s="7" t="s">
        <v>2334</v>
      </c>
      <c r="G130" s="7" t="s">
        <v>1462</v>
      </c>
      <c r="H130" s="7" t="s">
        <v>2335</v>
      </c>
      <c r="J130" s="7" t="s">
        <v>1915</v>
      </c>
    </row>
    <row r="131" spans="1:10">
      <c r="A131" s="7">
        <v>130</v>
      </c>
      <c r="B131" s="7" t="s">
        <v>1451</v>
      </c>
      <c r="C131" s="7" t="s">
        <v>19</v>
      </c>
      <c r="D131" s="7" t="s">
        <v>1869</v>
      </c>
      <c r="E131" s="7" t="s">
        <v>1870</v>
      </c>
      <c r="F131" s="7" t="s">
        <v>1871</v>
      </c>
      <c r="G131" s="7" t="s">
        <v>1872</v>
      </c>
      <c r="H131" s="7" t="s">
        <v>1873</v>
      </c>
      <c r="J131" s="7" t="s">
        <v>1915</v>
      </c>
    </row>
    <row r="132" spans="1:10">
      <c r="A132" s="7">
        <v>131</v>
      </c>
      <c r="B132" s="7" t="s">
        <v>1451</v>
      </c>
      <c r="C132" s="7" t="s">
        <v>19</v>
      </c>
      <c r="D132" s="7" t="s">
        <v>1874</v>
      </c>
      <c r="E132" s="7" t="s">
        <v>1875</v>
      </c>
      <c r="F132" s="7" t="s">
        <v>1876</v>
      </c>
      <c r="G132" s="7" t="s">
        <v>1877</v>
      </c>
      <c r="J132" s="7" t="s">
        <v>1915</v>
      </c>
    </row>
    <row r="133" spans="1:10">
      <c r="A133" s="7">
        <v>132</v>
      </c>
      <c r="B133" s="7" t="s">
        <v>1451</v>
      </c>
      <c r="C133" s="7" t="s">
        <v>19</v>
      </c>
      <c r="D133" s="7" t="s">
        <v>1878</v>
      </c>
      <c r="E133" s="7" t="s">
        <v>1879</v>
      </c>
      <c r="F133" s="7" t="s">
        <v>1880</v>
      </c>
      <c r="G133" s="7" t="s">
        <v>1877</v>
      </c>
      <c r="J133" s="7" t="s">
        <v>1915</v>
      </c>
    </row>
    <row r="134" spans="1:10">
      <c r="A134" s="7">
        <v>133</v>
      </c>
      <c r="B134" s="7" t="s">
        <v>1451</v>
      </c>
      <c r="C134" s="7" t="s">
        <v>19</v>
      </c>
      <c r="D134" s="7" t="s">
        <v>1881</v>
      </c>
      <c r="E134" s="7" t="s">
        <v>1882</v>
      </c>
      <c r="F134" s="7" t="s">
        <v>1883</v>
      </c>
      <c r="G134" s="7" t="s">
        <v>1615</v>
      </c>
      <c r="J134" s="7" t="s">
        <v>1915</v>
      </c>
    </row>
    <row r="135" spans="1:10">
      <c r="A135" s="7">
        <v>134</v>
      </c>
      <c r="B135" s="7" t="s">
        <v>1451</v>
      </c>
      <c r="C135" s="7" t="s">
        <v>19</v>
      </c>
      <c r="D135" s="7" t="s">
        <v>1884</v>
      </c>
      <c r="E135" s="7" t="s">
        <v>1885</v>
      </c>
      <c r="F135" s="7" t="s">
        <v>1886</v>
      </c>
      <c r="G135" s="7" t="s">
        <v>1887</v>
      </c>
      <c r="H135" s="7" t="s">
        <v>1888</v>
      </c>
      <c r="J135" s="7" t="s">
        <v>1915</v>
      </c>
    </row>
    <row r="136" spans="1:10">
      <c r="A136" s="7">
        <v>135</v>
      </c>
      <c r="B136" s="7" t="s">
        <v>1451</v>
      </c>
      <c r="C136" s="7" t="s">
        <v>19</v>
      </c>
      <c r="D136" s="7" t="s">
        <v>1889</v>
      </c>
      <c r="E136" s="7" t="s">
        <v>1890</v>
      </c>
      <c r="F136" s="7" t="s">
        <v>1891</v>
      </c>
      <c r="G136" s="7" t="s">
        <v>1497</v>
      </c>
      <c r="J136" s="7" t="s">
        <v>1915</v>
      </c>
    </row>
    <row r="137" spans="1:10">
      <c r="A137" s="7">
        <v>136</v>
      </c>
      <c r="B137" s="7" t="s">
        <v>1451</v>
      </c>
      <c r="C137" s="7" t="s">
        <v>19</v>
      </c>
      <c r="D137" s="7" t="s">
        <v>1892</v>
      </c>
      <c r="E137" s="7" t="s">
        <v>1893</v>
      </c>
      <c r="F137" s="7" t="s">
        <v>1894</v>
      </c>
      <c r="G137" s="7" t="s">
        <v>1460</v>
      </c>
      <c r="J137" s="7" t="s">
        <v>1915</v>
      </c>
    </row>
    <row r="138" spans="1:10">
      <c r="A138" s="7">
        <v>137</v>
      </c>
      <c r="B138" s="7" t="s">
        <v>1451</v>
      </c>
      <c r="C138" s="7" t="s">
        <v>19</v>
      </c>
      <c r="D138" s="7" t="s">
        <v>1895</v>
      </c>
      <c r="E138" s="7" t="s">
        <v>1896</v>
      </c>
      <c r="F138" s="7" t="s">
        <v>1897</v>
      </c>
      <c r="G138" s="7" t="s">
        <v>1485</v>
      </c>
      <c r="J138" s="7" t="s">
        <v>1915</v>
      </c>
    </row>
    <row r="139" spans="1:10">
      <c r="A139" s="7">
        <v>138</v>
      </c>
      <c r="B139" s="7" t="s">
        <v>1451</v>
      </c>
      <c r="C139" s="7" t="s">
        <v>19</v>
      </c>
      <c r="D139" s="7" t="s">
        <v>1898</v>
      </c>
      <c r="E139" s="7" t="s">
        <v>1899</v>
      </c>
      <c r="F139" s="7" t="s">
        <v>1900</v>
      </c>
      <c r="G139" s="7" t="s">
        <v>1485</v>
      </c>
      <c r="J139" s="7" t="s">
        <v>1915</v>
      </c>
    </row>
    <row r="140" spans="1:10">
      <c r="A140" s="7">
        <v>139</v>
      </c>
      <c r="B140" s="7" t="s">
        <v>1451</v>
      </c>
      <c r="C140" s="7" t="s">
        <v>19</v>
      </c>
      <c r="D140" s="7" t="s">
        <v>1901</v>
      </c>
      <c r="E140" s="7" t="s">
        <v>1902</v>
      </c>
      <c r="F140" s="7" t="s">
        <v>1903</v>
      </c>
      <c r="G140" s="7" t="s">
        <v>1501</v>
      </c>
      <c r="J140" s="7" t="s">
        <v>1915</v>
      </c>
    </row>
    <row r="141" spans="1:10">
      <c r="A141" s="7">
        <v>140</v>
      </c>
      <c r="B141" s="7" t="s">
        <v>1451</v>
      </c>
      <c r="C141" s="7" t="s">
        <v>19</v>
      </c>
      <c r="D141" s="7" t="s">
        <v>1904</v>
      </c>
      <c r="E141" s="7" t="s">
        <v>1905</v>
      </c>
      <c r="F141" s="7" t="s">
        <v>1906</v>
      </c>
      <c r="G141" s="7" t="s">
        <v>1455</v>
      </c>
      <c r="J141" s="7" t="s">
        <v>1915</v>
      </c>
    </row>
    <row r="142" spans="1:10">
      <c r="A142" s="7">
        <v>141</v>
      </c>
      <c r="B142" s="7" t="s">
        <v>1451</v>
      </c>
      <c r="C142" s="7" t="s">
        <v>19</v>
      </c>
      <c r="D142" s="7" t="s">
        <v>1907</v>
      </c>
      <c r="E142" s="7" t="s">
        <v>1908</v>
      </c>
      <c r="F142" s="7" t="s">
        <v>1909</v>
      </c>
      <c r="G142" s="7" t="s">
        <v>1910</v>
      </c>
      <c r="J142" s="7" t="s">
        <v>1915</v>
      </c>
    </row>
    <row r="143" spans="1:10">
      <c r="A143" s="7">
        <v>142</v>
      </c>
      <c r="B143" s="7" t="s">
        <v>1451</v>
      </c>
      <c r="C143" s="7" t="s">
        <v>19</v>
      </c>
      <c r="D143" s="7" t="s">
        <v>1911</v>
      </c>
      <c r="E143" s="7" t="s">
        <v>1912</v>
      </c>
      <c r="F143" s="7" t="s">
        <v>1913</v>
      </c>
      <c r="G143" s="7" t="s">
        <v>1914</v>
      </c>
      <c r="J143" s="7" t="s">
        <v>1915</v>
      </c>
    </row>
    <row r="144" spans="1:10">
      <c r="A144" s="7">
        <v>1</v>
      </c>
      <c r="B144" s="7" t="s">
        <v>1451</v>
      </c>
      <c r="C144" s="7" t="s">
        <v>19</v>
      </c>
      <c r="D144" s="7" t="s">
        <v>1452</v>
      </c>
      <c r="E144" s="7" t="s">
        <v>1453</v>
      </c>
      <c r="F144" s="7" t="s">
        <v>1454</v>
      </c>
      <c r="G144" s="7" t="s">
        <v>1455</v>
      </c>
      <c r="J144" s="7" t="s">
        <v>1951</v>
      </c>
    </row>
    <row r="145" spans="1:10">
      <c r="A145" s="7">
        <v>2</v>
      </c>
      <c r="B145" s="7" t="s">
        <v>1451</v>
      </c>
      <c r="C145" s="7" t="s">
        <v>19</v>
      </c>
      <c r="D145" s="7" t="s">
        <v>1467</v>
      </c>
      <c r="E145" s="7" t="s">
        <v>1468</v>
      </c>
      <c r="F145" s="7" t="s">
        <v>1469</v>
      </c>
      <c r="G145" s="7" t="s">
        <v>1470</v>
      </c>
      <c r="J145" s="7" t="s">
        <v>1951</v>
      </c>
    </row>
    <row r="146" spans="1:10">
      <c r="A146" s="7">
        <v>3</v>
      </c>
      <c r="B146" s="7" t="s">
        <v>1451</v>
      </c>
      <c r="C146" s="7" t="s">
        <v>19</v>
      </c>
      <c r="D146" s="7" t="s">
        <v>1471</v>
      </c>
      <c r="E146" s="7" t="s">
        <v>1472</v>
      </c>
      <c r="F146" s="7" t="s">
        <v>1473</v>
      </c>
      <c r="G146" s="7" t="s">
        <v>1474</v>
      </c>
      <c r="J146" s="7" t="s">
        <v>1951</v>
      </c>
    </row>
    <row r="147" spans="1:10">
      <c r="A147" s="7">
        <v>4</v>
      </c>
      <c r="B147" s="7" t="s">
        <v>1451</v>
      </c>
      <c r="C147" s="7" t="s">
        <v>19</v>
      </c>
      <c r="D147" s="7" t="s">
        <v>1475</v>
      </c>
      <c r="E147" s="7" t="s">
        <v>1476</v>
      </c>
      <c r="F147" s="7" t="s">
        <v>1477</v>
      </c>
      <c r="G147" s="7" t="s">
        <v>1462</v>
      </c>
      <c r="J147" s="7" t="s">
        <v>1951</v>
      </c>
    </row>
    <row r="148" spans="1:10">
      <c r="A148" s="7">
        <v>5</v>
      </c>
      <c r="B148" s="7" t="s">
        <v>1451</v>
      </c>
      <c r="C148" s="7" t="s">
        <v>19</v>
      </c>
      <c r="D148" s="7" t="s">
        <v>1916</v>
      </c>
      <c r="E148" s="7" t="s">
        <v>1917</v>
      </c>
      <c r="F148" s="7" t="s">
        <v>1918</v>
      </c>
      <c r="G148" s="7" t="s">
        <v>1485</v>
      </c>
      <c r="J148" s="7" t="s">
        <v>1951</v>
      </c>
    </row>
    <row r="149" spans="1:10">
      <c r="A149" s="7">
        <v>6</v>
      </c>
      <c r="B149" s="7" t="s">
        <v>1451</v>
      </c>
      <c r="C149" s="7" t="s">
        <v>19</v>
      </c>
      <c r="D149" s="7" t="s">
        <v>1478</v>
      </c>
      <c r="E149" s="7" t="s">
        <v>1479</v>
      </c>
      <c r="F149" s="7" t="s">
        <v>1480</v>
      </c>
      <c r="G149" s="7" t="s">
        <v>1481</v>
      </c>
      <c r="J149" s="7" t="s">
        <v>1951</v>
      </c>
    </row>
    <row r="150" spans="1:10">
      <c r="A150" s="7">
        <v>7</v>
      </c>
      <c r="B150" s="7" t="s">
        <v>1451</v>
      </c>
      <c r="C150" s="7" t="s">
        <v>19</v>
      </c>
      <c r="D150" s="7" t="s">
        <v>1482</v>
      </c>
      <c r="E150" s="7" t="s">
        <v>1483</v>
      </c>
      <c r="F150" s="7" t="s">
        <v>1484</v>
      </c>
      <c r="G150" s="7" t="s">
        <v>1485</v>
      </c>
      <c r="H150" s="7" t="s">
        <v>1486</v>
      </c>
      <c r="J150" s="7" t="s">
        <v>1951</v>
      </c>
    </row>
    <row r="151" spans="1:10">
      <c r="A151" s="7">
        <v>8</v>
      </c>
      <c r="B151" s="7" t="s">
        <v>1451</v>
      </c>
      <c r="C151" s="7" t="s">
        <v>19</v>
      </c>
      <c r="D151" s="7" t="s">
        <v>1491</v>
      </c>
      <c r="E151" s="7" t="s">
        <v>1492</v>
      </c>
      <c r="F151" s="7" t="s">
        <v>1493</v>
      </c>
      <c r="G151" s="7" t="s">
        <v>1485</v>
      </c>
      <c r="J151" s="7" t="s">
        <v>1951</v>
      </c>
    </row>
    <row r="152" spans="1:10">
      <c r="A152" s="7">
        <v>9</v>
      </c>
      <c r="B152" s="7" t="s">
        <v>1451</v>
      </c>
      <c r="C152" s="7" t="s">
        <v>19</v>
      </c>
      <c r="D152" s="7" t="s">
        <v>1494</v>
      </c>
      <c r="E152" s="7" t="s">
        <v>1495</v>
      </c>
      <c r="F152" s="7" t="s">
        <v>1496</v>
      </c>
      <c r="G152" s="7" t="s">
        <v>1497</v>
      </c>
      <c r="J152" s="7" t="s">
        <v>1951</v>
      </c>
    </row>
    <row r="153" spans="1:10">
      <c r="A153" s="7">
        <v>10</v>
      </c>
      <c r="B153" s="7" t="s">
        <v>1451</v>
      </c>
      <c r="C153" s="7" t="s">
        <v>19</v>
      </c>
      <c r="D153" s="7" t="s">
        <v>1498</v>
      </c>
      <c r="E153" s="7" t="s">
        <v>1499</v>
      </c>
      <c r="F153" s="7" t="s">
        <v>1500</v>
      </c>
      <c r="G153" s="7" t="s">
        <v>1501</v>
      </c>
      <c r="J153" s="7" t="s">
        <v>1951</v>
      </c>
    </row>
    <row r="154" spans="1:10">
      <c r="A154" s="7">
        <v>11</v>
      </c>
      <c r="B154" s="7" t="s">
        <v>1451</v>
      </c>
      <c r="C154" s="7" t="s">
        <v>19</v>
      </c>
      <c r="D154" s="7" t="s">
        <v>1517</v>
      </c>
      <c r="E154" s="7" t="s">
        <v>1518</v>
      </c>
      <c r="F154" s="7" t="s">
        <v>1519</v>
      </c>
      <c r="G154" s="7" t="s">
        <v>1513</v>
      </c>
      <c r="H154" s="7" t="s">
        <v>1520</v>
      </c>
      <c r="J154" s="7" t="s">
        <v>1951</v>
      </c>
    </row>
    <row r="155" spans="1:10">
      <c r="A155" s="7">
        <v>12</v>
      </c>
      <c r="B155" s="7" t="s">
        <v>1451</v>
      </c>
      <c r="C155" s="7" t="s">
        <v>19</v>
      </c>
      <c r="D155" s="7" t="s">
        <v>1524</v>
      </c>
      <c r="E155" s="7" t="s">
        <v>1525</v>
      </c>
      <c r="F155" s="7" t="s">
        <v>1526</v>
      </c>
      <c r="G155" s="7" t="s">
        <v>1527</v>
      </c>
      <c r="H155" s="7" t="s">
        <v>1528</v>
      </c>
      <c r="J155" s="7" t="s">
        <v>1951</v>
      </c>
    </row>
    <row r="156" spans="1:10">
      <c r="A156" s="7">
        <v>13</v>
      </c>
      <c r="B156" s="7" t="s">
        <v>1451</v>
      </c>
      <c r="C156" s="7" t="s">
        <v>19</v>
      </c>
      <c r="D156" s="7" t="s">
        <v>1529</v>
      </c>
      <c r="E156" s="7" t="s">
        <v>1530</v>
      </c>
      <c r="F156" s="7" t="s">
        <v>1531</v>
      </c>
      <c r="G156" s="7" t="s">
        <v>1532</v>
      </c>
      <c r="J156" s="7" t="s">
        <v>1951</v>
      </c>
    </row>
    <row r="157" spans="1:10">
      <c r="A157" s="7">
        <v>14</v>
      </c>
      <c r="B157" s="7" t="s">
        <v>1451</v>
      </c>
      <c r="C157" s="7" t="s">
        <v>19</v>
      </c>
      <c r="D157" s="7" t="s">
        <v>1533</v>
      </c>
      <c r="E157" s="7" t="s">
        <v>1534</v>
      </c>
      <c r="F157" s="7" t="s">
        <v>1535</v>
      </c>
      <c r="G157" s="7" t="s">
        <v>1536</v>
      </c>
      <c r="J157" s="7" t="s">
        <v>1951</v>
      </c>
    </row>
    <row r="158" spans="1:10">
      <c r="A158" s="7">
        <v>15</v>
      </c>
      <c r="B158" s="7" t="s">
        <v>1451</v>
      </c>
      <c r="C158" s="7" t="s">
        <v>19</v>
      </c>
      <c r="D158" s="7" t="s">
        <v>1537</v>
      </c>
      <c r="E158" s="7" t="s">
        <v>1538</v>
      </c>
      <c r="F158" s="7" t="s">
        <v>1535</v>
      </c>
      <c r="G158" s="7" t="s">
        <v>1539</v>
      </c>
      <c r="J158" s="7" t="s">
        <v>1951</v>
      </c>
    </row>
    <row r="159" spans="1:10">
      <c r="A159" s="7">
        <v>16</v>
      </c>
      <c r="B159" s="7" t="s">
        <v>1451</v>
      </c>
      <c r="C159" s="7" t="s">
        <v>19</v>
      </c>
      <c r="D159" s="7" t="s">
        <v>1546</v>
      </c>
      <c r="E159" s="7" t="s">
        <v>1547</v>
      </c>
      <c r="F159" s="7" t="s">
        <v>1548</v>
      </c>
      <c r="G159" s="7" t="s">
        <v>1549</v>
      </c>
      <c r="J159" s="7" t="s">
        <v>1951</v>
      </c>
    </row>
    <row r="160" spans="1:10">
      <c r="A160" s="7">
        <v>17</v>
      </c>
      <c r="B160" s="7" t="s">
        <v>1451</v>
      </c>
      <c r="C160" s="7" t="s">
        <v>19</v>
      </c>
      <c r="D160" s="7" t="s">
        <v>1550</v>
      </c>
      <c r="E160" s="7" t="s">
        <v>1551</v>
      </c>
      <c r="F160" s="7" t="s">
        <v>1552</v>
      </c>
      <c r="G160" s="7" t="s">
        <v>1456</v>
      </c>
      <c r="J160" s="7" t="s">
        <v>1951</v>
      </c>
    </row>
    <row r="161" spans="1:10">
      <c r="A161" s="7">
        <v>18</v>
      </c>
      <c r="B161" s="7" t="s">
        <v>1451</v>
      </c>
      <c r="C161" s="7" t="s">
        <v>19</v>
      </c>
      <c r="D161" s="7" t="s">
        <v>1553</v>
      </c>
      <c r="E161" s="7" t="s">
        <v>1554</v>
      </c>
      <c r="F161" s="7" t="s">
        <v>1555</v>
      </c>
      <c r="G161" s="7" t="s">
        <v>1501</v>
      </c>
      <c r="J161" s="7" t="s">
        <v>1951</v>
      </c>
    </row>
    <row r="162" spans="1:10">
      <c r="A162" s="7">
        <v>19</v>
      </c>
      <c r="B162" s="7" t="s">
        <v>1451</v>
      </c>
      <c r="C162" s="7" t="s">
        <v>19</v>
      </c>
      <c r="D162" s="7" t="s">
        <v>1556</v>
      </c>
      <c r="E162" s="7" t="s">
        <v>1557</v>
      </c>
      <c r="F162" s="7" t="s">
        <v>1558</v>
      </c>
      <c r="G162" s="7" t="s">
        <v>1466</v>
      </c>
      <c r="J162" s="7" t="s">
        <v>1951</v>
      </c>
    </row>
    <row r="163" spans="1:10">
      <c r="A163" s="7">
        <v>20</v>
      </c>
      <c r="B163" s="7" t="s">
        <v>1451</v>
      </c>
      <c r="C163" s="7" t="s">
        <v>19</v>
      </c>
      <c r="D163" s="7" t="s">
        <v>1562</v>
      </c>
      <c r="E163" s="7" t="s">
        <v>1563</v>
      </c>
      <c r="F163" s="7" t="s">
        <v>1564</v>
      </c>
      <c r="G163" s="7" t="s">
        <v>1501</v>
      </c>
      <c r="J163" s="7" t="s">
        <v>1951</v>
      </c>
    </row>
    <row r="164" spans="1:10">
      <c r="A164" s="7">
        <v>21</v>
      </c>
      <c r="B164" s="7" t="s">
        <v>1451</v>
      </c>
      <c r="C164" s="7" t="s">
        <v>19</v>
      </c>
      <c r="D164" s="7" t="s">
        <v>1569</v>
      </c>
      <c r="E164" s="7" t="s">
        <v>1570</v>
      </c>
      <c r="F164" s="7" t="s">
        <v>1571</v>
      </c>
      <c r="G164" s="7" t="s">
        <v>1568</v>
      </c>
      <c r="H164" s="7" t="s">
        <v>1572</v>
      </c>
      <c r="J164" s="7" t="s">
        <v>1951</v>
      </c>
    </row>
    <row r="165" spans="1:10">
      <c r="A165" s="7">
        <v>22</v>
      </c>
      <c r="B165" s="7" t="s">
        <v>1451</v>
      </c>
      <c r="C165" s="7" t="s">
        <v>19</v>
      </c>
      <c r="D165" s="7" t="s">
        <v>1573</v>
      </c>
      <c r="E165" s="7" t="s">
        <v>1574</v>
      </c>
      <c r="F165" s="7" t="s">
        <v>1575</v>
      </c>
      <c r="G165" s="7" t="s">
        <v>1460</v>
      </c>
      <c r="H165" s="7" t="s">
        <v>1576</v>
      </c>
      <c r="J165" s="7" t="s">
        <v>1951</v>
      </c>
    </row>
    <row r="166" spans="1:10">
      <c r="A166" s="7">
        <v>23</v>
      </c>
      <c r="B166" s="7" t="s">
        <v>1451</v>
      </c>
      <c r="C166" s="7" t="s">
        <v>19</v>
      </c>
      <c r="D166" s="7" t="s">
        <v>1587</v>
      </c>
      <c r="E166" s="7" t="s">
        <v>1588</v>
      </c>
      <c r="F166" s="7" t="s">
        <v>1589</v>
      </c>
      <c r="G166" s="7" t="s">
        <v>1549</v>
      </c>
      <c r="J166" s="7" t="s">
        <v>1951</v>
      </c>
    </row>
    <row r="167" spans="1:10">
      <c r="A167" s="7">
        <v>24</v>
      </c>
      <c r="B167" s="7" t="s">
        <v>1451</v>
      </c>
      <c r="C167" s="7" t="s">
        <v>19</v>
      </c>
      <c r="D167" s="7" t="s">
        <v>2316</v>
      </c>
      <c r="E167" s="7" t="s">
        <v>2317</v>
      </c>
      <c r="F167" s="7" t="s">
        <v>2318</v>
      </c>
      <c r="G167" s="7" t="s">
        <v>1549</v>
      </c>
      <c r="H167" s="7" t="s">
        <v>2319</v>
      </c>
      <c r="J167" s="7" t="s">
        <v>1951</v>
      </c>
    </row>
    <row r="168" spans="1:10">
      <c r="A168" s="7">
        <v>25</v>
      </c>
      <c r="B168" s="7" t="s">
        <v>1451</v>
      </c>
      <c r="C168" s="7" t="s">
        <v>19</v>
      </c>
      <c r="D168" s="7" t="s">
        <v>1591</v>
      </c>
      <c r="E168" s="7" t="s">
        <v>1590</v>
      </c>
      <c r="F168" s="7" t="s">
        <v>1592</v>
      </c>
      <c r="G168" s="7" t="s">
        <v>1549</v>
      </c>
      <c r="J168" s="7" t="s">
        <v>1951</v>
      </c>
    </row>
    <row r="169" spans="1:10">
      <c r="A169" s="7">
        <v>26</v>
      </c>
      <c r="B169" s="7" t="s">
        <v>1451</v>
      </c>
      <c r="C169" s="7" t="s">
        <v>19</v>
      </c>
      <c r="D169" s="7" t="s">
        <v>1593</v>
      </c>
      <c r="E169" s="7" t="s">
        <v>1590</v>
      </c>
      <c r="F169" s="7" t="s">
        <v>1594</v>
      </c>
      <c r="G169" s="7" t="s">
        <v>1501</v>
      </c>
      <c r="J169" s="7" t="s">
        <v>1951</v>
      </c>
    </row>
    <row r="170" spans="1:10">
      <c r="A170" s="7">
        <v>27</v>
      </c>
      <c r="B170" s="7" t="s">
        <v>1451</v>
      </c>
      <c r="C170" s="7" t="s">
        <v>19</v>
      </c>
      <c r="D170" s="7" t="s">
        <v>1919</v>
      </c>
      <c r="E170" s="7" t="s">
        <v>1920</v>
      </c>
      <c r="F170" s="7" t="s">
        <v>1921</v>
      </c>
      <c r="G170" s="7" t="s">
        <v>1527</v>
      </c>
      <c r="J170" s="7" t="s">
        <v>1951</v>
      </c>
    </row>
    <row r="171" spans="1:10">
      <c r="A171" s="7">
        <v>28</v>
      </c>
      <c r="B171" s="7" t="s">
        <v>1451</v>
      </c>
      <c r="C171" s="7" t="s">
        <v>19</v>
      </c>
      <c r="D171" s="7" t="s">
        <v>1606</v>
      </c>
      <c r="E171" s="7" t="s">
        <v>1607</v>
      </c>
      <c r="F171" s="7" t="s">
        <v>1608</v>
      </c>
      <c r="G171" s="7" t="s">
        <v>1549</v>
      </c>
      <c r="J171" s="7" t="s">
        <v>1951</v>
      </c>
    </row>
    <row r="172" spans="1:10">
      <c r="A172" s="7">
        <v>29</v>
      </c>
      <c r="B172" s="7" t="s">
        <v>1451</v>
      </c>
      <c r="C172" s="7" t="s">
        <v>19</v>
      </c>
      <c r="D172" s="7" t="s">
        <v>1622</v>
      </c>
      <c r="E172" s="7" t="s">
        <v>1623</v>
      </c>
      <c r="F172" s="7" t="s">
        <v>1624</v>
      </c>
      <c r="G172" s="7" t="s">
        <v>1549</v>
      </c>
      <c r="J172" s="7" t="s">
        <v>1951</v>
      </c>
    </row>
    <row r="173" spans="1:10">
      <c r="A173" s="7">
        <v>30</v>
      </c>
      <c r="B173" s="7" t="s">
        <v>1451</v>
      </c>
      <c r="C173" s="7" t="s">
        <v>19</v>
      </c>
      <c r="D173" s="7" t="s">
        <v>1635</v>
      </c>
      <c r="E173" s="7" t="s">
        <v>1636</v>
      </c>
      <c r="F173" s="7" t="s">
        <v>1637</v>
      </c>
      <c r="G173" s="7" t="s">
        <v>1501</v>
      </c>
      <c r="J173" s="7" t="s">
        <v>1951</v>
      </c>
    </row>
    <row r="174" spans="1:10">
      <c r="A174" s="7">
        <v>31</v>
      </c>
      <c r="B174" s="7" t="s">
        <v>1451</v>
      </c>
      <c r="C174" s="7" t="s">
        <v>19</v>
      </c>
      <c r="D174" s="7" t="s">
        <v>1664</v>
      </c>
      <c r="E174" s="7" t="s">
        <v>1665</v>
      </c>
      <c r="F174" s="7" t="s">
        <v>1666</v>
      </c>
      <c r="G174" s="7" t="s">
        <v>1501</v>
      </c>
      <c r="J174" s="7" t="s">
        <v>1951</v>
      </c>
    </row>
    <row r="175" spans="1:10">
      <c r="A175" s="7">
        <v>32</v>
      </c>
      <c r="B175" s="7" t="s">
        <v>1451</v>
      </c>
      <c r="C175" s="7" t="s">
        <v>19</v>
      </c>
      <c r="D175" s="7" t="s">
        <v>1673</v>
      </c>
      <c r="E175" s="7" t="s">
        <v>1674</v>
      </c>
      <c r="F175" s="7" t="s">
        <v>1675</v>
      </c>
      <c r="G175" s="7" t="s">
        <v>1549</v>
      </c>
      <c r="J175" s="7" t="s">
        <v>1951</v>
      </c>
    </row>
    <row r="176" spans="1:10">
      <c r="A176" s="7">
        <v>33</v>
      </c>
      <c r="B176" s="7" t="s">
        <v>1451</v>
      </c>
      <c r="C176" s="7" t="s">
        <v>19</v>
      </c>
      <c r="D176" s="7" t="s">
        <v>2320</v>
      </c>
      <c r="E176" s="7" t="s">
        <v>2321</v>
      </c>
      <c r="F176" s="7" t="s">
        <v>2322</v>
      </c>
      <c r="G176" s="7" t="s">
        <v>1456</v>
      </c>
      <c r="H176" s="7" t="s">
        <v>2323</v>
      </c>
      <c r="J176" s="7" t="s">
        <v>1951</v>
      </c>
    </row>
    <row r="177" spans="1:10">
      <c r="A177" s="7">
        <v>34</v>
      </c>
      <c r="B177" s="7" t="s">
        <v>1451</v>
      </c>
      <c r="C177" s="7" t="s">
        <v>19</v>
      </c>
      <c r="D177" s="7" t="s">
        <v>1689</v>
      </c>
      <c r="E177" s="7" t="s">
        <v>1690</v>
      </c>
      <c r="F177" s="7" t="s">
        <v>1691</v>
      </c>
      <c r="G177" s="7" t="s">
        <v>1615</v>
      </c>
      <c r="J177" s="7" t="s">
        <v>1951</v>
      </c>
    </row>
    <row r="178" spans="1:10">
      <c r="A178" s="7">
        <v>35</v>
      </c>
      <c r="B178" s="7" t="s">
        <v>1451</v>
      </c>
      <c r="C178" s="7" t="s">
        <v>19</v>
      </c>
      <c r="D178" s="7" t="s">
        <v>1696</v>
      </c>
      <c r="E178" s="7" t="s">
        <v>1697</v>
      </c>
      <c r="F178" s="7" t="s">
        <v>1698</v>
      </c>
      <c r="G178" s="7" t="s">
        <v>1460</v>
      </c>
      <c r="J178" s="7" t="s">
        <v>1951</v>
      </c>
    </row>
    <row r="179" spans="1:10">
      <c r="A179" s="7">
        <v>36</v>
      </c>
      <c r="B179" s="7" t="s">
        <v>1451</v>
      </c>
      <c r="C179" s="7" t="s">
        <v>19</v>
      </c>
      <c r="D179" s="7" t="s">
        <v>2324</v>
      </c>
      <c r="E179" s="7" t="s">
        <v>2325</v>
      </c>
      <c r="F179" s="7" t="s">
        <v>2326</v>
      </c>
      <c r="G179" s="7" t="s">
        <v>1460</v>
      </c>
      <c r="H179" s="7" t="s">
        <v>2327</v>
      </c>
      <c r="J179" s="7" t="s">
        <v>1951</v>
      </c>
    </row>
    <row r="180" spans="1:10">
      <c r="A180" s="7">
        <v>37</v>
      </c>
      <c r="B180" s="7" t="s">
        <v>1451</v>
      </c>
      <c r="C180" s="7" t="s">
        <v>19</v>
      </c>
      <c r="D180" s="7" t="s">
        <v>1709</v>
      </c>
      <c r="E180" s="7" t="s">
        <v>1710</v>
      </c>
      <c r="F180" s="7" t="s">
        <v>1711</v>
      </c>
      <c r="G180" s="7" t="s">
        <v>1501</v>
      </c>
      <c r="J180" s="7" t="s">
        <v>1951</v>
      </c>
    </row>
    <row r="181" spans="1:10">
      <c r="A181" s="7">
        <v>38</v>
      </c>
      <c r="B181" s="7" t="s">
        <v>1451</v>
      </c>
      <c r="C181" s="7" t="s">
        <v>19</v>
      </c>
      <c r="D181" s="7" t="s">
        <v>1712</v>
      </c>
      <c r="E181" s="7" t="s">
        <v>1713</v>
      </c>
      <c r="F181" s="7" t="s">
        <v>1714</v>
      </c>
      <c r="G181" s="7" t="s">
        <v>1644</v>
      </c>
      <c r="J181" s="7" t="s">
        <v>1951</v>
      </c>
    </row>
    <row r="182" spans="1:10">
      <c r="A182" s="7">
        <v>39</v>
      </c>
      <c r="B182" s="7" t="s">
        <v>1451</v>
      </c>
      <c r="C182" s="7" t="s">
        <v>19</v>
      </c>
      <c r="D182" s="7" t="s">
        <v>1715</v>
      </c>
      <c r="E182" s="7" t="s">
        <v>1716</v>
      </c>
      <c r="F182" s="7" t="s">
        <v>1717</v>
      </c>
      <c r="G182" s="7" t="s">
        <v>1466</v>
      </c>
      <c r="J182" s="7" t="s">
        <v>1951</v>
      </c>
    </row>
    <row r="183" spans="1:10">
      <c r="A183" s="7">
        <v>40</v>
      </c>
      <c r="B183" s="7" t="s">
        <v>1451</v>
      </c>
      <c r="C183" s="7" t="s">
        <v>19</v>
      </c>
      <c r="D183" s="7" t="s">
        <v>1718</v>
      </c>
      <c r="E183" s="7" t="s">
        <v>1719</v>
      </c>
      <c r="F183" s="7" t="s">
        <v>1720</v>
      </c>
      <c r="G183" s="7" t="s">
        <v>1508</v>
      </c>
      <c r="J183" s="7" t="s">
        <v>1951</v>
      </c>
    </row>
    <row r="184" spans="1:10">
      <c r="A184" s="7">
        <v>41</v>
      </c>
      <c r="B184" s="7" t="s">
        <v>1451</v>
      </c>
      <c r="C184" s="7" t="s">
        <v>19</v>
      </c>
      <c r="D184" s="7" t="s">
        <v>1735</v>
      </c>
      <c r="E184" s="7" t="s">
        <v>1736</v>
      </c>
      <c r="F184" s="7" t="s">
        <v>1737</v>
      </c>
      <c r="G184" s="7" t="s">
        <v>1527</v>
      </c>
      <c r="J184" s="7" t="s">
        <v>1951</v>
      </c>
    </row>
    <row r="185" spans="1:10">
      <c r="A185" s="7">
        <v>42</v>
      </c>
      <c r="B185" s="7" t="s">
        <v>1451</v>
      </c>
      <c r="C185" s="7" t="s">
        <v>19</v>
      </c>
      <c r="D185" s="7" t="s">
        <v>1922</v>
      </c>
      <c r="E185" s="7" t="s">
        <v>1923</v>
      </c>
      <c r="F185" s="7" t="s">
        <v>1924</v>
      </c>
      <c r="G185" s="7" t="s">
        <v>1490</v>
      </c>
      <c r="J185" s="7" t="s">
        <v>1951</v>
      </c>
    </row>
    <row r="186" spans="1:10">
      <c r="A186" s="7">
        <v>43</v>
      </c>
      <c r="B186" s="7" t="s">
        <v>1451</v>
      </c>
      <c r="C186" s="7" t="s">
        <v>19</v>
      </c>
      <c r="D186" s="7" t="s">
        <v>1738</v>
      </c>
      <c r="E186" s="7" t="s">
        <v>1739</v>
      </c>
      <c r="F186" s="7" t="s">
        <v>1740</v>
      </c>
      <c r="G186" s="7" t="s">
        <v>1466</v>
      </c>
      <c r="H186" s="7" t="s">
        <v>1741</v>
      </c>
      <c r="J186" s="7" t="s">
        <v>1951</v>
      </c>
    </row>
    <row r="187" spans="1:10">
      <c r="A187" s="7">
        <v>44</v>
      </c>
      <c r="B187" s="7" t="s">
        <v>1451</v>
      </c>
      <c r="C187" s="7" t="s">
        <v>19</v>
      </c>
      <c r="D187" s="7" t="s">
        <v>1925</v>
      </c>
      <c r="E187" s="7" t="s">
        <v>1926</v>
      </c>
      <c r="F187" s="7" t="s">
        <v>1927</v>
      </c>
      <c r="G187" s="7" t="s">
        <v>1466</v>
      </c>
      <c r="J187" s="7" t="s">
        <v>1951</v>
      </c>
    </row>
    <row r="188" spans="1:10">
      <c r="A188" s="7">
        <v>45</v>
      </c>
      <c r="B188" s="7" t="s">
        <v>1451</v>
      </c>
      <c r="C188" s="7" t="s">
        <v>19</v>
      </c>
      <c r="D188" s="7" t="s">
        <v>1747</v>
      </c>
      <c r="E188" s="7" t="s">
        <v>1746</v>
      </c>
      <c r="F188" s="7" t="s">
        <v>1748</v>
      </c>
      <c r="G188" s="7" t="s">
        <v>1501</v>
      </c>
      <c r="J188" s="7" t="s">
        <v>1951</v>
      </c>
    </row>
    <row r="189" spans="1:10">
      <c r="A189" s="7">
        <v>46</v>
      </c>
      <c r="B189" s="7" t="s">
        <v>1451</v>
      </c>
      <c r="C189" s="7" t="s">
        <v>19</v>
      </c>
      <c r="D189" s="7" t="s">
        <v>1749</v>
      </c>
      <c r="E189" s="7" t="s">
        <v>1746</v>
      </c>
      <c r="F189" s="7" t="s">
        <v>1750</v>
      </c>
      <c r="G189" s="7" t="s">
        <v>1485</v>
      </c>
      <c r="J189" s="7" t="s">
        <v>1951</v>
      </c>
    </row>
    <row r="190" spans="1:10">
      <c r="A190" s="7">
        <v>47</v>
      </c>
      <c r="B190" s="7" t="s">
        <v>1451</v>
      </c>
      <c r="C190" s="7" t="s">
        <v>19</v>
      </c>
      <c r="D190" s="7" t="s">
        <v>1751</v>
      </c>
      <c r="E190" s="7" t="s">
        <v>1752</v>
      </c>
      <c r="F190" s="7" t="s">
        <v>1753</v>
      </c>
      <c r="G190" s="7" t="s">
        <v>1501</v>
      </c>
      <c r="J190" s="7" t="s">
        <v>1951</v>
      </c>
    </row>
    <row r="191" spans="1:10">
      <c r="A191" s="7">
        <v>48</v>
      </c>
      <c r="B191" s="7" t="s">
        <v>1451</v>
      </c>
      <c r="C191" s="7" t="s">
        <v>19</v>
      </c>
      <c r="D191" s="7" t="s">
        <v>1928</v>
      </c>
      <c r="E191" s="7" t="s">
        <v>1929</v>
      </c>
      <c r="F191" s="7" t="s">
        <v>1930</v>
      </c>
      <c r="G191" s="7" t="s">
        <v>1490</v>
      </c>
      <c r="J191" s="7" t="s">
        <v>1951</v>
      </c>
    </row>
    <row r="192" spans="1:10">
      <c r="A192" s="7">
        <v>49</v>
      </c>
      <c r="B192" s="7" t="s">
        <v>1451</v>
      </c>
      <c r="C192" s="7" t="s">
        <v>19</v>
      </c>
      <c r="D192" s="7" t="s">
        <v>1754</v>
      </c>
      <c r="E192" s="7" t="s">
        <v>1755</v>
      </c>
      <c r="F192" s="7" t="s">
        <v>1756</v>
      </c>
      <c r="G192" s="7" t="s">
        <v>1549</v>
      </c>
      <c r="J192" s="7" t="s">
        <v>1951</v>
      </c>
    </row>
    <row r="193" spans="1:10">
      <c r="A193" s="7">
        <v>50</v>
      </c>
      <c r="B193" s="7" t="s">
        <v>1451</v>
      </c>
      <c r="C193" s="7" t="s">
        <v>19</v>
      </c>
      <c r="D193" s="7" t="s">
        <v>1757</v>
      </c>
      <c r="E193" s="7" t="s">
        <v>1758</v>
      </c>
      <c r="F193" s="7" t="s">
        <v>1759</v>
      </c>
      <c r="G193" s="7" t="s">
        <v>1508</v>
      </c>
      <c r="J193" s="7" t="s">
        <v>1951</v>
      </c>
    </row>
    <row r="194" spans="1:10">
      <c r="A194" s="7">
        <v>51</v>
      </c>
      <c r="B194" s="7" t="s">
        <v>1451</v>
      </c>
      <c r="C194" s="7" t="s">
        <v>19</v>
      </c>
      <c r="D194" s="7" t="s">
        <v>1768</v>
      </c>
      <c r="E194" s="7" t="s">
        <v>1769</v>
      </c>
      <c r="F194" s="7" t="s">
        <v>1770</v>
      </c>
      <c r="G194" s="7" t="s">
        <v>1456</v>
      </c>
      <c r="H194" s="7" t="s">
        <v>1771</v>
      </c>
      <c r="J194" s="7" t="s">
        <v>1951</v>
      </c>
    </row>
    <row r="195" spans="1:10">
      <c r="A195" s="7">
        <v>52</v>
      </c>
      <c r="B195" s="7" t="s">
        <v>1451</v>
      </c>
      <c r="C195" s="7" t="s">
        <v>19</v>
      </c>
      <c r="D195" s="7" t="s">
        <v>1772</v>
      </c>
      <c r="E195" s="7" t="s">
        <v>1769</v>
      </c>
      <c r="F195" s="7" t="s">
        <v>1773</v>
      </c>
      <c r="G195" s="7" t="s">
        <v>1644</v>
      </c>
      <c r="J195" s="7" t="s">
        <v>1951</v>
      </c>
    </row>
    <row r="196" spans="1:10">
      <c r="A196" s="7">
        <v>53</v>
      </c>
      <c r="B196" s="7" t="s">
        <v>1451</v>
      </c>
      <c r="C196" s="7" t="s">
        <v>19</v>
      </c>
      <c r="D196" s="7" t="s">
        <v>1774</v>
      </c>
      <c r="E196" s="7" t="s">
        <v>1775</v>
      </c>
      <c r="F196" s="7" t="s">
        <v>1776</v>
      </c>
      <c r="G196" s="7" t="s">
        <v>1508</v>
      </c>
      <c r="J196" s="7" t="s">
        <v>1951</v>
      </c>
    </row>
    <row r="197" spans="1:10">
      <c r="A197" s="7">
        <v>54</v>
      </c>
      <c r="B197" s="7" t="s">
        <v>1451</v>
      </c>
      <c r="C197" s="7" t="s">
        <v>19</v>
      </c>
      <c r="D197" s="7" t="s">
        <v>2328</v>
      </c>
      <c r="E197" s="7" t="s">
        <v>2329</v>
      </c>
      <c r="F197" s="7" t="s">
        <v>2330</v>
      </c>
      <c r="G197" s="7" t="s">
        <v>1549</v>
      </c>
      <c r="H197" s="7" t="s">
        <v>2331</v>
      </c>
      <c r="J197" s="7" t="s">
        <v>1951</v>
      </c>
    </row>
    <row r="198" spans="1:10">
      <c r="A198" s="7">
        <v>55</v>
      </c>
      <c r="B198" s="7" t="s">
        <v>1451</v>
      </c>
      <c r="C198" s="7" t="s">
        <v>19</v>
      </c>
      <c r="D198" s="7" t="s">
        <v>1777</v>
      </c>
      <c r="E198" s="7" t="s">
        <v>1778</v>
      </c>
      <c r="F198" s="7" t="s">
        <v>1779</v>
      </c>
      <c r="G198" s="7" t="s">
        <v>1466</v>
      </c>
      <c r="J198" s="7" t="s">
        <v>1951</v>
      </c>
    </row>
    <row r="199" spans="1:10">
      <c r="A199" s="7">
        <v>56</v>
      </c>
      <c r="B199" s="7" t="s">
        <v>1451</v>
      </c>
      <c r="C199" s="7" t="s">
        <v>19</v>
      </c>
      <c r="D199" s="7" t="s">
        <v>1790</v>
      </c>
      <c r="E199" s="7" t="s">
        <v>1791</v>
      </c>
      <c r="F199" s="7" t="s">
        <v>1792</v>
      </c>
      <c r="G199" s="7" t="s">
        <v>1508</v>
      </c>
      <c r="H199" s="7" t="s">
        <v>1793</v>
      </c>
      <c r="J199" s="7" t="s">
        <v>1951</v>
      </c>
    </row>
    <row r="200" spans="1:10">
      <c r="A200" s="7">
        <v>57</v>
      </c>
      <c r="B200" s="7" t="s">
        <v>1451</v>
      </c>
      <c r="C200" s="7" t="s">
        <v>19</v>
      </c>
      <c r="D200" s="7" t="s">
        <v>1794</v>
      </c>
      <c r="E200" s="7" t="s">
        <v>1795</v>
      </c>
      <c r="F200" s="7" t="s">
        <v>1796</v>
      </c>
      <c r="G200" s="7" t="s">
        <v>1490</v>
      </c>
      <c r="J200" s="7" t="s">
        <v>1951</v>
      </c>
    </row>
    <row r="201" spans="1:10">
      <c r="A201" s="7">
        <v>58</v>
      </c>
      <c r="B201" s="7" t="s">
        <v>1451</v>
      </c>
      <c r="C201" s="7" t="s">
        <v>19</v>
      </c>
      <c r="D201" s="7" t="s">
        <v>1801</v>
      </c>
      <c r="E201" s="7" t="s">
        <v>1802</v>
      </c>
      <c r="F201" s="7" t="s">
        <v>1803</v>
      </c>
      <c r="G201" s="7" t="s">
        <v>1466</v>
      </c>
      <c r="J201" s="7" t="s">
        <v>1951</v>
      </c>
    </row>
    <row r="202" spans="1:10">
      <c r="A202" s="7">
        <v>59</v>
      </c>
      <c r="B202" s="7" t="s">
        <v>1451</v>
      </c>
      <c r="C202" s="7" t="s">
        <v>19</v>
      </c>
      <c r="D202" s="7" t="s">
        <v>1804</v>
      </c>
      <c r="E202" s="7" t="s">
        <v>1805</v>
      </c>
      <c r="F202" s="7" t="s">
        <v>1806</v>
      </c>
      <c r="G202" s="7" t="s">
        <v>1466</v>
      </c>
      <c r="J202" s="7" t="s">
        <v>1951</v>
      </c>
    </row>
    <row r="203" spans="1:10">
      <c r="A203" s="7">
        <v>60</v>
      </c>
      <c r="B203" s="7" t="s">
        <v>1451</v>
      </c>
      <c r="C203" s="7" t="s">
        <v>19</v>
      </c>
      <c r="D203" s="7" t="s">
        <v>1810</v>
      </c>
      <c r="E203" s="7" t="s">
        <v>1811</v>
      </c>
      <c r="F203" s="7" t="s">
        <v>1812</v>
      </c>
      <c r="G203" s="7" t="s">
        <v>1466</v>
      </c>
      <c r="J203" s="7" t="s">
        <v>1951</v>
      </c>
    </row>
    <row r="204" spans="1:10">
      <c r="A204" s="7">
        <v>61</v>
      </c>
      <c r="B204" s="7" t="s">
        <v>1451</v>
      </c>
      <c r="C204" s="7" t="s">
        <v>19</v>
      </c>
      <c r="D204" s="7" t="s">
        <v>1813</v>
      </c>
      <c r="E204" s="7" t="s">
        <v>1814</v>
      </c>
      <c r="F204" s="7" t="s">
        <v>1815</v>
      </c>
      <c r="G204" s="7" t="s">
        <v>1501</v>
      </c>
      <c r="H204" s="7" t="s">
        <v>1816</v>
      </c>
      <c r="J204" s="7" t="s">
        <v>1951</v>
      </c>
    </row>
    <row r="205" spans="1:10">
      <c r="A205" s="7">
        <v>62</v>
      </c>
      <c r="B205" s="7" t="s">
        <v>1451</v>
      </c>
      <c r="C205" s="7" t="s">
        <v>19</v>
      </c>
      <c r="D205" s="7" t="s">
        <v>1931</v>
      </c>
      <c r="E205" s="7" t="s">
        <v>1932</v>
      </c>
      <c r="F205" s="7" t="s">
        <v>1933</v>
      </c>
      <c r="G205" s="7" t="s">
        <v>1490</v>
      </c>
      <c r="J205" s="7" t="s">
        <v>1951</v>
      </c>
    </row>
    <row r="206" spans="1:10">
      <c r="A206" s="7">
        <v>63</v>
      </c>
      <c r="B206" s="7" t="s">
        <v>1451</v>
      </c>
      <c r="C206" s="7" t="s">
        <v>19</v>
      </c>
      <c r="D206" s="7" t="s">
        <v>1820</v>
      </c>
      <c r="E206" s="7" t="s">
        <v>1821</v>
      </c>
      <c r="F206" s="7" t="s">
        <v>1822</v>
      </c>
      <c r="G206" s="7" t="s">
        <v>1490</v>
      </c>
      <c r="J206" s="7" t="s">
        <v>1951</v>
      </c>
    </row>
    <row r="207" spans="1:10">
      <c r="A207" s="7">
        <v>64</v>
      </c>
      <c r="B207" s="7" t="s">
        <v>1451</v>
      </c>
      <c r="C207" s="7" t="s">
        <v>19</v>
      </c>
      <c r="D207" s="7" t="s">
        <v>1823</v>
      </c>
      <c r="E207" s="7" t="s">
        <v>1824</v>
      </c>
      <c r="F207" s="7" t="s">
        <v>1825</v>
      </c>
      <c r="G207" s="7" t="s">
        <v>1456</v>
      </c>
      <c r="J207" s="7" t="s">
        <v>1951</v>
      </c>
    </row>
    <row r="208" spans="1:10">
      <c r="A208" s="7">
        <v>65</v>
      </c>
      <c r="B208" s="7" t="s">
        <v>1451</v>
      </c>
      <c r="C208" s="7" t="s">
        <v>19</v>
      </c>
      <c r="D208" s="7" t="s">
        <v>1829</v>
      </c>
      <c r="E208" s="7" t="s">
        <v>1830</v>
      </c>
      <c r="F208" s="7" t="s">
        <v>1831</v>
      </c>
      <c r="G208" s="7" t="s">
        <v>1501</v>
      </c>
      <c r="J208" s="7" t="s">
        <v>1951</v>
      </c>
    </row>
    <row r="209" spans="1:10">
      <c r="A209" s="7">
        <v>66</v>
      </c>
      <c r="B209" s="7" t="s">
        <v>1451</v>
      </c>
      <c r="C209" s="7" t="s">
        <v>19</v>
      </c>
      <c r="D209" s="7" t="s">
        <v>1832</v>
      </c>
      <c r="E209" s="7" t="s">
        <v>1833</v>
      </c>
      <c r="F209" s="7" t="s">
        <v>1834</v>
      </c>
      <c r="G209" s="7" t="s">
        <v>1835</v>
      </c>
      <c r="H209" s="7" t="s">
        <v>1836</v>
      </c>
      <c r="J209" s="7" t="s">
        <v>1951</v>
      </c>
    </row>
    <row r="210" spans="1:10">
      <c r="A210" s="7">
        <v>67</v>
      </c>
      <c r="B210" s="7" t="s">
        <v>1451</v>
      </c>
      <c r="C210" s="7" t="s">
        <v>19</v>
      </c>
      <c r="D210" s="7" t="s">
        <v>1837</v>
      </c>
      <c r="E210" s="7" t="s">
        <v>1838</v>
      </c>
      <c r="F210" s="7" t="s">
        <v>1839</v>
      </c>
      <c r="G210" s="7" t="s">
        <v>1485</v>
      </c>
      <c r="J210" s="7" t="s">
        <v>1951</v>
      </c>
    </row>
    <row r="211" spans="1:10">
      <c r="A211" s="7">
        <v>68</v>
      </c>
      <c r="B211" s="7" t="s">
        <v>1451</v>
      </c>
      <c r="C211" s="7" t="s">
        <v>19</v>
      </c>
      <c r="D211" s="7" t="s">
        <v>1934</v>
      </c>
      <c r="E211" s="7" t="s">
        <v>1935</v>
      </c>
      <c r="F211" s="7" t="s">
        <v>1936</v>
      </c>
      <c r="G211" s="7" t="s">
        <v>1490</v>
      </c>
      <c r="J211" s="7" t="s">
        <v>1951</v>
      </c>
    </row>
    <row r="212" spans="1:10">
      <c r="A212" s="7">
        <v>69</v>
      </c>
      <c r="B212" s="7" t="s">
        <v>1451</v>
      </c>
      <c r="C212" s="7" t="s">
        <v>19</v>
      </c>
      <c r="D212" s="7" t="s">
        <v>1844</v>
      </c>
      <c r="E212" s="7" t="s">
        <v>1845</v>
      </c>
      <c r="F212" s="7" t="s">
        <v>1846</v>
      </c>
      <c r="G212" s="7" t="s">
        <v>1501</v>
      </c>
      <c r="H212" s="7" t="s">
        <v>1847</v>
      </c>
      <c r="J212" s="7" t="s">
        <v>1951</v>
      </c>
    </row>
    <row r="213" spans="1:10">
      <c r="A213" s="7">
        <v>70</v>
      </c>
      <c r="B213" s="7" t="s">
        <v>1451</v>
      </c>
      <c r="C213" s="7" t="s">
        <v>19</v>
      </c>
      <c r="D213" s="7" t="s">
        <v>1848</v>
      </c>
      <c r="E213" s="7" t="s">
        <v>1849</v>
      </c>
      <c r="F213" s="7" t="s">
        <v>1850</v>
      </c>
      <c r="G213" s="7" t="s">
        <v>1490</v>
      </c>
      <c r="J213" s="7" t="s">
        <v>1951</v>
      </c>
    </row>
    <row r="214" spans="1:10">
      <c r="A214" s="7">
        <v>71</v>
      </c>
      <c r="B214" s="7" t="s">
        <v>1451</v>
      </c>
      <c r="C214" s="7" t="s">
        <v>19</v>
      </c>
      <c r="D214" s="7" t="s">
        <v>1937</v>
      </c>
      <c r="E214" s="7" t="s">
        <v>1938</v>
      </c>
      <c r="F214" s="7" t="s">
        <v>1939</v>
      </c>
      <c r="G214" s="7" t="s">
        <v>1490</v>
      </c>
      <c r="J214" s="7" t="s">
        <v>1951</v>
      </c>
    </row>
    <row r="215" spans="1:10">
      <c r="A215" s="7">
        <v>72</v>
      </c>
      <c r="B215" s="7" t="s">
        <v>1451</v>
      </c>
      <c r="C215" s="7" t="s">
        <v>19</v>
      </c>
      <c r="D215" s="7" t="s">
        <v>1854</v>
      </c>
      <c r="E215" s="7" t="s">
        <v>1855</v>
      </c>
      <c r="F215" s="7" t="s">
        <v>1856</v>
      </c>
      <c r="G215" s="7" t="s">
        <v>1857</v>
      </c>
      <c r="H215" s="7" t="s">
        <v>1858</v>
      </c>
      <c r="J215" s="7" t="s">
        <v>1951</v>
      </c>
    </row>
    <row r="216" spans="1:10">
      <c r="A216" s="7">
        <v>73</v>
      </c>
      <c r="B216" s="7" t="s">
        <v>1451</v>
      </c>
      <c r="C216" s="7" t="s">
        <v>19</v>
      </c>
      <c r="D216" s="7" t="s">
        <v>1940</v>
      </c>
      <c r="E216" s="7" t="s">
        <v>1941</v>
      </c>
      <c r="F216" s="7" t="s">
        <v>1942</v>
      </c>
      <c r="G216" s="7" t="s">
        <v>1490</v>
      </c>
      <c r="H216" s="7" t="s">
        <v>1943</v>
      </c>
      <c r="J216" s="7" t="s">
        <v>1951</v>
      </c>
    </row>
    <row r="217" spans="1:10">
      <c r="A217" s="7">
        <v>74</v>
      </c>
      <c r="B217" s="7" t="s">
        <v>1451</v>
      </c>
      <c r="C217" s="7" t="s">
        <v>19</v>
      </c>
      <c r="D217" s="7" t="s">
        <v>1944</v>
      </c>
      <c r="E217" s="7" t="s">
        <v>1945</v>
      </c>
      <c r="F217" s="7" t="s">
        <v>1946</v>
      </c>
      <c r="G217" s="7" t="s">
        <v>1456</v>
      </c>
      <c r="H217" s="7" t="s">
        <v>1947</v>
      </c>
      <c r="J217" s="7" t="s">
        <v>1951</v>
      </c>
    </row>
    <row r="218" spans="1:10">
      <c r="A218" s="7">
        <v>75</v>
      </c>
      <c r="B218" s="7" t="s">
        <v>1451</v>
      </c>
      <c r="C218" s="7" t="s">
        <v>19</v>
      </c>
      <c r="D218" s="7" t="s">
        <v>1866</v>
      </c>
      <c r="E218" s="7" t="s">
        <v>1867</v>
      </c>
      <c r="F218" s="7" t="s">
        <v>1868</v>
      </c>
      <c r="G218" s="7" t="s">
        <v>1466</v>
      </c>
      <c r="J218" s="7" t="s">
        <v>1951</v>
      </c>
    </row>
    <row r="219" spans="1:10">
      <c r="A219" s="7">
        <v>76</v>
      </c>
      <c r="B219" s="7" t="s">
        <v>1451</v>
      </c>
      <c r="C219" s="7" t="s">
        <v>19</v>
      </c>
      <c r="D219" s="7" t="s">
        <v>2332</v>
      </c>
      <c r="E219" s="7" t="s">
        <v>2333</v>
      </c>
      <c r="F219" s="7" t="s">
        <v>2334</v>
      </c>
      <c r="G219" s="7" t="s">
        <v>1462</v>
      </c>
      <c r="H219" s="7" t="s">
        <v>2335</v>
      </c>
      <c r="J219" s="7" t="s">
        <v>1951</v>
      </c>
    </row>
    <row r="220" spans="1:10">
      <c r="A220" s="7">
        <v>77</v>
      </c>
      <c r="B220" s="7" t="s">
        <v>1451</v>
      </c>
      <c r="C220" s="7" t="s">
        <v>19</v>
      </c>
      <c r="D220" s="7" t="s">
        <v>1895</v>
      </c>
      <c r="E220" s="7" t="s">
        <v>1896</v>
      </c>
      <c r="F220" s="7" t="s">
        <v>1897</v>
      </c>
      <c r="G220" s="7" t="s">
        <v>1485</v>
      </c>
      <c r="J220" s="7" t="s">
        <v>1951</v>
      </c>
    </row>
    <row r="221" spans="1:10">
      <c r="A221" s="7">
        <v>78</v>
      </c>
      <c r="B221" s="7" t="s">
        <v>1451</v>
      </c>
      <c r="C221" s="7" t="s">
        <v>19</v>
      </c>
      <c r="D221" s="7" t="s">
        <v>1948</v>
      </c>
      <c r="E221" s="7" t="s">
        <v>1949</v>
      </c>
      <c r="F221" s="7" t="s">
        <v>1913</v>
      </c>
      <c r="G221" s="7" t="s">
        <v>1950</v>
      </c>
      <c r="J221" s="7" t="s">
        <v>1951</v>
      </c>
    </row>
    <row r="222" spans="1:10">
      <c r="A222" s="7">
        <v>79</v>
      </c>
      <c r="B222" s="7" t="s">
        <v>1451</v>
      </c>
      <c r="C222" s="7" t="s">
        <v>19</v>
      </c>
      <c r="D222" s="7" t="s">
        <v>1901</v>
      </c>
      <c r="E222" s="7" t="s">
        <v>1902</v>
      </c>
      <c r="F222" s="7" t="s">
        <v>1903</v>
      </c>
      <c r="G222" s="7" t="s">
        <v>1501</v>
      </c>
      <c r="J222" s="7" t="s">
        <v>1951</v>
      </c>
    </row>
    <row r="223" spans="1:10">
      <c r="A223" s="7">
        <v>80</v>
      </c>
      <c r="B223" s="7" t="s">
        <v>1451</v>
      </c>
      <c r="C223" s="7" t="s">
        <v>19</v>
      </c>
      <c r="D223" s="7" t="s">
        <v>1907</v>
      </c>
      <c r="E223" s="7" t="s">
        <v>1908</v>
      </c>
      <c r="F223" s="7" t="s">
        <v>1909</v>
      </c>
      <c r="G223" s="7" t="s">
        <v>1910</v>
      </c>
      <c r="J223" s="7" t="s">
        <v>1951</v>
      </c>
    </row>
    <row r="224" spans="1:10">
      <c r="A224" s="7">
        <v>81</v>
      </c>
      <c r="B224" s="7" t="s">
        <v>1451</v>
      </c>
      <c r="C224" s="7" t="s">
        <v>19</v>
      </c>
      <c r="D224" s="7" t="s">
        <v>1911</v>
      </c>
      <c r="E224" s="7" t="s">
        <v>1912</v>
      </c>
      <c r="F224" s="7" t="s">
        <v>1913</v>
      </c>
      <c r="G224" s="7" t="s">
        <v>1914</v>
      </c>
      <c r="J224" s="7" t="s">
        <v>1951</v>
      </c>
    </row>
  </sheetData>
  <sheetProtection formatColumns="0" formatRows="0"/>
  <phoneticPr fontId="1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G4"/>
  <sheetViews>
    <sheetView showGridLines="0" zoomScaleNormal="100" workbookViewId="0"/>
  </sheetViews>
  <sheetFormatPr defaultRowHeight="11.25"/>
  <sheetData>
    <row r="1" spans="1:7">
      <c r="A1" s="598" t="s">
        <v>2344</v>
      </c>
      <c r="B1" s="598" t="s">
        <v>2345</v>
      </c>
      <c r="C1" s="598" t="s">
        <v>2346</v>
      </c>
      <c r="D1" s="598" t="s">
        <v>2347</v>
      </c>
      <c r="E1" s="598" t="s">
        <v>2348</v>
      </c>
      <c r="F1" s="598" t="s">
        <v>2349</v>
      </c>
      <c r="G1" s="598" t="s">
        <v>2350</v>
      </c>
    </row>
    <row r="2" spans="1:7">
      <c r="A2" s="598" t="s">
        <v>2351</v>
      </c>
      <c r="B2" s="598" t="s">
        <v>2352</v>
      </c>
      <c r="C2" s="598"/>
      <c r="D2" s="598"/>
      <c r="E2" s="598"/>
      <c r="F2" s="598"/>
      <c r="G2" s="598"/>
    </row>
    <row r="3" spans="1:7">
      <c r="A3" s="598" t="s">
        <v>2353</v>
      </c>
      <c r="B3" s="598" t="s">
        <v>2352</v>
      </c>
      <c r="C3" s="598"/>
      <c r="D3" s="598"/>
      <c r="E3" s="598"/>
      <c r="F3" s="598"/>
      <c r="G3" s="598"/>
    </row>
    <row r="4" spans="1:7">
      <c r="A4" s="598" t="s">
        <v>2354</v>
      </c>
      <c r="B4" s="598" t="s">
        <v>2352</v>
      </c>
      <c r="C4" s="598"/>
      <c r="D4" s="598"/>
      <c r="E4" s="598"/>
      <c r="F4" s="598"/>
      <c r="G4" s="598"/>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1952</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ColWidth="9.140625" defaultRowHeight="11.25"/>
  <cols>
    <col min="1" max="16384" width="9.140625" style="46"/>
  </cols>
  <sheetData/>
  <phoneticPr fontId="1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4"/>
  <sheetViews>
    <sheetView showGridLines="0" zoomScaleNormal="100" workbookViewId="0"/>
  </sheetViews>
  <sheetFormatPr defaultRowHeight="11.25"/>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сведения'!$H$33="",1,0)</f>
        <v>0</v>
      </c>
    </row>
    <row r="9" spans="1:1">
      <c r="A9" s="542">
        <f>IF('Общие сведения'!$H$34="",1,0)</f>
        <v>0</v>
      </c>
    </row>
    <row r="10" spans="1:1">
      <c r="A10" s="542">
        <f>IF('Общие сведения'!$H$35="",1,0)</f>
        <v>0</v>
      </c>
    </row>
    <row r="11" spans="1:1">
      <c r="A11" s="542">
        <f>IF('Общие сведения'!$H$37="",1,0)</f>
        <v>0</v>
      </c>
    </row>
    <row r="12" spans="1:1">
      <c r="A12" s="542">
        <f>IF('Общие сведения'!$H$38="",1,0)</f>
        <v>0</v>
      </c>
    </row>
    <row r="13" spans="1:1">
      <c r="A13" s="542">
        <f>IF('Общие сведения'!$H$39="",1,0)</f>
        <v>0</v>
      </c>
    </row>
    <row r="14" spans="1:1">
      <c r="A14" s="542">
        <f>IF('Общие сведения'!$H$40="",1,0)</f>
        <v>0</v>
      </c>
    </row>
    <row r="15" spans="1:1">
      <c r="A15" s="542">
        <f>IF('Общие сведения'!$H$41="",1,0)</f>
        <v>0</v>
      </c>
    </row>
    <row r="16" spans="1:1">
      <c r="A16" s="542">
        <f>IF('Общие сведения'!$H$42="",1,0)</f>
        <v>0</v>
      </c>
    </row>
    <row r="17" spans="1:1">
      <c r="A17" s="542">
        <f>IF('Общие сведения'!$H$43="",1,0)</f>
        <v>0</v>
      </c>
    </row>
    <row r="18" spans="1:1">
      <c r="A18" s="542">
        <f>IF('Общие сведения'!$H$45="",1,0)</f>
        <v>0</v>
      </c>
    </row>
    <row r="19" spans="1:1">
      <c r="A19" s="542">
        <f>IF('Общие сведения'!$H$46="",1,0)</f>
        <v>0</v>
      </c>
    </row>
    <row r="20" spans="1:1">
      <c r="A20" s="542">
        <f>IF('Общие сведения'!$H$52="",1,0)</f>
        <v>0</v>
      </c>
    </row>
    <row r="21" spans="1:1">
      <c r="A21" s="542">
        <f>IF('Общие сведения'!$H$58="",1,0)</f>
        <v>0</v>
      </c>
    </row>
    <row r="22" spans="1:1">
      <c r="A22" s="542">
        <f>IF('Общие сведения'!$H$64="",1,0)</f>
        <v>0</v>
      </c>
    </row>
    <row r="23" spans="1:1">
      <c r="A23" s="542">
        <f>IF('Общие сведения'!$H$71="",1,0)</f>
        <v>0</v>
      </c>
    </row>
    <row r="24" spans="1:1">
      <c r="A24" s="542">
        <f>IF('Общие сведения'!$H$78="",1,0)</f>
        <v>0</v>
      </c>
    </row>
    <row r="25" spans="1:1">
      <c r="A25" s="542">
        <f>IF('Общие сведения'!$H$110="",1,0)</f>
        <v>0</v>
      </c>
    </row>
    <row r="26" spans="1:1">
      <c r="A26" s="542">
        <f>IF('Общие сведения'!$H$112="",1,0)</f>
        <v>0</v>
      </c>
    </row>
    <row r="27" spans="1:1">
      <c r="A27" s="542">
        <f>IF('Общие сведения'!$H$156="",1,0)</f>
        <v>0</v>
      </c>
    </row>
    <row r="28" spans="1:1">
      <c r="A28" s="542">
        <f>IF('Общие сведения'!$H$158="",1,0)</f>
        <v>0</v>
      </c>
    </row>
    <row r="29" spans="1:1">
      <c r="A29" s="542">
        <f>IF('Общие сведения'!$H$116="",1,0)</f>
        <v>0</v>
      </c>
    </row>
    <row r="30" spans="1:1">
      <c r="A30" s="542">
        <f>IF('Общие сведения'!$H$117="",1,0)</f>
        <v>0</v>
      </c>
    </row>
    <row r="31" spans="1:1">
      <c r="A31" s="542">
        <f>IF('Общие сведения'!$H$119="",1,0)</f>
        <v>0</v>
      </c>
    </row>
    <row r="32" spans="1:1">
      <c r="A32" s="542">
        <f>IF('Список территорий'!$M$16="",1,0)</f>
        <v>0</v>
      </c>
    </row>
    <row r="33" spans="1:1">
      <c r="A33" s="542">
        <f>IF('Список территорий'!$N$16="",1,0)</f>
        <v>0</v>
      </c>
    </row>
    <row r="34" spans="1:1">
      <c r="A34" s="542">
        <f>IF(ЭЭ!$M$23="",1,0)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40625" defaultRowHeight="11.25"/>
  <cols>
    <col min="1" max="16384" width="9.1406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40625"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3.75">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40625" defaultRowHeight="11.25"/>
  <cols>
    <col min="1" max="26" width="9.140625" style="8"/>
    <col min="27" max="36" width="9.140625" style="9"/>
    <col min="37" max="16384" width="9.1406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2"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40625" defaultRowHeight="11.25"/>
  <cols>
    <col min="1" max="16384" width="9.140625" style="46"/>
  </cols>
  <sheetData/>
  <phoneticPr fontId="12"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40625" defaultRowHeight="11.25"/>
  <cols>
    <col min="1" max="16384" width="9.140625" style="42"/>
  </cols>
  <sheetData/>
  <sheetProtection formatColumns="0" formatRows="0"/>
  <phoneticPr fontId="3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ColWidth="9.140625" defaultRowHeight="11.25"/>
  <cols>
    <col min="1" max="1" width="36.28515625" customWidth="1"/>
    <col min="2" max="2" width="21.140625" bestFit="1" customWidth="1"/>
    <col min="3" max="16384" width="9.1406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40625" defaultRowHeight="11.25"/>
  <cols>
    <col min="1" max="16384" width="9.140625" style="4"/>
  </cols>
  <sheetData/>
  <sheetProtection formatColumns="0" formatRows="0"/>
  <phoneticPr fontId="1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40625" defaultRowHeight="11.25"/>
  <cols>
    <col min="1" max="1" width="9.140625" style="12"/>
    <col min="2" max="16384" width="9.1406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7" zoomScale="60" zoomScaleNormal="100" workbookViewId="0"/>
  </sheetViews>
  <sheetFormatPr defaultColWidth="9.140625" defaultRowHeight="12.75"/>
  <cols>
    <col min="1" max="10" width="0" style="485" hidden="1" customWidth="1"/>
    <col min="11" max="11" width="3.7109375" style="485" customWidth="1"/>
    <col min="12" max="12" width="11.7109375" style="485" customWidth="1"/>
    <col min="13" max="13" width="32.85546875" style="485" customWidth="1"/>
    <col min="14" max="14" width="116.140625" style="485" customWidth="1"/>
    <col min="15" max="15" width="9.140625" style="486" customWidth="1"/>
    <col min="16" max="16384" width="9.1406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5" customHeight="1">
      <c r="L12" s="487" t="s">
        <v>1258</v>
      </c>
      <c r="M12" s="488"/>
      <c r="N12" s="488"/>
    </row>
    <row r="13" spans="12:15" ht="16.5" customHeight="1">
      <c r="L13" s="656" t="s">
        <v>1295</v>
      </c>
      <c r="M13" s="486"/>
      <c r="N13" s="486"/>
    </row>
    <row r="14" spans="12:15" ht="27.95" customHeight="1">
      <c r="L14" s="657" t="s">
        <v>1255</v>
      </c>
      <c r="M14" s="658" t="s">
        <v>1108</v>
      </c>
      <c r="N14" s="659" t="s">
        <v>1294</v>
      </c>
      <c r="O14" s="489"/>
    </row>
    <row r="15" spans="12:15" ht="27.95" customHeight="1">
      <c r="L15" s="657" t="s">
        <v>1255</v>
      </c>
      <c r="M15" s="658" t="s">
        <v>1256</v>
      </c>
      <c r="N15" s="659" t="s">
        <v>1274</v>
      </c>
      <c r="O15" s="489"/>
    </row>
    <row r="16" spans="12:15" ht="27.95" customHeight="1">
      <c r="L16" s="657" t="s">
        <v>1255</v>
      </c>
      <c r="M16" s="658" t="s">
        <v>1259</v>
      </c>
      <c r="N16" s="659" t="s">
        <v>1293</v>
      </c>
      <c r="O16" s="489"/>
    </row>
    <row r="17" spans="12:15" ht="27.95" customHeight="1">
      <c r="L17" s="657" t="s">
        <v>1255</v>
      </c>
      <c r="M17" s="658" t="s">
        <v>1260</v>
      </c>
      <c r="N17" s="659" t="s">
        <v>1277</v>
      </c>
      <c r="O17" s="489"/>
    </row>
    <row r="18" spans="12:15" ht="27.95" customHeight="1">
      <c r="L18" s="657" t="s">
        <v>1255</v>
      </c>
      <c r="M18" s="658" t="s">
        <v>1261</v>
      </c>
      <c r="N18" s="659" t="s">
        <v>1278</v>
      </c>
      <c r="O18" s="489"/>
    </row>
    <row r="19" spans="12:15" ht="27.95" customHeight="1">
      <c r="L19" s="657" t="s">
        <v>1255</v>
      </c>
      <c r="M19" s="658" t="s">
        <v>1262</v>
      </c>
      <c r="N19" s="659" t="s">
        <v>1279</v>
      </c>
      <c r="O19" s="489"/>
    </row>
    <row r="20" spans="12:15" ht="27.95" customHeight="1">
      <c r="L20" s="657" t="s">
        <v>1255</v>
      </c>
      <c r="M20" s="658" t="s">
        <v>1263</v>
      </c>
      <c r="N20" s="659" t="s">
        <v>1280</v>
      </c>
      <c r="O20" s="489"/>
    </row>
    <row r="21" spans="12:15" ht="27.95" customHeight="1">
      <c r="L21" s="657" t="s">
        <v>1255</v>
      </c>
      <c r="M21" s="658" t="s">
        <v>1257</v>
      </c>
      <c r="N21" s="659" t="s">
        <v>1281</v>
      </c>
      <c r="O21" s="489"/>
    </row>
    <row r="22" spans="12:15" ht="27.95" customHeight="1">
      <c r="L22" s="657" t="s">
        <v>1255</v>
      </c>
      <c r="M22" s="658" t="s">
        <v>301</v>
      </c>
      <c r="N22" s="659" t="s">
        <v>1282</v>
      </c>
      <c r="O22" s="489"/>
    </row>
    <row r="23" spans="12:15" ht="27.95" customHeight="1">
      <c r="L23" s="657" t="s">
        <v>1255</v>
      </c>
      <c r="M23" s="658" t="s">
        <v>1264</v>
      </c>
      <c r="N23" s="659" t="s">
        <v>1283</v>
      </c>
      <c r="O23" s="489"/>
    </row>
    <row r="24" spans="12:15" ht="27.95" customHeight="1">
      <c r="L24" s="657" t="s">
        <v>1255</v>
      </c>
      <c r="M24" s="658" t="s">
        <v>1265</v>
      </c>
      <c r="N24" s="659" t="s">
        <v>1284</v>
      </c>
      <c r="O24" s="489"/>
    </row>
    <row r="25" spans="12:15" ht="27.95" customHeight="1">
      <c r="L25" s="657" t="s">
        <v>1255</v>
      </c>
      <c r="M25" s="658" t="s">
        <v>1266</v>
      </c>
      <c r="N25" s="659" t="s">
        <v>1285</v>
      </c>
      <c r="O25" s="489"/>
    </row>
    <row r="26" spans="12:15" ht="27.95" customHeight="1">
      <c r="L26" s="657" t="s">
        <v>1255</v>
      </c>
      <c r="M26" s="658" t="s">
        <v>1267</v>
      </c>
      <c r="N26" s="659" t="s">
        <v>1286</v>
      </c>
      <c r="O26" s="489"/>
    </row>
    <row r="27" spans="12:15" ht="27.95" customHeight="1">
      <c r="L27" s="657" t="s">
        <v>1255</v>
      </c>
      <c r="M27" s="658" t="s">
        <v>1268</v>
      </c>
      <c r="N27" s="659" t="s">
        <v>1287</v>
      </c>
      <c r="O27" s="489"/>
    </row>
    <row r="28" spans="12:15" ht="27.95" customHeight="1">
      <c r="L28" s="657" t="s">
        <v>1255</v>
      </c>
      <c r="M28" s="658" t="s">
        <v>1269</v>
      </c>
      <c r="N28" s="659" t="s">
        <v>1288</v>
      </c>
      <c r="O28" s="489"/>
    </row>
    <row r="29" spans="12:15" ht="27.95" customHeight="1">
      <c r="L29" s="657" t="s">
        <v>1255</v>
      </c>
      <c r="M29" s="658" t="s">
        <v>1270</v>
      </c>
      <c r="N29" s="659" t="s">
        <v>1289</v>
      </c>
      <c r="O29" s="489"/>
    </row>
    <row r="30" spans="12:15" ht="27.95" customHeight="1">
      <c r="L30" s="657" t="s">
        <v>1255</v>
      </c>
      <c r="M30" s="658" t="s">
        <v>1271</v>
      </c>
      <c r="N30" s="659" t="s">
        <v>1290</v>
      </c>
      <c r="O30" s="489"/>
    </row>
    <row r="31" spans="12:15" ht="27.95" customHeight="1">
      <c r="L31" s="657" t="s">
        <v>1255</v>
      </c>
      <c r="M31" s="658" t="s">
        <v>1272</v>
      </c>
      <c r="N31" s="659" t="s">
        <v>1291</v>
      </c>
      <c r="O31" s="489"/>
    </row>
    <row r="32" spans="12:15" ht="27.95" customHeight="1">
      <c r="L32" s="657" t="s">
        <v>1255</v>
      </c>
      <c r="M32" s="658" t="s">
        <v>1273</v>
      </c>
      <c r="N32" s="659" t="s">
        <v>1292</v>
      </c>
      <c r="O32" s="489"/>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61"/>
  <sheetViews>
    <sheetView showGridLines="0" tabSelected="1" view="pageBreakPreview" topLeftCell="D166" zoomScale="80" zoomScaleNormal="100" zoomScaleSheetLayoutView="80" workbookViewId="0">
      <selection activeCell="P25" sqref="P25"/>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61"/>
      <c r="B1" s="661"/>
      <c r="C1" s="661"/>
      <c r="D1" s="661"/>
      <c r="E1" s="661"/>
      <c r="F1" s="661"/>
      <c r="G1" s="661"/>
      <c r="H1" s="661"/>
      <c r="I1" s="661"/>
      <c r="J1" s="661"/>
      <c r="K1" s="661"/>
      <c r="L1" s="661"/>
      <c r="M1" s="661"/>
      <c r="N1" s="661"/>
      <c r="O1" s="661"/>
      <c r="P1" s="661"/>
    </row>
    <row r="2" spans="1:16" hidden="1">
      <c r="A2" s="661"/>
      <c r="B2" s="661"/>
      <c r="C2" s="661"/>
      <c r="D2" s="661"/>
      <c r="E2" s="661"/>
      <c r="F2" s="661"/>
      <c r="G2" s="661"/>
      <c r="H2" s="661"/>
      <c r="I2" s="661"/>
      <c r="J2" s="661"/>
      <c r="K2" s="661"/>
      <c r="L2" s="661"/>
      <c r="M2" s="661"/>
      <c r="N2" s="661"/>
      <c r="O2" s="661"/>
      <c r="P2" s="661"/>
    </row>
    <row r="3" spans="1:16" hidden="1">
      <c r="A3" s="661"/>
      <c r="B3" s="661"/>
      <c r="C3" s="661"/>
      <c r="D3" s="661"/>
      <c r="E3" s="661"/>
      <c r="F3" s="661"/>
      <c r="G3" s="661"/>
      <c r="H3" s="661"/>
      <c r="I3" s="661"/>
      <c r="J3" s="661"/>
      <c r="K3" s="661"/>
      <c r="L3" s="661"/>
      <c r="M3" s="661"/>
      <c r="N3" s="661"/>
      <c r="O3" s="661"/>
      <c r="P3" s="661"/>
    </row>
    <row r="4" spans="1:16" hidden="1">
      <c r="A4" s="661"/>
      <c r="B4" s="661"/>
      <c r="C4" s="661"/>
      <c r="D4" s="661"/>
      <c r="E4" s="661"/>
      <c r="F4" s="661"/>
      <c r="G4" s="661"/>
      <c r="H4" s="661"/>
      <c r="I4" s="661"/>
      <c r="J4" s="661"/>
      <c r="K4" s="661"/>
      <c r="L4" s="661"/>
      <c r="M4" s="661"/>
      <c r="N4" s="661"/>
      <c r="O4" s="661"/>
      <c r="P4" s="661"/>
    </row>
    <row r="5" spans="1:16" hidden="1">
      <c r="A5" s="661"/>
      <c r="B5" s="661"/>
      <c r="C5" s="661"/>
      <c r="D5" s="661"/>
      <c r="E5" s="661"/>
      <c r="F5" s="661"/>
      <c r="G5" s="661"/>
      <c r="H5" s="661"/>
      <c r="I5" s="661"/>
      <c r="J5" s="661"/>
      <c r="K5" s="661"/>
      <c r="L5" s="661"/>
      <c r="M5" s="661"/>
      <c r="N5" s="661"/>
      <c r="O5" s="661"/>
      <c r="P5" s="661"/>
    </row>
    <row r="6" spans="1:16">
      <c r="A6" s="661"/>
      <c r="B6" s="661"/>
      <c r="C6" s="661"/>
      <c r="D6" s="661"/>
      <c r="E6" s="661"/>
      <c r="F6" s="661"/>
      <c r="G6" s="661"/>
      <c r="H6" s="661"/>
      <c r="I6" s="661"/>
      <c r="J6" s="661"/>
      <c r="K6" s="661"/>
      <c r="L6" s="661"/>
      <c r="M6" s="661"/>
      <c r="N6" s="661"/>
      <c r="O6" s="661"/>
      <c r="P6" s="661"/>
    </row>
    <row r="7" spans="1:16" ht="16.5" customHeight="1">
      <c r="A7" s="661"/>
      <c r="B7" s="661"/>
      <c r="C7" s="660"/>
      <c r="D7" s="661"/>
      <c r="E7" s="626" t="s">
        <v>105</v>
      </c>
      <c r="F7" s="627"/>
      <c r="G7" s="628"/>
      <c r="H7" s="662" t="s">
        <v>19</v>
      </c>
      <c r="I7" s="661" t="s">
        <v>835</v>
      </c>
      <c r="J7" s="661"/>
      <c r="K7" s="661"/>
      <c r="L7" s="661"/>
      <c r="M7" s="661"/>
      <c r="N7" s="661"/>
      <c r="O7" s="661"/>
      <c r="P7" s="661"/>
    </row>
    <row r="8" spans="1:16" ht="16.5" customHeight="1">
      <c r="A8" s="661"/>
      <c r="B8" s="661"/>
      <c r="C8" s="660"/>
      <c r="D8" s="661"/>
      <c r="E8" s="626" t="s">
        <v>106</v>
      </c>
      <c r="F8" s="627"/>
      <c r="G8" s="628"/>
      <c r="H8" s="663">
        <v>2024</v>
      </c>
      <c r="I8" s="664"/>
      <c r="J8" s="661"/>
      <c r="K8" s="661"/>
      <c r="L8" s="661"/>
      <c r="M8" s="661"/>
      <c r="N8" s="661"/>
      <c r="O8" s="661"/>
      <c r="P8" s="661"/>
    </row>
    <row r="9" spans="1:16" ht="16.5" customHeight="1">
      <c r="A9" s="661"/>
      <c r="B9" s="661"/>
      <c r="C9" s="660"/>
      <c r="D9" s="661"/>
      <c r="E9" s="626" t="s">
        <v>925</v>
      </c>
      <c r="F9" s="627"/>
      <c r="G9" s="628"/>
      <c r="H9" s="663">
        <v>2023</v>
      </c>
      <c r="I9" s="664">
        <v>2027</v>
      </c>
      <c r="J9" s="660">
        <v>2024</v>
      </c>
      <c r="K9" s="661"/>
      <c r="L9" s="661"/>
      <c r="M9" s="661"/>
      <c r="N9" s="661"/>
      <c r="O9" s="661"/>
      <c r="P9" s="661"/>
    </row>
    <row r="10" spans="1:16" ht="16.5" customHeight="1">
      <c r="A10" s="661"/>
      <c r="B10" s="661"/>
      <c r="C10" s="660"/>
      <c r="D10" s="661"/>
      <c r="E10" s="626" t="s">
        <v>269</v>
      </c>
      <c r="F10" s="627"/>
      <c r="G10" s="628"/>
      <c r="H10" s="663">
        <v>5</v>
      </c>
      <c r="I10" s="664"/>
      <c r="J10" s="661"/>
      <c r="K10" s="661"/>
      <c r="L10" s="661"/>
      <c r="M10" s="661"/>
      <c r="N10" s="661"/>
      <c r="O10" s="661"/>
      <c r="P10" s="661"/>
    </row>
    <row r="11" spans="1:16" ht="16.5" customHeight="1">
      <c r="A11" s="661"/>
      <c r="B11" s="661"/>
      <c r="C11" s="660"/>
      <c r="D11" s="661"/>
      <c r="E11" s="626" t="s">
        <v>1205</v>
      </c>
      <c r="F11" s="627"/>
      <c r="G11" s="628"/>
      <c r="H11" s="663">
        <v>4</v>
      </c>
      <c r="I11" s="664"/>
      <c r="J11" s="661"/>
      <c r="K11" s="661"/>
      <c r="L11" s="661"/>
      <c r="M11" s="661"/>
      <c r="N11" s="661"/>
      <c r="O11" s="661"/>
      <c r="P11" s="661"/>
    </row>
    <row r="12" spans="1:16">
      <c r="A12" s="661"/>
      <c r="B12" s="661"/>
      <c r="C12" s="660"/>
      <c r="D12" s="661"/>
      <c r="E12" s="661"/>
      <c r="F12" s="661"/>
      <c r="G12" s="661"/>
      <c r="H12" s="661"/>
      <c r="I12" s="661"/>
      <c r="J12" s="661"/>
      <c r="K12" s="661"/>
      <c r="L12" s="661"/>
      <c r="M12" s="661"/>
      <c r="N12" s="661"/>
      <c r="O12" s="661"/>
      <c r="P12" s="661"/>
    </row>
    <row r="13" spans="1:16">
      <c r="A13" s="661"/>
      <c r="B13" s="661"/>
      <c r="C13" s="660"/>
      <c r="D13" s="661"/>
      <c r="E13" s="661"/>
      <c r="F13" s="661"/>
      <c r="G13" s="661"/>
      <c r="H13" s="661"/>
      <c r="I13" s="661"/>
      <c r="J13" s="661"/>
      <c r="K13" s="661"/>
      <c r="L13" s="661"/>
      <c r="M13" s="661"/>
      <c r="N13" s="661"/>
      <c r="O13" s="661"/>
      <c r="P13" s="661"/>
    </row>
    <row r="14" spans="1:16" ht="15" customHeight="1">
      <c r="A14" s="661"/>
      <c r="B14" s="661"/>
      <c r="C14" s="660"/>
      <c r="D14" s="661"/>
      <c r="E14" s="665" t="s">
        <v>204</v>
      </c>
      <c r="F14" s="665"/>
      <c r="G14" s="665"/>
      <c r="H14" s="665"/>
      <c r="I14" s="666"/>
      <c r="J14" s="666"/>
      <c r="K14" s="666"/>
      <c r="L14" s="666"/>
      <c r="M14" s="666"/>
      <c r="N14" s="666"/>
      <c r="O14" s="666"/>
      <c r="P14" s="666"/>
    </row>
    <row r="15" spans="1:16" ht="15" customHeight="1">
      <c r="A15" s="661"/>
      <c r="B15" s="661"/>
      <c r="C15" s="660"/>
      <c r="D15" s="661"/>
      <c r="E15" s="667" t="s">
        <v>916</v>
      </c>
      <c r="F15" s="667"/>
      <c r="G15" s="667"/>
      <c r="H15" s="667"/>
      <c r="I15" s="666"/>
      <c r="J15" s="666"/>
      <c r="K15" s="666"/>
      <c r="L15" s="666"/>
      <c r="M15" s="666"/>
      <c r="N15" s="666"/>
      <c r="O15" s="666"/>
      <c r="P15" s="666"/>
    </row>
    <row r="16" spans="1:16" ht="15" customHeight="1">
      <c r="A16" s="661"/>
      <c r="B16" s="661"/>
      <c r="C16" s="660"/>
      <c r="D16" s="661"/>
      <c r="E16" s="665" t="s">
        <v>205</v>
      </c>
      <c r="F16" s="665"/>
      <c r="G16" s="665"/>
      <c r="H16" s="665"/>
      <c r="I16" s="666"/>
      <c r="J16" s="666"/>
      <c r="K16" s="666"/>
      <c r="L16" s="666"/>
      <c r="M16" s="666"/>
      <c r="N16" s="666"/>
      <c r="O16" s="666"/>
      <c r="P16" s="666"/>
    </row>
    <row r="17" spans="1:16" ht="15" customHeight="1">
      <c r="A17" s="661"/>
      <c r="B17" s="661"/>
      <c r="C17" s="660"/>
      <c r="D17" s="661">
        <v>26539760</v>
      </c>
      <c r="E17" s="668" t="s">
        <v>1870</v>
      </c>
      <c r="F17" s="668"/>
      <c r="G17" s="668"/>
      <c r="H17" s="668"/>
      <c r="I17" s="669"/>
      <c r="J17" s="666"/>
      <c r="K17" s="666"/>
      <c r="L17" s="666"/>
      <c r="M17" s="666"/>
      <c r="N17" s="666"/>
      <c r="O17" s="661" t="s">
        <v>2382</v>
      </c>
      <c r="P17" s="666"/>
    </row>
    <row r="18" spans="1:16" ht="15" customHeight="1">
      <c r="A18" s="661"/>
      <c r="B18" s="661"/>
      <c r="C18" s="660"/>
      <c r="D18" s="661"/>
      <c r="E18" s="670" t="s">
        <v>2383</v>
      </c>
      <c r="F18" s="670"/>
      <c r="G18" s="670"/>
      <c r="H18" s="670"/>
      <c r="I18" s="669"/>
      <c r="J18" s="666"/>
      <c r="K18" s="666"/>
      <c r="L18" s="666"/>
      <c r="M18" s="666"/>
      <c r="N18" s="666"/>
      <c r="O18" s="666"/>
      <c r="P18" s="666"/>
    </row>
    <row r="19" spans="1:16" ht="15" customHeight="1">
      <c r="A19" s="661"/>
      <c r="B19" s="661"/>
      <c r="C19" s="660"/>
      <c r="D19" s="661"/>
      <c r="E19" s="671" t="s">
        <v>2384</v>
      </c>
      <c r="F19" s="671"/>
      <c r="G19" s="671"/>
      <c r="H19" s="671"/>
      <c r="I19" s="672"/>
      <c r="J19" s="666"/>
      <c r="K19" s="666"/>
      <c r="L19" s="666"/>
      <c r="M19" s="666"/>
      <c r="N19" s="666"/>
      <c r="O19" s="666"/>
      <c r="P19" s="666"/>
    </row>
    <row r="20" spans="1:16" ht="11.25" customHeight="1">
      <c r="A20" s="661"/>
      <c r="B20" s="661"/>
      <c r="C20" s="660"/>
      <c r="D20" s="661"/>
      <c r="E20" s="673"/>
      <c r="F20" s="674"/>
      <c r="G20" s="674"/>
      <c r="H20" s="675"/>
      <c r="I20" s="676"/>
      <c r="J20" s="677"/>
      <c r="K20" s="678"/>
      <c r="L20" s="679"/>
      <c r="M20" s="679"/>
      <c r="N20" s="678"/>
      <c r="O20" s="677"/>
      <c r="P20" s="677"/>
    </row>
    <row r="21" spans="1:16" ht="11.25" customHeight="1">
      <c r="A21" s="661"/>
      <c r="B21" s="661"/>
      <c r="C21" s="660"/>
      <c r="D21" s="661"/>
      <c r="E21" s="680" t="s">
        <v>1253</v>
      </c>
      <c r="F21" s="680"/>
      <c r="G21" s="680"/>
      <c r="H21" s="680"/>
      <c r="I21" s="681"/>
      <c r="J21" s="682"/>
      <c r="K21" s="682"/>
      <c r="L21" s="682"/>
      <c r="M21" s="682"/>
      <c r="N21" s="682"/>
      <c r="O21" s="664"/>
      <c r="P21" s="664"/>
    </row>
    <row r="22" spans="1:16" ht="30.6" customHeight="1">
      <c r="A22" s="661"/>
      <c r="B22" s="661"/>
      <c r="C22" s="660"/>
      <c r="D22" s="661"/>
      <c r="E22" s="683" t="s">
        <v>206</v>
      </c>
      <c r="F22" s="683"/>
      <c r="G22" s="683"/>
      <c r="H22" s="684" t="s">
        <v>2341</v>
      </c>
      <c r="I22" s="685"/>
      <c r="J22" s="664"/>
      <c r="K22" s="664"/>
      <c r="L22" s="664"/>
      <c r="M22" s="661"/>
      <c r="N22" s="661"/>
      <c r="O22" s="661"/>
      <c r="P22" s="661"/>
    </row>
    <row r="23" spans="1:16" ht="21" customHeight="1">
      <c r="A23" s="661"/>
      <c r="B23" s="661"/>
      <c r="C23" s="660"/>
      <c r="D23" s="661"/>
      <c r="E23" s="683" t="s">
        <v>207</v>
      </c>
      <c r="F23" s="683"/>
      <c r="G23" s="683"/>
      <c r="H23" s="684" t="s">
        <v>2342</v>
      </c>
      <c r="I23" s="685"/>
      <c r="J23" s="661"/>
      <c r="K23" s="661"/>
      <c r="L23" s="661"/>
      <c r="M23" s="661"/>
      <c r="N23" s="661"/>
      <c r="O23" s="661"/>
      <c r="P23" s="661"/>
    </row>
    <row r="24" spans="1:16" ht="15.95" customHeight="1">
      <c r="A24" s="661"/>
      <c r="B24" s="661"/>
      <c r="C24" s="660"/>
      <c r="D24" s="661"/>
      <c r="E24" s="683" t="s">
        <v>208</v>
      </c>
      <c r="F24" s="683"/>
      <c r="G24" s="683"/>
      <c r="H24" s="686"/>
      <c r="I24" s="685"/>
      <c r="J24" s="661"/>
      <c r="K24" s="661"/>
      <c r="L24" s="661"/>
      <c r="M24" s="661"/>
      <c r="N24" s="661"/>
      <c r="O24" s="661"/>
      <c r="P24" s="661"/>
    </row>
    <row r="25" spans="1:16" ht="15.95" customHeight="1">
      <c r="A25" s="661"/>
      <c r="B25" s="661"/>
      <c r="C25" s="660"/>
      <c r="D25" s="661"/>
      <c r="E25" s="683" t="s">
        <v>209</v>
      </c>
      <c r="F25" s="683"/>
      <c r="G25" s="683"/>
      <c r="H25" s="687" t="s">
        <v>2343</v>
      </c>
      <c r="I25" s="685"/>
      <c r="J25" s="661"/>
      <c r="K25" s="661"/>
      <c r="L25" s="661"/>
      <c r="M25" s="661"/>
      <c r="N25" s="661"/>
      <c r="O25" s="661"/>
      <c r="P25" s="661"/>
    </row>
    <row r="26" spans="1:16" ht="15.95" customHeight="1">
      <c r="A26" s="661"/>
      <c r="B26" s="661"/>
      <c r="C26" s="660"/>
      <c r="D26" s="661"/>
      <c r="E26" s="683" t="s">
        <v>107</v>
      </c>
      <c r="F26" s="683"/>
      <c r="G26" s="683"/>
      <c r="H26" s="688" t="s">
        <v>1871</v>
      </c>
      <c r="I26" s="685"/>
      <c r="J26" s="661"/>
      <c r="K26" s="661"/>
      <c r="L26" s="661"/>
      <c r="M26" s="661"/>
      <c r="N26" s="661"/>
      <c r="O26" s="661"/>
      <c r="P26" s="661"/>
    </row>
    <row r="27" spans="1:16" ht="15.95" customHeight="1">
      <c r="A27" s="661"/>
      <c r="B27" s="661"/>
      <c r="C27" s="660"/>
      <c r="D27" s="661"/>
      <c r="E27" s="683" t="s">
        <v>108</v>
      </c>
      <c r="F27" s="683"/>
      <c r="G27" s="683"/>
      <c r="H27" s="688" t="s">
        <v>1872</v>
      </c>
      <c r="I27" s="685"/>
      <c r="J27" s="661"/>
      <c r="K27" s="661"/>
      <c r="L27" s="661"/>
      <c r="M27" s="661"/>
      <c r="N27" s="661"/>
      <c r="O27" s="661"/>
      <c r="P27" s="661"/>
    </row>
    <row r="28" spans="1:16" ht="15.95" customHeight="1">
      <c r="A28" s="661"/>
      <c r="B28" s="661"/>
      <c r="C28" s="660"/>
      <c r="D28" s="661"/>
      <c r="E28" s="683" t="s">
        <v>210</v>
      </c>
      <c r="F28" s="683"/>
      <c r="G28" s="683"/>
      <c r="H28" s="686"/>
      <c r="I28" s="685"/>
      <c r="J28" s="661"/>
      <c r="K28" s="661"/>
      <c r="L28" s="661"/>
      <c r="M28" s="661"/>
      <c r="N28" s="661"/>
      <c r="O28" s="661"/>
      <c r="P28" s="661"/>
    </row>
    <row r="29" spans="1:16" ht="15.95" customHeight="1">
      <c r="A29" s="661"/>
      <c r="B29" s="661"/>
      <c r="C29" s="660"/>
      <c r="D29" s="661"/>
      <c r="E29" s="683" t="s">
        <v>211</v>
      </c>
      <c r="F29" s="683"/>
      <c r="G29" s="683"/>
      <c r="H29" s="689" t="s">
        <v>934</v>
      </c>
      <c r="I29" s="685"/>
      <c r="J29" s="661"/>
      <c r="K29" s="661"/>
      <c r="L29" s="661"/>
      <c r="M29" s="661"/>
      <c r="N29" s="661"/>
      <c r="O29" s="661"/>
      <c r="P29" s="661"/>
    </row>
    <row r="30" spans="1:16" ht="15.95" customHeight="1">
      <c r="A30" s="661"/>
      <c r="B30" s="661"/>
      <c r="C30" s="660"/>
      <c r="D30" s="661"/>
      <c r="E30" s="683" t="s">
        <v>212</v>
      </c>
      <c r="F30" s="683"/>
      <c r="G30" s="683"/>
      <c r="H30" s="690" t="s">
        <v>2336</v>
      </c>
      <c r="I30" s="669"/>
      <c r="J30" s="661"/>
      <c r="K30" s="661"/>
      <c r="L30" s="661"/>
      <c r="M30" s="661"/>
      <c r="N30" s="661"/>
      <c r="O30" s="661"/>
      <c r="P30" s="661"/>
    </row>
    <row r="31" spans="1:16" ht="15.95" customHeight="1">
      <c r="A31" s="661"/>
      <c r="B31" s="661"/>
      <c r="C31" s="660"/>
      <c r="D31" s="661"/>
      <c r="E31" s="683" t="s">
        <v>213</v>
      </c>
      <c r="F31" s="683"/>
      <c r="G31" s="683"/>
      <c r="H31" s="690" t="s">
        <v>2336</v>
      </c>
      <c r="I31" s="669"/>
      <c r="J31" s="661"/>
      <c r="K31" s="661"/>
      <c r="L31" s="661"/>
      <c r="M31" s="661"/>
      <c r="N31" s="661"/>
      <c r="O31" s="661"/>
      <c r="P31" s="661"/>
    </row>
    <row r="32" spans="1:16" ht="15.95" customHeight="1">
      <c r="A32" s="661"/>
      <c r="B32" s="661"/>
      <c r="C32" s="660"/>
      <c r="D32" s="661"/>
      <c r="E32" s="683" t="s">
        <v>214</v>
      </c>
      <c r="F32" s="683"/>
      <c r="G32" s="683"/>
      <c r="H32" s="690" t="s">
        <v>2337</v>
      </c>
      <c r="I32" s="669"/>
      <c r="J32" s="661"/>
      <c r="K32" s="661"/>
      <c r="L32" s="661"/>
      <c r="M32" s="661"/>
      <c r="N32" s="661"/>
      <c r="O32" s="661"/>
      <c r="P32" s="661"/>
    </row>
    <row r="33" spans="1:16" ht="15.95" customHeight="1">
      <c r="A33" s="661"/>
      <c r="B33" s="661"/>
      <c r="C33" s="660"/>
      <c r="D33" s="661"/>
      <c r="E33" s="683" t="s">
        <v>164</v>
      </c>
      <c r="F33" s="683"/>
      <c r="G33" s="683"/>
      <c r="H33" s="690" t="s">
        <v>2338</v>
      </c>
      <c r="I33" s="669"/>
      <c r="J33" s="661"/>
      <c r="K33" s="661"/>
      <c r="L33" s="661"/>
      <c r="M33" s="661"/>
      <c r="N33" s="661"/>
      <c r="O33" s="661"/>
      <c r="P33" s="661"/>
    </row>
    <row r="34" spans="1:16" ht="15.95" customHeight="1">
      <c r="A34" s="661"/>
      <c r="B34" s="661"/>
      <c r="C34" s="660"/>
      <c r="D34" s="661"/>
      <c r="E34" s="683" t="s">
        <v>215</v>
      </c>
      <c r="F34" s="683"/>
      <c r="G34" s="683"/>
      <c r="H34" s="690" t="s">
        <v>2339</v>
      </c>
      <c r="I34" s="669"/>
      <c r="J34" s="661"/>
      <c r="K34" s="661"/>
      <c r="L34" s="661"/>
      <c r="M34" s="661"/>
      <c r="N34" s="661"/>
      <c r="O34" s="661"/>
      <c r="P34" s="661"/>
    </row>
    <row r="35" spans="1:16" ht="15.95" customHeight="1">
      <c r="A35" s="661"/>
      <c r="B35" s="661"/>
      <c r="C35" s="660"/>
      <c r="D35" s="661"/>
      <c r="E35" s="683" t="s">
        <v>216</v>
      </c>
      <c r="F35" s="683"/>
      <c r="G35" s="683"/>
      <c r="H35" s="690" t="s">
        <v>2340</v>
      </c>
      <c r="I35" s="669"/>
      <c r="J35" s="661"/>
      <c r="K35" s="661"/>
      <c r="L35" s="661"/>
      <c r="M35" s="661"/>
      <c r="N35" s="661"/>
      <c r="O35" s="661"/>
      <c r="P35" s="661"/>
    </row>
    <row r="36" spans="1:16" ht="15.95" customHeight="1">
      <c r="A36" s="661"/>
      <c r="B36" s="661"/>
      <c r="C36" s="660"/>
      <c r="D36" s="661"/>
      <c r="E36" s="683" t="s">
        <v>217</v>
      </c>
      <c r="F36" s="683"/>
      <c r="G36" s="683"/>
      <c r="H36" s="691" t="s">
        <v>21</v>
      </c>
      <c r="I36" s="669"/>
      <c r="J36" s="661"/>
      <c r="K36" s="661"/>
      <c r="L36" s="661"/>
      <c r="M36" s="661"/>
      <c r="N36" s="661"/>
      <c r="O36" s="661"/>
      <c r="P36" s="661"/>
    </row>
    <row r="37" spans="1:16" ht="15.95" customHeight="1">
      <c r="A37" s="661"/>
      <c r="B37" s="661"/>
      <c r="C37" s="660"/>
      <c r="D37" s="661"/>
      <c r="E37" s="683" t="s">
        <v>218</v>
      </c>
      <c r="F37" s="683"/>
      <c r="G37" s="692" t="s">
        <v>219</v>
      </c>
      <c r="H37" s="693" t="s">
        <v>21</v>
      </c>
      <c r="I37" s="669"/>
      <c r="J37" s="661"/>
      <c r="K37" s="661"/>
      <c r="L37" s="661"/>
      <c r="M37" s="661"/>
      <c r="N37" s="661"/>
      <c r="O37" s="661"/>
      <c r="P37" s="661"/>
    </row>
    <row r="38" spans="1:16" ht="15.95" customHeight="1">
      <c r="A38" s="661"/>
      <c r="B38" s="661"/>
      <c r="C38" s="660"/>
      <c r="D38" s="661"/>
      <c r="E38" s="683"/>
      <c r="F38" s="683"/>
      <c r="G38" s="692" t="s">
        <v>220</v>
      </c>
      <c r="H38" s="694" t="s">
        <v>2356</v>
      </c>
      <c r="I38" s="669"/>
      <c r="J38" s="661"/>
      <c r="K38" s="661"/>
      <c r="L38" s="661"/>
      <c r="M38" s="661"/>
      <c r="N38" s="661"/>
      <c r="O38" s="661"/>
      <c r="P38" s="661"/>
    </row>
    <row r="39" spans="1:16" ht="15.95" customHeight="1">
      <c r="A39" s="661"/>
      <c r="B39" s="661"/>
      <c r="C39" s="660"/>
      <c r="D39" s="661"/>
      <c r="E39" s="683"/>
      <c r="F39" s="683"/>
      <c r="G39" s="692" t="s">
        <v>221</v>
      </c>
      <c r="H39" s="694" t="s">
        <v>755</v>
      </c>
      <c r="I39" s="669"/>
      <c r="J39" s="661"/>
      <c r="K39" s="661"/>
      <c r="L39" s="661"/>
      <c r="M39" s="661"/>
      <c r="N39" s="661"/>
      <c r="O39" s="661"/>
      <c r="P39" s="661"/>
    </row>
    <row r="40" spans="1:16" ht="20.25" customHeight="1">
      <c r="A40" s="661"/>
      <c r="B40" s="661"/>
      <c r="C40" s="660"/>
      <c r="D40" s="661"/>
      <c r="E40" s="683" t="s">
        <v>222</v>
      </c>
      <c r="F40" s="683"/>
      <c r="G40" s="683"/>
      <c r="H40" s="693" t="s">
        <v>21</v>
      </c>
      <c r="I40" s="669"/>
      <c r="J40" s="661"/>
      <c r="K40" s="661"/>
      <c r="L40" s="661"/>
      <c r="M40" s="661"/>
      <c r="N40" s="661"/>
      <c r="O40" s="661"/>
      <c r="P40" s="661"/>
    </row>
    <row r="41" spans="1:16" ht="15.95" customHeight="1">
      <c r="A41" s="661"/>
      <c r="B41" s="661"/>
      <c r="C41" s="660"/>
      <c r="D41" s="661"/>
      <c r="E41" s="683" t="s">
        <v>223</v>
      </c>
      <c r="F41" s="683"/>
      <c r="G41" s="683"/>
      <c r="H41" s="693" t="s">
        <v>21</v>
      </c>
      <c r="I41" s="669"/>
      <c r="J41" s="661"/>
      <c r="K41" s="661"/>
      <c r="L41" s="661"/>
      <c r="M41" s="661"/>
      <c r="N41" s="661"/>
      <c r="O41" s="661"/>
      <c r="P41" s="661"/>
    </row>
    <row r="42" spans="1:16" ht="21.75" customHeight="1">
      <c r="A42" s="661"/>
      <c r="B42" s="661"/>
      <c r="C42" s="660"/>
      <c r="D42" s="661"/>
      <c r="E42" s="683" t="s">
        <v>224</v>
      </c>
      <c r="F42" s="683"/>
      <c r="G42" s="683"/>
      <c r="H42" s="693" t="s">
        <v>21</v>
      </c>
      <c r="I42" s="669"/>
      <c r="J42" s="661"/>
      <c r="K42" s="661"/>
      <c r="L42" s="661"/>
      <c r="M42" s="661"/>
      <c r="N42" s="661"/>
      <c r="O42" s="661"/>
      <c r="P42" s="661"/>
    </row>
    <row r="43" spans="1:16" ht="15.95" customHeight="1">
      <c r="A43" s="661" t="s">
        <v>1381</v>
      </c>
      <c r="B43" s="661"/>
      <c r="C43" s="660"/>
      <c r="D43" s="661"/>
      <c r="E43" s="683" t="s">
        <v>225</v>
      </c>
      <c r="F43" s="683"/>
      <c r="G43" s="683"/>
      <c r="H43" s="693" t="s">
        <v>21</v>
      </c>
      <c r="I43" s="669"/>
      <c r="J43" s="661"/>
      <c r="K43" s="661"/>
      <c r="L43" s="661"/>
      <c r="M43" s="661"/>
      <c r="N43" s="661"/>
      <c r="O43" s="661"/>
      <c r="P43" s="661"/>
    </row>
    <row r="44" spans="1:16" ht="15.95" hidden="1" customHeight="1">
      <c r="A44" s="661"/>
      <c r="B44" s="661"/>
      <c r="C44" s="660"/>
      <c r="D44" s="661"/>
      <c r="E44" s="631" t="s">
        <v>226</v>
      </c>
      <c r="F44" s="631"/>
      <c r="G44" s="631"/>
      <c r="H44" s="695" t="s">
        <v>1156</v>
      </c>
      <c r="I44" s="669"/>
      <c r="J44" s="696"/>
      <c r="K44" s="661"/>
      <c r="L44" s="661"/>
      <c r="M44" s="661"/>
      <c r="N44" s="661"/>
      <c r="O44" s="661"/>
      <c r="P44" s="661"/>
    </row>
    <row r="45" spans="1:16" ht="15.95" customHeight="1">
      <c r="A45" s="661"/>
      <c r="B45" s="661"/>
      <c r="C45" s="660"/>
      <c r="D45" s="661"/>
      <c r="E45" s="683" t="s">
        <v>227</v>
      </c>
      <c r="F45" s="683"/>
      <c r="G45" s="683"/>
      <c r="H45" s="693" t="s">
        <v>21</v>
      </c>
      <c r="I45" s="669"/>
      <c r="J45" s="661"/>
      <c r="K45" s="661"/>
      <c r="L45" s="661"/>
      <c r="M45" s="661"/>
      <c r="N45" s="661"/>
      <c r="O45" s="661"/>
      <c r="P45" s="661"/>
    </row>
    <row r="46" spans="1:16" ht="15.95" customHeight="1">
      <c r="A46" s="661" t="s">
        <v>1382</v>
      </c>
      <c r="B46" s="661"/>
      <c r="C46" s="660"/>
      <c r="D46" s="661"/>
      <c r="E46" s="683" t="s">
        <v>228</v>
      </c>
      <c r="F46" s="683"/>
      <c r="G46" s="683"/>
      <c r="H46" s="693" t="s">
        <v>21</v>
      </c>
      <c r="I46" s="669"/>
      <c r="J46" s="661"/>
      <c r="K46" s="661"/>
      <c r="L46" s="661"/>
      <c r="M46" s="661"/>
      <c r="N46" s="661"/>
      <c r="O46" s="661"/>
      <c r="P46" s="661"/>
    </row>
    <row r="47" spans="1:16" ht="15.95" hidden="1" customHeight="1">
      <c r="A47" s="661"/>
      <c r="B47" s="661"/>
      <c r="C47" s="660"/>
      <c r="D47" s="661"/>
      <c r="E47" s="697" t="s">
        <v>229</v>
      </c>
      <c r="F47" s="683" t="s">
        <v>230</v>
      </c>
      <c r="G47" s="683"/>
      <c r="H47" s="698" t="s">
        <v>1156</v>
      </c>
      <c r="I47" s="669"/>
      <c r="J47" s="661"/>
      <c r="K47" s="661"/>
      <c r="L47" s="661"/>
      <c r="M47" s="661"/>
      <c r="N47" s="661"/>
      <c r="O47" s="661"/>
      <c r="P47" s="661"/>
    </row>
    <row r="48" spans="1:16" ht="15.95" hidden="1" customHeight="1">
      <c r="A48" s="661"/>
      <c r="B48" s="661"/>
      <c r="C48" s="660"/>
      <c r="D48" s="661"/>
      <c r="E48" s="697"/>
      <c r="F48" s="683" t="s">
        <v>231</v>
      </c>
      <c r="G48" s="683"/>
      <c r="H48" s="699" t="s">
        <v>1156</v>
      </c>
      <c r="I48" s="669"/>
      <c r="J48" s="661"/>
      <c r="K48" s="661"/>
      <c r="L48" s="661"/>
      <c r="M48" s="661"/>
      <c r="N48" s="661"/>
      <c r="O48" s="661"/>
      <c r="P48" s="661"/>
    </row>
    <row r="49" spans="1:16" ht="15.95" hidden="1" customHeight="1">
      <c r="A49" s="661"/>
      <c r="B49" s="661"/>
      <c r="C49" s="660"/>
      <c r="D49" s="661"/>
      <c r="E49" s="697"/>
      <c r="F49" s="683" t="s">
        <v>232</v>
      </c>
      <c r="G49" s="683"/>
      <c r="H49" s="698" t="s">
        <v>1156</v>
      </c>
      <c r="I49" s="669"/>
      <c r="J49" s="661"/>
      <c r="K49" s="661"/>
      <c r="L49" s="661"/>
      <c r="M49" s="661"/>
      <c r="N49" s="661"/>
      <c r="O49" s="661"/>
      <c r="P49" s="661"/>
    </row>
    <row r="50" spans="1:16" ht="15.95" hidden="1" customHeight="1">
      <c r="A50" s="661"/>
      <c r="B50" s="661"/>
      <c r="C50" s="660"/>
      <c r="D50" s="661"/>
      <c r="E50" s="697"/>
      <c r="F50" s="683" t="s">
        <v>233</v>
      </c>
      <c r="G50" s="683"/>
      <c r="H50" s="700"/>
      <c r="I50" s="669"/>
      <c r="J50" s="661"/>
      <c r="K50" s="661"/>
      <c r="L50" s="661"/>
      <c r="M50" s="661"/>
      <c r="N50" s="661"/>
      <c r="O50" s="661"/>
      <c r="P50" s="661"/>
    </row>
    <row r="51" spans="1:16" ht="15.95" hidden="1" customHeight="1">
      <c r="A51" s="661"/>
      <c r="B51" s="661"/>
      <c r="C51" s="660"/>
      <c r="D51" s="661"/>
      <c r="E51" s="697"/>
      <c r="F51" s="631" t="s">
        <v>234</v>
      </c>
      <c r="G51" s="631"/>
      <c r="H51" s="695" t="s">
        <v>1156</v>
      </c>
      <c r="I51" s="669"/>
      <c r="J51" s="696"/>
      <c r="K51" s="661"/>
      <c r="L51" s="661"/>
      <c r="M51" s="661"/>
      <c r="N51" s="661"/>
      <c r="O51" s="661"/>
      <c r="P51" s="661"/>
    </row>
    <row r="52" spans="1:16" ht="15.95" customHeight="1">
      <c r="A52" s="661" t="s">
        <v>1383</v>
      </c>
      <c r="B52" s="661"/>
      <c r="C52" s="660"/>
      <c r="D52" s="661"/>
      <c r="E52" s="683" t="s">
        <v>235</v>
      </c>
      <c r="F52" s="683"/>
      <c r="G52" s="683"/>
      <c r="H52" s="693" t="s">
        <v>21</v>
      </c>
      <c r="I52" s="669"/>
      <c r="J52" s="661"/>
      <c r="K52" s="661"/>
      <c r="L52" s="661"/>
      <c r="M52" s="661"/>
      <c r="N52" s="661"/>
      <c r="O52" s="661"/>
      <c r="P52" s="661"/>
    </row>
    <row r="53" spans="1:16" ht="15.95" hidden="1" customHeight="1">
      <c r="A53" s="661"/>
      <c r="B53" s="661"/>
      <c r="C53" s="660"/>
      <c r="D53" s="661"/>
      <c r="E53" s="697" t="s">
        <v>229</v>
      </c>
      <c r="F53" s="683" t="s">
        <v>230</v>
      </c>
      <c r="G53" s="683"/>
      <c r="H53" s="698" t="s">
        <v>1156</v>
      </c>
      <c r="I53" s="669"/>
      <c r="J53" s="661"/>
      <c r="K53" s="661"/>
      <c r="L53" s="661"/>
      <c r="M53" s="661"/>
      <c r="N53" s="661"/>
      <c r="O53" s="661"/>
      <c r="P53" s="661"/>
    </row>
    <row r="54" spans="1:16" ht="15.95" hidden="1" customHeight="1">
      <c r="A54" s="661"/>
      <c r="B54" s="661"/>
      <c r="C54" s="660"/>
      <c r="D54" s="661"/>
      <c r="E54" s="697"/>
      <c r="F54" s="683" t="s">
        <v>231</v>
      </c>
      <c r="G54" s="683"/>
      <c r="H54" s="699" t="s">
        <v>1156</v>
      </c>
      <c r="I54" s="669"/>
      <c r="J54" s="661"/>
      <c r="K54" s="661"/>
      <c r="L54" s="661"/>
      <c r="M54" s="661"/>
      <c r="N54" s="661"/>
      <c r="O54" s="661"/>
      <c r="P54" s="661"/>
    </row>
    <row r="55" spans="1:16" ht="15.95" hidden="1" customHeight="1">
      <c r="A55" s="661"/>
      <c r="B55" s="661"/>
      <c r="C55" s="660"/>
      <c r="D55" s="661"/>
      <c r="E55" s="697"/>
      <c r="F55" s="683" t="s">
        <v>232</v>
      </c>
      <c r="G55" s="683"/>
      <c r="H55" s="698" t="s">
        <v>1156</v>
      </c>
      <c r="I55" s="669"/>
      <c r="J55" s="661"/>
      <c r="K55" s="661"/>
      <c r="L55" s="661"/>
      <c r="M55" s="661"/>
      <c r="N55" s="661"/>
      <c r="O55" s="661"/>
      <c r="P55" s="661"/>
    </row>
    <row r="56" spans="1:16" ht="15.95" hidden="1" customHeight="1">
      <c r="A56" s="661"/>
      <c r="B56" s="661"/>
      <c r="C56" s="660"/>
      <c r="D56" s="661"/>
      <c r="E56" s="697"/>
      <c r="F56" s="683" t="s">
        <v>233</v>
      </c>
      <c r="G56" s="683"/>
      <c r="H56" s="700"/>
      <c r="I56" s="669"/>
      <c r="J56" s="661"/>
      <c r="K56" s="661"/>
      <c r="L56" s="661"/>
      <c r="M56" s="661"/>
      <c r="N56" s="661"/>
      <c r="O56" s="661"/>
      <c r="P56" s="661"/>
    </row>
    <row r="57" spans="1:16" ht="15.95" hidden="1" customHeight="1">
      <c r="A57" s="661"/>
      <c r="B57" s="661"/>
      <c r="C57" s="660"/>
      <c r="D57" s="661"/>
      <c r="E57" s="697"/>
      <c r="F57" s="631" t="s">
        <v>234</v>
      </c>
      <c r="G57" s="631"/>
      <c r="H57" s="695" t="s">
        <v>1156</v>
      </c>
      <c r="I57" s="669"/>
      <c r="J57" s="696"/>
      <c r="K57" s="661"/>
      <c r="L57" s="661"/>
      <c r="M57" s="661"/>
      <c r="N57" s="661"/>
      <c r="O57" s="661"/>
      <c r="P57" s="661"/>
    </row>
    <row r="58" spans="1:16" ht="15.95" customHeight="1">
      <c r="A58" s="661" t="s">
        <v>1384</v>
      </c>
      <c r="B58" s="661"/>
      <c r="C58" s="660"/>
      <c r="D58" s="661"/>
      <c r="E58" s="683" t="s">
        <v>236</v>
      </c>
      <c r="F58" s="683"/>
      <c r="G58" s="683"/>
      <c r="H58" s="693" t="s">
        <v>21</v>
      </c>
      <c r="I58" s="669"/>
      <c r="J58" s="661"/>
      <c r="K58" s="661"/>
      <c r="L58" s="661"/>
      <c r="M58" s="661"/>
      <c r="N58" s="661"/>
      <c r="O58" s="661"/>
      <c r="P58" s="661"/>
    </row>
    <row r="59" spans="1:16" ht="15.95" hidden="1" customHeight="1">
      <c r="A59" s="661"/>
      <c r="B59" s="661"/>
      <c r="C59" s="660"/>
      <c r="D59" s="661"/>
      <c r="E59" s="697" t="s">
        <v>229</v>
      </c>
      <c r="F59" s="683" t="s">
        <v>230</v>
      </c>
      <c r="G59" s="683"/>
      <c r="H59" s="698" t="s">
        <v>1156</v>
      </c>
      <c r="I59" s="669"/>
      <c r="J59" s="661"/>
      <c r="K59" s="661"/>
      <c r="L59" s="661"/>
      <c r="M59" s="661"/>
      <c r="N59" s="661"/>
      <c r="O59" s="661"/>
      <c r="P59" s="661"/>
    </row>
    <row r="60" spans="1:16" ht="15.95" hidden="1" customHeight="1">
      <c r="A60" s="661"/>
      <c r="B60" s="661"/>
      <c r="C60" s="660"/>
      <c r="D60" s="661"/>
      <c r="E60" s="697"/>
      <c r="F60" s="683" t="s">
        <v>231</v>
      </c>
      <c r="G60" s="683"/>
      <c r="H60" s="699" t="s">
        <v>1156</v>
      </c>
      <c r="I60" s="669"/>
      <c r="J60" s="661"/>
      <c r="K60" s="661"/>
      <c r="L60" s="661"/>
      <c r="M60" s="661"/>
      <c r="N60" s="661"/>
      <c r="O60" s="661"/>
      <c r="P60" s="661"/>
    </row>
    <row r="61" spans="1:16" ht="15.95" hidden="1" customHeight="1">
      <c r="A61" s="661"/>
      <c r="B61" s="661"/>
      <c r="C61" s="660"/>
      <c r="D61" s="661"/>
      <c r="E61" s="697"/>
      <c r="F61" s="683" t="s">
        <v>232</v>
      </c>
      <c r="G61" s="683"/>
      <c r="H61" s="698" t="s">
        <v>1156</v>
      </c>
      <c r="I61" s="669"/>
      <c r="J61" s="661"/>
      <c r="K61" s="661"/>
      <c r="L61" s="661"/>
      <c r="M61" s="661"/>
      <c r="N61" s="661"/>
      <c r="O61" s="661"/>
      <c r="P61" s="661"/>
    </row>
    <row r="62" spans="1:16" ht="15.95" hidden="1" customHeight="1">
      <c r="A62" s="661"/>
      <c r="B62" s="661"/>
      <c r="C62" s="660"/>
      <c r="D62" s="661"/>
      <c r="E62" s="697"/>
      <c r="F62" s="683" t="s">
        <v>233</v>
      </c>
      <c r="G62" s="683"/>
      <c r="H62" s="700"/>
      <c r="I62" s="669"/>
      <c r="J62" s="661"/>
      <c r="K62" s="661"/>
      <c r="L62" s="661"/>
      <c r="M62" s="661"/>
      <c r="N62" s="661"/>
      <c r="O62" s="661"/>
      <c r="P62" s="661"/>
    </row>
    <row r="63" spans="1:16" ht="15.95" hidden="1" customHeight="1">
      <c r="A63" s="661"/>
      <c r="B63" s="661"/>
      <c r="C63" s="660"/>
      <c r="D63" s="661"/>
      <c r="E63" s="697"/>
      <c r="F63" s="631" t="s">
        <v>234</v>
      </c>
      <c r="G63" s="631"/>
      <c r="H63" s="695" t="s">
        <v>1156</v>
      </c>
      <c r="I63" s="669"/>
      <c r="J63" s="696"/>
      <c r="K63" s="661"/>
      <c r="L63" s="661"/>
      <c r="M63" s="661"/>
      <c r="N63" s="661"/>
      <c r="O63" s="661"/>
      <c r="P63" s="661"/>
    </row>
    <row r="64" spans="1:16" ht="21.95" customHeight="1">
      <c r="A64" s="661" t="s">
        <v>1385</v>
      </c>
      <c r="B64" s="661"/>
      <c r="C64" s="660"/>
      <c r="D64" s="661"/>
      <c r="E64" s="683" t="s">
        <v>2385</v>
      </c>
      <c r="F64" s="683"/>
      <c r="G64" s="683"/>
      <c r="H64" s="693" t="s">
        <v>21</v>
      </c>
      <c r="I64" s="669"/>
      <c r="J64" s="696"/>
      <c r="K64" s="661"/>
      <c r="L64" s="661"/>
      <c r="M64" s="661"/>
      <c r="N64" s="661"/>
      <c r="O64" s="661"/>
      <c r="P64" s="661"/>
    </row>
    <row r="65" spans="1:16" ht="15.95" hidden="1" customHeight="1">
      <c r="A65" s="661"/>
      <c r="B65" s="661"/>
      <c r="C65" s="660"/>
      <c r="D65" s="661"/>
      <c r="E65" s="697" t="s">
        <v>229</v>
      </c>
      <c r="F65" s="683" t="s">
        <v>230</v>
      </c>
      <c r="G65" s="683"/>
      <c r="H65" s="698" t="s">
        <v>1156</v>
      </c>
      <c r="I65" s="669"/>
      <c r="J65" s="661"/>
      <c r="K65" s="661"/>
      <c r="L65" s="661"/>
      <c r="M65" s="661"/>
      <c r="N65" s="661"/>
      <c r="O65" s="661"/>
      <c r="P65" s="661"/>
    </row>
    <row r="66" spans="1:16" ht="15.95" hidden="1" customHeight="1">
      <c r="A66" s="661"/>
      <c r="B66" s="661"/>
      <c r="C66" s="660"/>
      <c r="D66" s="661"/>
      <c r="E66" s="697"/>
      <c r="F66" s="683" t="s">
        <v>231</v>
      </c>
      <c r="G66" s="683"/>
      <c r="H66" s="699" t="s">
        <v>1156</v>
      </c>
      <c r="I66" s="669"/>
      <c r="J66" s="661"/>
      <c r="K66" s="661"/>
      <c r="L66" s="661"/>
      <c r="M66" s="661"/>
      <c r="N66" s="661"/>
      <c r="O66" s="661"/>
      <c r="P66" s="661"/>
    </row>
    <row r="67" spans="1:16" ht="15.95" hidden="1" customHeight="1">
      <c r="A67" s="661"/>
      <c r="B67" s="661"/>
      <c r="C67" s="660"/>
      <c r="D67" s="661"/>
      <c r="E67" s="697"/>
      <c r="F67" s="683" t="s">
        <v>232</v>
      </c>
      <c r="G67" s="683"/>
      <c r="H67" s="698" t="s">
        <v>1156</v>
      </c>
      <c r="I67" s="669"/>
      <c r="J67" s="661"/>
      <c r="K67" s="661"/>
      <c r="L67" s="661"/>
      <c r="M67" s="661"/>
      <c r="N67" s="661"/>
      <c r="O67" s="661"/>
      <c r="P67" s="661"/>
    </row>
    <row r="68" spans="1:16" ht="15.95" hidden="1" customHeight="1">
      <c r="A68" s="661"/>
      <c r="B68" s="661"/>
      <c r="C68" s="660"/>
      <c r="D68" s="661"/>
      <c r="E68" s="697"/>
      <c r="F68" s="683" t="s">
        <v>233</v>
      </c>
      <c r="G68" s="683"/>
      <c r="H68" s="700"/>
      <c r="I68" s="669"/>
      <c r="J68" s="661"/>
      <c r="K68" s="661"/>
      <c r="L68" s="661"/>
      <c r="M68" s="661"/>
      <c r="N68" s="661"/>
      <c r="O68" s="661"/>
      <c r="P68" s="661"/>
    </row>
    <row r="69" spans="1:16" ht="15.95" hidden="1" customHeight="1">
      <c r="A69" s="661"/>
      <c r="B69" s="661"/>
      <c r="C69" s="660"/>
      <c r="D69" s="661"/>
      <c r="E69" s="697"/>
      <c r="F69" s="683" t="s">
        <v>237</v>
      </c>
      <c r="G69" s="683"/>
      <c r="H69" s="700"/>
      <c r="I69" s="669"/>
      <c r="J69" s="661"/>
      <c r="K69" s="661"/>
      <c r="L69" s="661"/>
      <c r="M69" s="661"/>
      <c r="N69" s="661"/>
      <c r="O69" s="661"/>
      <c r="P69" s="661"/>
    </row>
    <row r="70" spans="1:16" ht="15.95" hidden="1" customHeight="1">
      <c r="A70" s="661"/>
      <c r="B70" s="661"/>
      <c r="C70" s="660"/>
      <c r="D70" s="661"/>
      <c r="E70" s="697"/>
      <c r="F70" s="683" t="s">
        <v>238</v>
      </c>
      <c r="G70" s="683"/>
      <c r="H70" s="700"/>
      <c r="I70" s="669"/>
      <c r="J70" s="661"/>
      <c r="K70" s="661"/>
      <c r="L70" s="661"/>
      <c r="M70" s="661"/>
      <c r="N70" s="661"/>
      <c r="O70" s="661"/>
      <c r="P70" s="661"/>
    </row>
    <row r="71" spans="1:16" ht="21.95" customHeight="1">
      <c r="A71" s="661" t="s">
        <v>1386</v>
      </c>
      <c r="B71" s="661"/>
      <c r="C71" s="660"/>
      <c r="D71" s="661"/>
      <c r="E71" s="683" t="s">
        <v>2386</v>
      </c>
      <c r="F71" s="683"/>
      <c r="G71" s="683"/>
      <c r="H71" s="693" t="s">
        <v>21</v>
      </c>
      <c r="I71" s="669"/>
      <c r="J71" s="661"/>
      <c r="K71" s="661"/>
      <c r="L71" s="661"/>
      <c r="M71" s="661"/>
      <c r="N71" s="661"/>
      <c r="O71" s="661"/>
      <c r="P71" s="661"/>
    </row>
    <row r="72" spans="1:16" ht="15.95" hidden="1" customHeight="1">
      <c r="A72" s="661"/>
      <c r="B72" s="661"/>
      <c r="C72" s="660"/>
      <c r="D72" s="661"/>
      <c r="E72" s="697" t="s">
        <v>229</v>
      </c>
      <c r="F72" s="683" t="s">
        <v>230</v>
      </c>
      <c r="G72" s="683"/>
      <c r="H72" s="698" t="s">
        <v>1156</v>
      </c>
      <c r="I72" s="669"/>
      <c r="J72" s="661"/>
      <c r="K72" s="661"/>
      <c r="L72" s="661"/>
      <c r="M72" s="661"/>
      <c r="N72" s="661"/>
      <c r="O72" s="661"/>
      <c r="P72" s="661"/>
    </row>
    <row r="73" spans="1:16" ht="15.95" hidden="1" customHeight="1">
      <c r="A73" s="661"/>
      <c r="B73" s="661"/>
      <c r="C73" s="660"/>
      <c r="D73" s="661"/>
      <c r="E73" s="697"/>
      <c r="F73" s="683" t="s">
        <v>231</v>
      </c>
      <c r="G73" s="683"/>
      <c r="H73" s="699" t="s">
        <v>1156</v>
      </c>
      <c r="I73" s="669"/>
      <c r="J73" s="661"/>
      <c r="K73" s="661"/>
      <c r="L73" s="661"/>
      <c r="M73" s="661"/>
      <c r="N73" s="661"/>
      <c r="O73" s="661"/>
      <c r="P73" s="661"/>
    </row>
    <row r="74" spans="1:16" ht="15.95" hidden="1" customHeight="1">
      <c r="A74" s="661"/>
      <c r="B74" s="661"/>
      <c r="C74" s="660"/>
      <c r="D74" s="661"/>
      <c r="E74" s="697"/>
      <c r="F74" s="683" t="s">
        <v>232</v>
      </c>
      <c r="G74" s="683"/>
      <c r="H74" s="698" t="s">
        <v>1156</v>
      </c>
      <c r="I74" s="669"/>
      <c r="J74" s="661"/>
      <c r="K74" s="661"/>
      <c r="L74" s="661"/>
      <c r="M74" s="661"/>
      <c r="N74" s="661"/>
      <c r="O74" s="661"/>
      <c r="P74" s="661"/>
    </row>
    <row r="75" spans="1:16" ht="15.95" hidden="1" customHeight="1">
      <c r="A75" s="661"/>
      <c r="B75" s="661"/>
      <c r="C75" s="660"/>
      <c r="D75" s="661"/>
      <c r="E75" s="697"/>
      <c r="F75" s="683" t="s">
        <v>233</v>
      </c>
      <c r="G75" s="683"/>
      <c r="H75" s="700"/>
      <c r="I75" s="669"/>
      <c r="J75" s="661"/>
      <c r="K75" s="661"/>
      <c r="L75" s="661"/>
      <c r="M75" s="661"/>
      <c r="N75" s="661"/>
      <c r="O75" s="661"/>
      <c r="P75" s="661"/>
    </row>
    <row r="76" spans="1:16" ht="15.95" hidden="1" customHeight="1">
      <c r="A76" s="661"/>
      <c r="B76" s="661"/>
      <c r="C76" s="660"/>
      <c r="D76" s="661"/>
      <c r="E76" s="697"/>
      <c r="F76" s="683" t="s">
        <v>237</v>
      </c>
      <c r="G76" s="683"/>
      <c r="H76" s="700"/>
      <c r="I76" s="669"/>
      <c r="J76" s="661"/>
      <c r="K76" s="661"/>
      <c r="L76" s="661"/>
      <c r="M76" s="661"/>
      <c r="N76" s="661"/>
      <c r="O76" s="661"/>
      <c r="P76" s="661"/>
    </row>
    <row r="77" spans="1:16" ht="15.95" hidden="1" customHeight="1">
      <c r="A77" s="661"/>
      <c r="B77" s="661"/>
      <c r="C77" s="660"/>
      <c r="D77" s="661"/>
      <c r="E77" s="697"/>
      <c r="F77" s="683" t="s">
        <v>238</v>
      </c>
      <c r="G77" s="683"/>
      <c r="H77" s="700"/>
      <c r="I77" s="669"/>
      <c r="J77" s="661"/>
      <c r="K77" s="661"/>
      <c r="L77" s="661"/>
      <c r="M77" s="661"/>
      <c r="N77" s="661"/>
      <c r="O77" s="661"/>
      <c r="P77" s="661"/>
    </row>
    <row r="78" spans="1:16" ht="21.95" customHeight="1">
      <c r="A78" s="661" t="s">
        <v>1387</v>
      </c>
      <c r="B78" s="661"/>
      <c r="C78" s="660"/>
      <c r="D78" s="661"/>
      <c r="E78" s="683" t="s">
        <v>2387</v>
      </c>
      <c r="F78" s="683"/>
      <c r="G78" s="683"/>
      <c r="H78" s="693" t="s">
        <v>21</v>
      </c>
      <c r="I78" s="669"/>
      <c r="J78" s="661"/>
      <c r="K78" s="661"/>
      <c r="L78" s="661"/>
      <c r="M78" s="661"/>
      <c r="N78" s="661"/>
      <c r="O78" s="661"/>
      <c r="P78" s="661"/>
    </row>
    <row r="79" spans="1:16" ht="15.95" hidden="1" customHeight="1">
      <c r="A79" s="661"/>
      <c r="B79" s="661"/>
      <c r="C79" s="660"/>
      <c r="D79" s="661"/>
      <c r="E79" s="697" t="s">
        <v>229</v>
      </c>
      <c r="F79" s="683" t="s">
        <v>230</v>
      </c>
      <c r="G79" s="683"/>
      <c r="H79" s="698" t="s">
        <v>1156</v>
      </c>
      <c r="I79" s="669"/>
      <c r="J79" s="661"/>
      <c r="K79" s="661"/>
      <c r="L79" s="661"/>
      <c r="M79" s="661"/>
      <c r="N79" s="661"/>
      <c r="O79" s="661"/>
      <c r="P79" s="661"/>
    </row>
    <row r="80" spans="1:16" ht="15.95" hidden="1" customHeight="1">
      <c r="A80" s="661"/>
      <c r="B80" s="661"/>
      <c r="C80" s="660"/>
      <c r="D80" s="661"/>
      <c r="E80" s="697"/>
      <c r="F80" s="683" t="s">
        <v>231</v>
      </c>
      <c r="G80" s="683"/>
      <c r="H80" s="699" t="s">
        <v>1156</v>
      </c>
      <c r="I80" s="669"/>
      <c r="J80" s="661"/>
      <c r="K80" s="661"/>
      <c r="L80" s="661"/>
      <c r="M80" s="661"/>
      <c r="N80" s="661"/>
      <c r="O80" s="661"/>
      <c r="P80" s="661"/>
    </row>
    <row r="81" spans="1:16" ht="15.95" hidden="1" customHeight="1">
      <c r="A81" s="661"/>
      <c r="B81" s="661"/>
      <c r="C81" s="660"/>
      <c r="D81" s="661"/>
      <c r="E81" s="697"/>
      <c r="F81" s="683" t="s">
        <v>232</v>
      </c>
      <c r="G81" s="683"/>
      <c r="H81" s="698" t="s">
        <v>1156</v>
      </c>
      <c r="I81" s="669"/>
      <c r="J81" s="661"/>
      <c r="K81" s="661"/>
      <c r="L81" s="661"/>
      <c r="M81" s="661"/>
      <c r="N81" s="661"/>
      <c r="O81" s="661"/>
      <c r="P81" s="661"/>
    </row>
    <row r="82" spans="1:16" ht="15.95" hidden="1" customHeight="1">
      <c r="A82" s="661"/>
      <c r="B82" s="661"/>
      <c r="C82" s="660"/>
      <c r="D82" s="661"/>
      <c r="E82" s="697"/>
      <c r="F82" s="683" t="s">
        <v>233</v>
      </c>
      <c r="G82" s="683"/>
      <c r="H82" s="700"/>
      <c r="I82" s="669"/>
      <c r="J82" s="661"/>
      <c r="K82" s="661"/>
      <c r="L82" s="661"/>
      <c r="M82" s="661"/>
      <c r="N82" s="661"/>
      <c r="O82" s="661"/>
      <c r="P82" s="661"/>
    </row>
    <row r="83" spans="1:16" ht="15.95" hidden="1" customHeight="1">
      <c r="A83" s="661"/>
      <c r="B83" s="661"/>
      <c r="C83" s="660"/>
      <c r="D83" s="661"/>
      <c r="E83" s="697"/>
      <c r="F83" s="683" t="s">
        <v>239</v>
      </c>
      <c r="G83" s="683"/>
      <c r="H83" s="700"/>
      <c r="I83" s="669"/>
      <c r="J83" s="661"/>
      <c r="K83" s="661"/>
      <c r="L83" s="661"/>
      <c r="M83" s="661"/>
      <c r="N83" s="661"/>
      <c r="O83" s="661"/>
      <c r="P83" s="661"/>
    </row>
    <row r="84" spans="1:16" ht="15.95" hidden="1" customHeight="1">
      <c r="A84" s="661"/>
      <c r="B84" s="661"/>
      <c r="C84" s="660"/>
      <c r="D84" s="661"/>
      <c r="E84" s="697"/>
      <c r="F84" s="683" t="s">
        <v>1148</v>
      </c>
      <c r="G84" s="683"/>
      <c r="H84" s="700"/>
      <c r="I84" s="669"/>
      <c r="J84" s="661"/>
      <c r="K84" s="661"/>
      <c r="L84" s="661"/>
      <c r="M84" s="661"/>
      <c r="N84" s="661"/>
      <c r="O84" s="661"/>
      <c r="P84" s="661"/>
    </row>
    <row r="85" spans="1:16" ht="15.95" customHeight="1">
      <c r="A85" s="661"/>
      <c r="B85" s="661"/>
      <c r="C85" s="660"/>
      <c r="D85" s="661"/>
      <c r="E85" s="683" t="s">
        <v>240</v>
      </c>
      <c r="F85" s="683"/>
      <c r="G85" s="683"/>
      <c r="H85" s="701" t="s">
        <v>21</v>
      </c>
      <c r="I85" s="669"/>
      <c r="J85" s="661"/>
      <c r="K85" s="661"/>
      <c r="L85" s="661"/>
      <c r="M85" s="661"/>
      <c r="N85" s="661"/>
      <c r="O85" s="661"/>
      <c r="P85" s="661"/>
    </row>
    <row r="86" spans="1:16" ht="11.25" customHeight="1">
      <c r="A86" s="661"/>
      <c r="B86" s="661"/>
      <c r="C86" s="660"/>
      <c r="D86" s="661"/>
      <c r="E86" s="661"/>
      <c r="F86" s="661"/>
      <c r="G86" s="661"/>
      <c r="H86" s="660"/>
      <c r="I86" s="669"/>
      <c r="J86" s="661"/>
      <c r="K86" s="661"/>
      <c r="L86" s="661"/>
      <c r="M86" s="661"/>
      <c r="N86" s="661"/>
      <c r="O86" s="661"/>
      <c r="P86" s="661"/>
    </row>
    <row r="87" spans="1:16" ht="15.95" customHeight="1">
      <c r="A87" s="661"/>
      <c r="B87" s="661"/>
      <c r="C87" s="660"/>
      <c r="D87" s="661"/>
      <c r="E87" s="683" t="s">
        <v>241</v>
      </c>
      <c r="F87" s="683"/>
      <c r="G87" s="692" t="s">
        <v>242</v>
      </c>
      <c r="H87" s="686" t="s">
        <v>2357</v>
      </c>
      <c r="I87" s="669"/>
      <c r="J87" s="661"/>
      <c r="K87" s="661"/>
      <c r="L87" s="661"/>
      <c r="M87" s="661"/>
      <c r="N87" s="661"/>
      <c r="O87" s="661"/>
      <c r="P87" s="661"/>
    </row>
    <row r="88" spans="1:16" ht="15.95" customHeight="1">
      <c r="A88" s="661"/>
      <c r="B88" s="661"/>
      <c r="C88" s="660"/>
      <c r="D88" s="661"/>
      <c r="E88" s="683"/>
      <c r="F88" s="683"/>
      <c r="G88" s="692" t="s">
        <v>243</v>
      </c>
      <c r="H88" s="686" t="s">
        <v>2358</v>
      </c>
      <c r="I88" s="669"/>
      <c r="J88" s="661"/>
      <c r="K88" s="661"/>
      <c r="L88" s="661"/>
      <c r="M88" s="661"/>
      <c r="N88" s="661"/>
      <c r="O88" s="661"/>
      <c r="P88" s="661"/>
    </row>
    <row r="89" spans="1:16" ht="15.95" customHeight="1">
      <c r="A89" s="661"/>
      <c r="B89" s="661"/>
      <c r="C89" s="660"/>
      <c r="D89" s="661"/>
      <c r="E89" s="683"/>
      <c r="F89" s="683"/>
      <c r="G89" s="692" t="s">
        <v>244</v>
      </c>
      <c r="H89" s="686" t="s">
        <v>2359</v>
      </c>
      <c r="I89" s="669"/>
      <c r="J89" s="661"/>
      <c r="K89" s="661"/>
      <c r="L89" s="661"/>
      <c r="M89" s="661"/>
      <c r="N89" s="661"/>
      <c r="O89" s="661"/>
      <c r="P89" s="661"/>
    </row>
    <row r="90" spans="1:16" ht="15.95" customHeight="1">
      <c r="A90" s="661"/>
      <c r="B90" s="661"/>
      <c r="C90" s="660"/>
      <c r="D90" s="661"/>
      <c r="E90" s="683"/>
      <c r="F90" s="683"/>
      <c r="G90" s="692" t="s">
        <v>245</v>
      </c>
      <c r="H90" s="686" t="s">
        <v>2338</v>
      </c>
      <c r="I90" s="669"/>
      <c r="J90" s="661"/>
      <c r="K90" s="661"/>
      <c r="L90" s="661"/>
      <c r="M90" s="661"/>
      <c r="N90" s="661"/>
      <c r="O90" s="661"/>
      <c r="P90" s="661"/>
    </row>
    <row r="91" spans="1:16" ht="11.25" customHeight="1">
      <c r="A91" s="661"/>
      <c r="B91" s="661"/>
      <c r="C91" s="660"/>
      <c r="D91" s="661"/>
      <c r="E91" s="682"/>
      <c r="F91" s="682"/>
      <c r="G91" s="682"/>
      <c r="H91" s="702"/>
      <c r="I91" s="669"/>
      <c r="J91" s="661"/>
      <c r="K91" s="661"/>
      <c r="L91" s="661"/>
      <c r="M91" s="661"/>
      <c r="N91" s="661"/>
      <c r="O91" s="661"/>
      <c r="P91" s="661"/>
    </row>
    <row r="92" spans="1:16" ht="11.25" customHeight="1">
      <c r="A92" s="661"/>
      <c r="B92" s="661"/>
      <c r="C92" s="660"/>
      <c r="D92" s="661"/>
      <c r="E92" s="703" t="s">
        <v>246</v>
      </c>
      <c r="F92" s="703"/>
      <c r="G92" s="703"/>
      <c r="H92" s="703"/>
      <c r="I92" s="669"/>
      <c r="J92" s="661"/>
      <c r="K92" s="661"/>
      <c r="L92" s="661"/>
      <c r="M92" s="661"/>
      <c r="N92" s="661"/>
      <c r="O92" s="661"/>
      <c r="P92" s="661"/>
    </row>
    <row r="93" spans="1:16" ht="11.25" customHeight="1">
      <c r="A93" s="661"/>
      <c r="B93" s="661"/>
      <c r="C93" s="660"/>
      <c r="D93" s="661"/>
      <c r="E93" s="704" t="s">
        <v>247</v>
      </c>
      <c r="F93" s="704"/>
      <c r="G93" s="704"/>
      <c r="H93" s="704"/>
      <c r="I93" s="669"/>
      <c r="J93" s="661"/>
      <c r="K93" s="661"/>
      <c r="L93" s="661"/>
      <c r="M93" s="661"/>
      <c r="N93" s="661"/>
      <c r="O93" s="661"/>
      <c r="P93" s="661"/>
    </row>
    <row r="94" spans="1:16" ht="11.25" customHeight="1">
      <c r="A94" s="661"/>
      <c r="B94" s="661"/>
      <c r="C94" s="660"/>
      <c r="D94" s="661"/>
      <c r="E94" s="704" t="s">
        <v>248</v>
      </c>
      <c r="F94" s="704"/>
      <c r="G94" s="704"/>
      <c r="H94" s="704"/>
      <c r="I94" s="669"/>
      <c r="J94" s="661"/>
      <c r="K94" s="661"/>
      <c r="L94" s="661"/>
      <c r="M94" s="661"/>
      <c r="N94" s="661"/>
      <c r="O94" s="661"/>
      <c r="P94" s="661"/>
    </row>
    <row r="95" spans="1:16" ht="11.25" customHeight="1">
      <c r="A95" s="661"/>
      <c r="B95" s="661"/>
      <c r="C95" s="660"/>
      <c r="D95" s="661"/>
      <c r="E95" s="704" t="s">
        <v>249</v>
      </c>
      <c r="F95" s="704"/>
      <c r="G95" s="704"/>
      <c r="H95" s="704"/>
      <c r="I95" s="669"/>
      <c r="J95" s="661"/>
      <c r="K95" s="661"/>
      <c r="L95" s="661"/>
      <c r="M95" s="661"/>
      <c r="N95" s="661"/>
      <c r="O95" s="661"/>
      <c r="P95" s="661"/>
    </row>
    <row r="96" spans="1:16" ht="11.25" customHeight="1">
      <c r="A96" s="661"/>
      <c r="B96" s="661"/>
      <c r="C96" s="660"/>
      <c r="D96" s="661"/>
      <c r="E96" s="704" t="s">
        <v>250</v>
      </c>
      <c r="F96" s="704"/>
      <c r="G96" s="704"/>
      <c r="H96" s="704"/>
      <c r="I96" s="669"/>
      <c r="J96" s="661"/>
      <c r="K96" s="661"/>
      <c r="L96" s="661"/>
      <c r="M96" s="661"/>
      <c r="N96" s="661"/>
      <c r="O96" s="661"/>
      <c r="P96" s="661"/>
    </row>
    <row r="97" spans="1:16" ht="11.25" customHeight="1">
      <c r="A97" s="661"/>
      <c r="B97" s="661"/>
      <c r="C97" s="660"/>
      <c r="D97" s="661"/>
      <c r="E97" s="704" t="s">
        <v>251</v>
      </c>
      <c r="F97" s="704"/>
      <c r="G97" s="704"/>
      <c r="H97" s="704"/>
      <c r="I97" s="669"/>
      <c r="J97" s="661"/>
      <c r="K97" s="661"/>
      <c r="L97" s="661"/>
      <c r="M97" s="661"/>
      <c r="N97" s="661"/>
      <c r="O97" s="661"/>
      <c r="P97" s="661"/>
    </row>
    <row r="98" spans="1:16" ht="22.9" customHeight="1">
      <c r="A98" s="661"/>
      <c r="B98" s="661"/>
      <c r="C98" s="660"/>
      <c r="D98" s="661"/>
      <c r="E98" s="704" t="s">
        <v>252</v>
      </c>
      <c r="F98" s="704"/>
      <c r="G98" s="704"/>
      <c r="H98" s="704"/>
      <c r="I98" s="669"/>
      <c r="J98" s="661"/>
      <c r="K98" s="661"/>
      <c r="L98" s="661"/>
      <c r="M98" s="661"/>
      <c r="N98" s="661"/>
      <c r="O98" s="661"/>
      <c r="P98" s="661"/>
    </row>
    <row r="99" spans="1:16" ht="11.25" customHeight="1">
      <c r="A99" s="661"/>
      <c r="B99" s="661"/>
      <c r="C99" s="660"/>
      <c r="D99" s="661"/>
      <c r="E99" s="704" t="s">
        <v>253</v>
      </c>
      <c r="F99" s="704"/>
      <c r="G99" s="704"/>
      <c r="H99" s="704"/>
      <c r="I99" s="669"/>
      <c r="J99" s="661"/>
      <c r="K99" s="661"/>
      <c r="L99" s="661"/>
      <c r="M99" s="661"/>
      <c r="N99" s="661"/>
      <c r="O99" s="661"/>
      <c r="P99" s="661"/>
    </row>
    <row r="100" spans="1:16" ht="19.899999999999999" customHeight="1">
      <c r="A100" s="661"/>
      <c r="B100" s="661"/>
      <c r="C100" s="660"/>
      <c r="D100" s="661"/>
      <c r="E100" s="704" t="s">
        <v>254</v>
      </c>
      <c r="F100" s="704"/>
      <c r="G100" s="704"/>
      <c r="H100" s="704"/>
      <c r="I100" s="669"/>
      <c r="J100" s="661"/>
      <c r="K100" s="661"/>
      <c r="L100" s="661"/>
      <c r="M100" s="661"/>
      <c r="N100" s="661"/>
      <c r="O100" s="661"/>
      <c r="P100" s="661"/>
    </row>
    <row r="101" spans="1:16" ht="15" customHeight="1">
      <c r="A101" s="661"/>
      <c r="B101" s="661"/>
      <c r="C101" s="660"/>
      <c r="D101" s="661"/>
      <c r="E101" s="704" t="s">
        <v>255</v>
      </c>
      <c r="F101" s="704"/>
      <c r="G101" s="704"/>
      <c r="H101" s="704"/>
      <c r="I101" s="669"/>
      <c r="J101" s="661"/>
      <c r="K101" s="661"/>
      <c r="L101" s="661"/>
      <c r="M101" s="661"/>
      <c r="N101" s="661"/>
      <c r="O101" s="661"/>
      <c r="P101" s="661"/>
    </row>
    <row r="102" spans="1:16" ht="13.15" customHeight="1">
      <c r="A102" s="661"/>
      <c r="B102" s="661"/>
      <c r="C102" s="660"/>
      <c r="D102" s="661"/>
      <c r="E102" s="704" t="s">
        <v>256</v>
      </c>
      <c r="F102" s="704"/>
      <c r="G102" s="704"/>
      <c r="H102" s="704"/>
      <c r="I102" s="669"/>
      <c r="J102" s="661"/>
      <c r="K102" s="661"/>
      <c r="L102" s="661"/>
      <c r="M102" s="661"/>
      <c r="N102" s="661"/>
      <c r="O102" s="661"/>
      <c r="P102" s="661"/>
    </row>
    <row r="103" spans="1:16" ht="27" customHeight="1">
      <c r="A103" s="661"/>
      <c r="B103" s="661"/>
      <c r="C103" s="660"/>
      <c r="D103" s="661"/>
      <c r="E103" s="704" t="s">
        <v>257</v>
      </c>
      <c r="F103" s="704"/>
      <c r="G103" s="704"/>
      <c r="H103" s="704"/>
      <c r="I103" s="669"/>
      <c r="J103" s="661"/>
      <c r="K103" s="661"/>
      <c r="L103" s="661"/>
      <c r="M103" s="661"/>
      <c r="N103" s="661"/>
      <c r="O103" s="661"/>
      <c r="P103" s="661"/>
    </row>
    <row r="104" spans="1:16" ht="38.25" customHeight="1">
      <c r="A104" s="661"/>
      <c r="B104" s="661"/>
      <c r="C104" s="660"/>
      <c r="D104" s="661"/>
      <c r="E104" s="704" t="s">
        <v>258</v>
      </c>
      <c r="F104" s="704"/>
      <c r="G104" s="704"/>
      <c r="H104" s="704"/>
      <c r="I104" s="669"/>
      <c r="J104" s="661"/>
      <c r="K104" s="661"/>
      <c r="L104" s="661"/>
      <c r="M104" s="661"/>
      <c r="N104" s="661"/>
      <c r="O104" s="661"/>
      <c r="P104" s="661"/>
    </row>
    <row r="105" spans="1:16" ht="12.6" customHeight="1">
      <c r="A105" s="661"/>
      <c r="B105" s="661"/>
      <c r="C105" s="660"/>
      <c r="D105" s="661"/>
      <c r="E105" s="704" t="s">
        <v>259</v>
      </c>
      <c r="F105" s="704"/>
      <c r="G105" s="704"/>
      <c r="H105" s="704"/>
      <c r="I105" s="669"/>
      <c r="J105" s="661"/>
      <c r="K105" s="661"/>
      <c r="L105" s="661"/>
      <c r="M105" s="661"/>
      <c r="N105" s="661"/>
      <c r="O105" s="661"/>
      <c r="P105" s="661"/>
    </row>
    <row r="106" spans="1:16" ht="15" customHeight="1">
      <c r="A106" s="661"/>
      <c r="B106" s="661"/>
      <c r="C106" s="660"/>
      <c r="D106" s="661"/>
      <c r="E106" s="704" t="s">
        <v>260</v>
      </c>
      <c r="F106" s="704"/>
      <c r="G106" s="704"/>
      <c r="H106" s="704"/>
      <c r="I106" s="669"/>
      <c r="J106" s="661"/>
      <c r="K106" s="661"/>
      <c r="L106" s="661"/>
      <c r="M106" s="661"/>
      <c r="N106" s="661"/>
      <c r="O106" s="661"/>
      <c r="P106" s="661"/>
    </row>
    <row r="107" spans="1:16">
      <c r="A107" s="661"/>
      <c r="B107" s="661"/>
      <c r="C107" s="660"/>
      <c r="D107" s="661"/>
      <c r="E107" s="661"/>
      <c r="F107" s="661"/>
      <c r="G107" s="661"/>
      <c r="H107" s="661"/>
      <c r="I107" s="661"/>
      <c r="J107" s="661"/>
      <c r="K107" s="661"/>
      <c r="L107" s="661"/>
      <c r="M107" s="661"/>
      <c r="N107" s="661"/>
      <c r="O107" s="661"/>
      <c r="P107" s="661"/>
    </row>
    <row r="108" spans="1:16" ht="11.25" customHeight="1">
      <c r="A108" s="661"/>
      <c r="B108" s="661"/>
      <c r="C108" s="660"/>
      <c r="D108" s="661"/>
      <c r="E108" s="705" t="s">
        <v>1254</v>
      </c>
      <c r="F108" s="705"/>
      <c r="G108" s="706"/>
      <c r="H108" s="706"/>
      <c r="I108" s="681"/>
      <c r="J108" s="682"/>
      <c r="K108" s="682"/>
      <c r="L108" s="682"/>
      <c r="M108" s="682"/>
      <c r="N108" s="682"/>
      <c r="O108" s="664"/>
      <c r="P108" s="664"/>
    </row>
    <row r="109" spans="1:16" ht="15.95" customHeight="1">
      <c r="A109" s="661"/>
      <c r="B109" s="661"/>
      <c r="C109" s="660"/>
      <c r="D109" s="661"/>
      <c r="E109" s="707" t="s">
        <v>261</v>
      </c>
      <c r="F109" s="708"/>
      <c r="G109" s="709" t="s">
        <v>1333</v>
      </c>
      <c r="H109" s="710" t="s">
        <v>21</v>
      </c>
      <c r="I109" s="669"/>
      <c r="J109" s="682"/>
      <c r="K109" s="682"/>
      <c r="L109" s="682"/>
      <c r="M109" s="682"/>
      <c r="N109" s="682"/>
      <c r="O109" s="664"/>
      <c r="P109" s="664"/>
    </row>
    <row r="110" spans="1:16" ht="15.95" customHeight="1">
      <c r="A110" s="661"/>
      <c r="B110" s="661"/>
      <c r="C110" s="660"/>
      <c r="D110" s="661"/>
      <c r="E110" s="707"/>
      <c r="F110" s="708"/>
      <c r="G110" s="709" t="s">
        <v>231</v>
      </c>
      <c r="H110" s="711" t="s">
        <v>799</v>
      </c>
      <c r="I110" s="669"/>
      <c r="J110" s="682"/>
      <c r="K110" s="682"/>
      <c r="L110" s="682"/>
      <c r="M110" s="682"/>
      <c r="N110" s="682"/>
      <c r="O110" s="664"/>
      <c r="P110" s="664"/>
    </row>
    <row r="111" spans="1:16" ht="15.95" customHeight="1">
      <c r="A111" s="661"/>
      <c r="B111" s="661"/>
      <c r="C111" s="660"/>
      <c r="D111" s="661"/>
      <c r="E111" s="708"/>
      <c r="F111" s="708"/>
      <c r="G111" s="709" t="s">
        <v>232</v>
      </c>
      <c r="H111" s="701" t="s">
        <v>2360</v>
      </c>
      <c r="I111" s="669"/>
      <c r="J111" s="661"/>
      <c r="K111" s="661"/>
      <c r="L111" s="661"/>
      <c r="M111" s="661"/>
      <c r="N111" s="661"/>
      <c r="O111" s="661"/>
      <c r="P111" s="661"/>
    </row>
    <row r="112" spans="1:16" ht="15.95" customHeight="1">
      <c r="A112" s="661"/>
      <c r="B112" s="661"/>
      <c r="C112" s="660"/>
      <c r="D112" s="661"/>
      <c r="E112" s="708"/>
      <c r="F112" s="708"/>
      <c r="G112" s="709" t="s">
        <v>233</v>
      </c>
      <c r="H112" s="712">
        <v>44890</v>
      </c>
      <c r="I112" s="669"/>
      <c r="J112" s="661"/>
      <c r="K112" s="661"/>
      <c r="L112" s="661"/>
      <c r="M112" s="661"/>
      <c r="N112" s="661"/>
      <c r="O112" s="661"/>
      <c r="P112" s="661"/>
    </row>
    <row r="113" spans="1:16" ht="15" customHeight="1">
      <c r="A113" s="661"/>
      <c r="B113" s="661"/>
      <c r="C113" s="660"/>
      <c r="D113" s="713" t="s">
        <v>1054</v>
      </c>
      <c r="E113" s="714" t="s">
        <v>2388</v>
      </c>
      <c r="F113" s="715"/>
      <c r="G113" s="716"/>
      <c r="H113" s="717"/>
      <c r="I113" s="661"/>
      <c r="J113" s="661"/>
      <c r="K113" s="661"/>
      <c r="L113" s="718"/>
      <c r="M113" s="661"/>
      <c r="N113" s="661"/>
      <c r="O113" s="661"/>
      <c r="P113" s="661"/>
    </row>
    <row r="114" spans="1:16" ht="15">
      <c r="A114" s="719"/>
      <c r="B114" s="661"/>
      <c r="C114" s="660"/>
      <c r="D114" s="720" t="s">
        <v>18</v>
      </c>
      <c r="E114" s="714"/>
      <c r="F114" s="715"/>
      <c r="G114" s="721" t="s">
        <v>2389</v>
      </c>
      <c r="H114" s="722" t="s">
        <v>1023</v>
      </c>
      <c r="I114" s="723"/>
      <c r="J114" s="661" t="s">
        <v>2390</v>
      </c>
      <c r="K114" s="661" t="s">
        <v>1028</v>
      </c>
      <c r="L114" s="718" t="s">
        <v>1131</v>
      </c>
      <c r="M114" s="661" t="s">
        <v>21</v>
      </c>
      <c r="N114" s="661" t="s">
        <v>1026</v>
      </c>
      <c r="O114" s="661"/>
      <c r="P114" s="661"/>
    </row>
    <row r="115" spans="1:16" ht="15">
      <c r="A115" s="719"/>
      <c r="B115" s="661"/>
      <c r="C115" s="660"/>
      <c r="D115" s="724"/>
      <c r="E115" s="714"/>
      <c r="F115" s="715"/>
      <c r="G115" s="725" t="s">
        <v>1246</v>
      </c>
      <c r="H115" s="694" t="s">
        <v>2354</v>
      </c>
      <c r="I115" s="333"/>
      <c r="J115" s="661"/>
      <c r="K115" s="661"/>
      <c r="L115" s="661"/>
      <c r="M115" s="661"/>
      <c r="N115" s="661"/>
      <c r="O115" s="661"/>
      <c r="P115" s="661"/>
    </row>
    <row r="116" spans="1:16" ht="15">
      <c r="A116" s="719"/>
      <c r="B116" s="661"/>
      <c r="C116" s="660"/>
      <c r="D116" s="724"/>
      <c r="E116" s="714"/>
      <c r="F116" s="715"/>
      <c r="G116" s="725" t="s">
        <v>262</v>
      </c>
      <c r="H116" s="726" t="s">
        <v>1131</v>
      </c>
      <c r="I116" s="333"/>
      <c r="J116" s="661"/>
      <c r="K116" s="661"/>
      <c r="L116" s="661"/>
      <c r="M116" s="661"/>
      <c r="N116" s="661"/>
      <c r="O116" s="661"/>
      <c r="P116" s="661"/>
    </row>
    <row r="117" spans="1:16" ht="15">
      <c r="A117" s="719"/>
      <c r="B117" s="661"/>
      <c r="C117" s="660"/>
      <c r="D117" s="724"/>
      <c r="E117" s="714"/>
      <c r="F117" s="715"/>
      <c r="G117" s="725" t="s">
        <v>263</v>
      </c>
      <c r="H117" s="726" t="s">
        <v>1026</v>
      </c>
      <c r="I117" s="333"/>
      <c r="J117" s="661"/>
      <c r="K117" s="661"/>
      <c r="L117" s="661"/>
      <c r="M117" s="661"/>
      <c r="N117" s="661"/>
      <c r="O117" s="661"/>
      <c r="P117" s="661"/>
    </row>
    <row r="118" spans="1:16" ht="21">
      <c r="A118" s="719"/>
      <c r="B118" s="661"/>
      <c r="C118" s="660"/>
      <c r="D118" s="724"/>
      <c r="E118" s="714"/>
      <c r="F118" s="715"/>
      <c r="G118" s="725" t="s">
        <v>264</v>
      </c>
      <c r="H118" s="694" t="s">
        <v>2355</v>
      </c>
      <c r="I118" s="660"/>
      <c r="J118" s="661"/>
      <c r="K118" s="661"/>
      <c r="L118" s="661"/>
      <c r="M118" s="661"/>
      <c r="N118" s="661"/>
      <c r="O118" s="661"/>
      <c r="P118" s="661"/>
    </row>
    <row r="119" spans="1:16" ht="15">
      <c r="A119" s="719"/>
      <c r="B119" s="661"/>
      <c r="C119" s="660"/>
      <c r="D119" s="724"/>
      <c r="E119" s="714"/>
      <c r="F119" s="715"/>
      <c r="G119" s="727" t="s">
        <v>328</v>
      </c>
      <c r="H119" s="728" t="s">
        <v>1028</v>
      </c>
      <c r="I119" s="333"/>
      <c r="J119" s="661"/>
      <c r="K119" s="661"/>
      <c r="L119" s="661"/>
      <c r="M119" s="661"/>
      <c r="N119" s="661"/>
      <c r="O119" s="661"/>
      <c r="P119" s="661"/>
    </row>
    <row r="120" spans="1:16" ht="15">
      <c r="A120" s="719"/>
      <c r="B120" s="661"/>
      <c r="C120" s="660"/>
      <c r="D120" s="724"/>
      <c r="E120" s="714"/>
      <c r="F120" s="715"/>
      <c r="G120" s="727" t="s">
        <v>1031</v>
      </c>
      <c r="H120" s="726" t="s">
        <v>21</v>
      </c>
      <c r="I120" s="333"/>
      <c r="J120" s="661"/>
      <c r="K120" s="661"/>
      <c r="L120" s="661"/>
      <c r="M120" s="661"/>
      <c r="N120" s="661"/>
      <c r="O120" s="661"/>
      <c r="P120" s="661"/>
    </row>
    <row r="121" spans="1:16" ht="15">
      <c r="A121" s="719"/>
      <c r="B121" s="661" t="b">
        <v>1</v>
      </c>
      <c r="C121" s="660"/>
      <c r="D121" s="724"/>
      <c r="E121" s="714"/>
      <c r="F121" s="715"/>
      <c r="G121" s="725" t="s">
        <v>265</v>
      </c>
      <c r="H121" s="729" t="s">
        <v>2366</v>
      </c>
      <c r="I121" s="333"/>
      <c r="J121" s="661"/>
      <c r="K121" s="661"/>
      <c r="L121" s="661"/>
      <c r="M121" s="661"/>
      <c r="N121" s="661"/>
      <c r="O121" s="661"/>
      <c r="P121" s="661"/>
    </row>
    <row r="122" spans="1:16" ht="15">
      <c r="A122" s="719"/>
      <c r="B122" s="661" t="b">
        <v>1</v>
      </c>
      <c r="C122" s="660"/>
      <c r="D122" s="724"/>
      <c r="E122" s="714"/>
      <c r="F122" s="715"/>
      <c r="G122" s="725" t="s">
        <v>266</v>
      </c>
      <c r="H122" s="712">
        <v>45029</v>
      </c>
      <c r="I122" s="333"/>
      <c r="J122" s="661"/>
      <c r="K122" s="661"/>
      <c r="L122" s="661"/>
      <c r="M122" s="661"/>
      <c r="N122" s="661"/>
      <c r="O122" s="661"/>
      <c r="P122" s="661"/>
    </row>
    <row r="123" spans="1:16" ht="15">
      <c r="A123" s="719"/>
      <c r="B123" s="661" t="b">
        <v>1</v>
      </c>
      <c r="C123" s="660"/>
      <c r="D123" s="724"/>
      <c r="E123" s="714"/>
      <c r="F123" s="715"/>
      <c r="G123" s="725" t="s">
        <v>1187</v>
      </c>
      <c r="H123" s="729" t="s">
        <v>21</v>
      </c>
      <c r="I123" s="333"/>
      <c r="J123" s="661"/>
      <c r="K123" s="661"/>
      <c r="L123" s="661"/>
      <c r="M123" s="661"/>
      <c r="N123" s="661"/>
      <c r="O123" s="661"/>
      <c r="P123" s="661"/>
    </row>
    <row r="124" spans="1:16" ht="15">
      <c r="A124" s="719"/>
      <c r="B124" s="661" t="b">
        <v>1</v>
      </c>
      <c r="C124" s="660"/>
      <c r="D124" s="724"/>
      <c r="E124" s="714"/>
      <c r="F124" s="715"/>
      <c r="G124" s="725" t="s">
        <v>267</v>
      </c>
      <c r="H124" s="693" t="s">
        <v>268</v>
      </c>
      <c r="I124" s="333"/>
      <c r="J124" s="661"/>
      <c r="K124" s="661"/>
      <c r="L124" s="661"/>
      <c r="M124" s="661"/>
      <c r="N124" s="661"/>
      <c r="O124" s="661"/>
      <c r="P124" s="661"/>
    </row>
    <row r="125" spans="1:16" ht="21">
      <c r="A125" s="719"/>
      <c r="B125" s="661" t="b">
        <v>1</v>
      </c>
      <c r="C125" s="660"/>
      <c r="D125" s="724"/>
      <c r="E125" s="714"/>
      <c r="F125" s="715"/>
      <c r="G125" s="692" t="s">
        <v>2391</v>
      </c>
      <c r="H125" s="726">
        <v>2023</v>
      </c>
      <c r="I125" s="333"/>
      <c r="J125" s="661"/>
      <c r="K125" s="661"/>
      <c r="L125" s="661"/>
      <c r="M125" s="661"/>
      <c r="N125" s="661"/>
      <c r="O125" s="661"/>
      <c r="P125" s="661"/>
    </row>
    <row r="126" spans="1:16" ht="15">
      <c r="A126" s="719"/>
      <c r="B126" s="661" t="b">
        <v>1</v>
      </c>
      <c r="C126" s="660"/>
      <c r="D126" s="724"/>
      <c r="E126" s="714"/>
      <c r="F126" s="715"/>
      <c r="G126" s="725" t="s">
        <v>269</v>
      </c>
      <c r="H126" s="730">
        <v>5</v>
      </c>
      <c r="I126" s="333"/>
      <c r="J126" s="661"/>
      <c r="K126" s="661"/>
      <c r="L126" s="661"/>
      <c r="M126" s="661"/>
      <c r="N126" s="661"/>
      <c r="O126" s="661"/>
      <c r="P126" s="661"/>
    </row>
    <row r="127" spans="1:16" ht="31.5">
      <c r="A127" s="661">
        <v>2024</v>
      </c>
      <c r="B127" s="661" t="b">
        <v>1</v>
      </c>
      <c r="C127" s="660"/>
      <c r="D127" s="724"/>
      <c r="E127" s="714"/>
      <c r="F127" s="715"/>
      <c r="G127" s="727" t="s">
        <v>2392</v>
      </c>
      <c r="H127" s="731">
        <v>12.51</v>
      </c>
      <c r="I127" s="669"/>
      <c r="J127" s="696"/>
      <c r="K127" s="661"/>
      <c r="L127" s="661"/>
      <c r="M127" s="661"/>
      <c r="N127" s="661"/>
      <c r="O127" s="661"/>
      <c r="P127" s="661"/>
    </row>
    <row r="128" spans="1:16" ht="31.5">
      <c r="A128" s="661">
        <v>2024</v>
      </c>
      <c r="B128" s="661" t="b">
        <v>1</v>
      </c>
      <c r="C128" s="660"/>
      <c r="D128" s="724"/>
      <c r="E128" s="714"/>
      <c r="F128" s="715"/>
      <c r="G128" s="727" t="s">
        <v>2393</v>
      </c>
      <c r="H128" s="731">
        <v>-107.48517142857143</v>
      </c>
      <c r="I128" s="669"/>
      <c r="J128" s="661"/>
      <c r="K128" s="661"/>
      <c r="L128" s="661"/>
      <c r="M128" s="661"/>
      <c r="N128" s="661"/>
      <c r="O128" s="661"/>
      <c r="P128" s="661"/>
    </row>
    <row r="129" spans="1:16" ht="31.5" hidden="1">
      <c r="A129" s="661">
        <v>2025</v>
      </c>
      <c r="B129" s="661" t="b">
        <v>0</v>
      </c>
      <c r="C129" s="660"/>
      <c r="D129" s="724"/>
      <c r="E129" s="714"/>
      <c r="F129" s="715"/>
      <c r="G129" s="727" t="s">
        <v>2394</v>
      </c>
      <c r="H129" s="731">
        <v>12.51</v>
      </c>
      <c r="I129" s="669"/>
      <c r="J129" s="696"/>
      <c r="K129" s="661"/>
      <c r="L129" s="661"/>
      <c r="M129" s="661"/>
      <c r="N129" s="661"/>
      <c r="O129" s="661"/>
      <c r="P129" s="661"/>
    </row>
    <row r="130" spans="1:16" ht="31.5" hidden="1">
      <c r="A130" s="661">
        <v>2025</v>
      </c>
      <c r="B130" s="661" t="b">
        <v>0</v>
      </c>
      <c r="C130" s="660"/>
      <c r="D130" s="724"/>
      <c r="E130" s="714"/>
      <c r="F130" s="715"/>
      <c r="G130" s="727" t="s">
        <v>2395</v>
      </c>
      <c r="H130" s="731">
        <v>-7.443360000000002</v>
      </c>
      <c r="I130" s="669"/>
      <c r="J130" s="661"/>
      <c r="K130" s="661"/>
      <c r="L130" s="661"/>
      <c r="M130" s="661"/>
      <c r="N130" s="661"/>
      <c r="O130" s="661"/>
      <c r="P130" s="661"/>
    </row>
    <row r="131" spans="1:16" ht="31.5" hidden="1">
      <c r="A131" s="661">
        <v>2026</v>
      </c>
      <c r="B131" s="661" t="b">
        <v>0</v>
      </c>
      <c r="C131" s="660"/>
      <c r="D131" s="724"/>
      <c r="E131" s="714"/>
      <c r="F131" s="715"/>
      <c r="G131" s="727" t="s">
        <v>2396</v>
      </c>
      <c r="H131" s="731">
        <v>12.51</v>
      </c>
      <c r="I131" s="669"/>
      <c r="J131" s="696"/>
      <c r="K131" s="661"/>
      <c r="L131" s="661"/>
      <c r="M131" s="661"/>
      <c r="N131" s="661"/>
      <c r="O131" s="661"/>
      <c r="P131" s="661"/>
    </row>
    <row r="132" spans="1:16" ht="31.5" hidden="1">
      <c r="A132" s="661">
        <v>2026</v>
      </c>
      <c r="B132" s="661" t="b">
        <v>0</v>
      </c>
      <c r="C132" s="660"/>
      <c r="D132" s="724"/>
      <c r="E132" s="714"/>
      <c r="F132" s="715"/>
      <c r="G132" s="727" t="s">
        <v>2397</v>
      </c>
      <c r="H132" s="731">
        <v>-7.443360000000002</v>
      </c>
      <c r="I132" s="669"/>
      <c r="J132" s="661"/>
      <c r="K132" s="661"/>
      <c r="L132" s="661"/>
      <c r="M132" s="661"/>
      <c r="N132" s="661"/>
      <c r="O132" s="661"/>
      <c r="P132" s="661"/>
    </row>
    <row r="133" spans="1:16" ht="31.5" hidden="1">
      <c r="A133" s="661">
        <v>2027</v>
      </c>
      <c r="B133" s="661" t="b">
        <v>0</v>
      </c>
      <c r="C133" s="660"/>
      <c r="D133" s="724"/>
      <c r="E133" s="714"/>
      <c r="F133" s="715"/>
      <c r="G133" s="727" t="s">
        <v>2398</v>
      </c>
      <c r="H133" s="731">
        <v>12.51</v>
      </c>
      <c r="I133" s="669"/>
      <c r="J133" s="696"/>
      <c r="K133" s="661"/>
      <c r="L133" s="661"/>
      <c r="M133" s="661"/>
      <c r="N133" s="661"/>
      <c r="O133" s="661"/>
      <c r="P133" s="661"/>
    </row>
    <row r="134" spans="1:16" ht="31.5" hidden="1">
      <c r="A134" s="661">
        <v>2027</v>
      </c>
      <c r="B134" s="661" t="b">
        <v>0</v>
      </c>
      <c r="C134" s="660"/>
      <c r="D134" s="724"/>
      <c r="E134" s="714"/>
      <c r="F134" s="715"/>
      <c r="G134" s="727" t="s">
        <v>2399</v>
      </c>
      <c r="H134" s="731">
        <v>-7.443360000000002</v>
      </c>
      <c r="I134" s="669"/>
      <c r="J134" s="661"/>
      <c r="K134" s="661"/>
      <c r="L134" s="661"/>
      <c r="M134" s="661"/>
      <c r="N134" s="661"/>
      <c r="O134" s="661"/>
      <c r="P134" s="661"/>
    </row>
    <row r="135" spans="1:16" ht="31.5" hidden="1">
      <c r="A135" s="661">
        <v>2028</v>
      </c>
      <c r="B135" s="661" t="b">
        <v>0</v>
      </c>
      <c r="C135" s="660"/>
      <c r="D135" s="724"/>
      <c r="E135" s="714"/>
      <c r="F135" s="715"/>
      <c r="G135" s="727" t="s">
        <v>2400</v>
      </c>
      <c r="H135" s="731">
        <v>12.51</v>
      </c>
      <c r="I135" s="669"/>
      <c r="J135" s="696"/>
      <c r="K135" s="661"/>
      <c r="L135" s="661"/>
      <c r="M135" s="661"/>
      <c r="N135" s="661"/>
      <c r="O135" s="661"/>
      <c r="P135" s="661"/>
    </row>
    <row r="136" spans="1:16" ht="31.5" hidden="1">
      <c r="A136" s="661">
        <v>2028</v>
      </c>
      <c r="B136" s="661" t="b">
        <v>0</v>
      </c>
      <c r="C136" s="660"/>
      <c r="D136" s="724"/>
      <c r="E136" s="714"/>
      <c r="F136" s="715"/>
      <c r="G136" s="727" t="s">
        <v>2401</v>
      </c>
      <c r="H136" s="731">
        <v>-7.443360000000002</v>
      </c>
      <c r="I136" s="669"/>
      <c r="J136" s="661"/>
      <c r="K136" s="661"/>
      <c r="L136" s="661"/>
      <c r="M136" s="661"/>
      <c r="N136" s="661"/>
      <c r="O136" s="661"/>
      <c r="P136" s="661"/>
    </row>
    <row r="137" spans="1:16" ht="31.5" hidden="1">
      <c r="A137" s="661">
        <v>2029</v>
      </c>
      <c r="B137" s="661" t="b">
        <v>0</v>
      </c>
      <c r="C137" s="660"/>
      <c r="D137" s="724"/>
      <c r="E137" s="714"/>
      <c r="F137" s="715"/>
      <c r="G137" s="727" t="s">
        <v>2402</v>
      </c>
      <c r="H137" s="731">
        <v>12.51</v>
      </c>
      <c r="I137" s="669"/>
      <c r="J137" s="696"/>
      <c r="K137" s="661"/>
      <c r="L137" s="661"/>
      <c r="M137" s="661"/>
      <c r="N137" s="661"/>
      <c r="O137" s="661"/>
      <c r="P137" s="661"/>
    </row>
    <row r="138" spans="1:16" ht="31.5" hidden="1">
      <c r="A138" s="661">
        <v>2029</v>
      </c>
      <c r="B138" s="661" t="b">
        <v>0</v>
      </c>
      <c r="C138" s="660"/>
      <c r="D138" s="724"/>
      <c r="E138" s="714"/>
      <c r="F138" s="715"/>
      <c r="G138" s="727" t="s">
        <v>2403</v>
      </c>
      <c r="H138" s="731">
        <v>-7.443360000000002</v>
      </c>
      <c r="I138" s="669"/>
      <c r="J138" s="661"/>
      <c r="K138" s="661"/>
      <c r="L138" s="661"/>
      <c r="M138" s="661"/>
      <c r="N138" s="661"/>
      <c r="O138" s="661"/>
      <c r="P138" s="661"/>
    </row>
    <row r="139" spans="1:16" ht="31.5" hidden="1">
      <c r="A139" s="661">
        <v>2030</v>
      </c>
      <c r="B139" s="661" t="b">
        <v>0</v>
      </c>
      <c r="C139" s="660"/>
      <c r="D139" s="724"/>
      <c r="E139" s="714"/>
      <c r="F139" s="715"/>
      <c r="G139" s="727" t="s">
        <v>2404</v>
      </c>
      <c r="H139" s="731">
        <v>12.51</v>
      </c>
      <c r="I139" s="669"/>
      <c r="J139" s="696"/>
      <c r="K139" s="661"/>
      <c r="L139" s="661"/>
      <c r="M139" s="661"/>
      <c r="N139" s="661"/>
      <c r="O139" s="661"/>
      <c r="P139" s="661"/>
    </row>
    <row r="140" spans="1:16" ht="31.5" hidden="1">
      <c r="A140" s="661">
        <v>2030</v>
      </c>
      <c r="B140" s="661" t="b">
        <v>0</v>
      </c>
      <c r="C140" s="660"/>
      <c r="D140" s="724"/>
      <c r="E140" s="714"/>
      <c r="F140" s="715"/>
      <c r="G140" s="727" t="s">
        <v>2405</v>
      </c>
      <c r="H140" s="731">
        <v>-7.443360000000002</v>
      </c>
      <c r="I140" s="669"/>
      <c r="J140" s="661"/>
      <c r="K140" s="661"/>
      <c r="L140" s="661"/>
      <c r="M140" s="661"/>
      <c r="N140" s="661"/>
      <c r="O140" s="661"/>
      <c r="P140" s="661"/>
    </row>
    <row r="141" spans="1:16" ht="31.5" hidden="1">
      <c r="A141" s="661">
        <v>2031</v>
      </c>
      <c r="B141" s="661" t="b">
        <v>0</v>
      </c>
      <c r="C141" s="660"/>
      <c r="D141" s="724"/>
      <c r="E141" s="714"/>
      <c r="F141" s="715"/>
      <c r="G141" s="727" t="s">
        <v>2406</v>
      </c>
      <c r="H141" s="731">
        <v>12.51</v>
      </c>
      <c r="I141" s="669"/>
      <c r="J141" s="696"/>
      <c r="K141" s="661"/>
      <c r="L141" s="661"/>
      <c r="M141" s="661"/>
      <c r="N141" s="661"/>
      <c r="O141" s="661"/>
      <c r="P141" s="661"/>
    </row>
    <row r="142" spans="1:16" ht="31.5" hidden="1">
      <c r="A142" s="661">
        <v>2031</v>
      </c>
      <c r="B142" s="661" t="b">
        <v>0</v>
      </c>
      <c r="C142" s="660"/>
      <c r="D142" s="724"/>
      <c r="E142" s="714"/>
      <c r="F142" s="715"/>
      <c r="G142" s="727" t="s">
        <v>2407</v>
      </c>
      <c r="H142" s="731">
        <v>-7.443360000000002</v>
      </c>
      <c r="I142" s="669"/>
      <c r="J142" s="661"/>
      <c r="K142" s="661"/>
      <c r="L142" s="661"/>
      <c r="M142" s="661"/>
      <c r="N142" s="661"/>
      <c r="O142" s="661"/>
      <c r="P142" s="661"/>
    </row>
    <row r="143" spans="1:16" ht="31.5" hidden="1">
      <c r="A143" s="661">
        <v>2032</v>
      </c>
      <c r="B143" s="661" t="b">
        <v>0</v>
      </c>
      <c r="C143" s="660"/>
      <c r="D143" s="724"/>
      <c r="E143" s="714"/>
      <c r="F143" s="715"/>
      <c r="G143" s="727" t="s">
        <v>2408</v>
      </c>
      <c r="H143" s="731">
        <v>12.51</v>
      </c>
      <c r="I143" s="669"/>
      <c r="J143" s="696"/>
      <c r="K143" s="661"/>
      <c r="L143" s="661"/>
      <c r="M143" s="661"/>
      <c r="N143" s="661"/>
      <c r="O143" s="661"/>
      <c r="P143" s="661"/>
    </row>
    <row r="144" spans="1:16" ht="31.5" hidden="1">
      <c r="A144" s="661">
        <v>2032</v>
      </c>
      <c r="B144" s="661" t="b">
        <v>0</v>
      </c>
      <c r="C144" s="660"/>
      <c r="D144" s="724"/>
      <c r="E144" s="714"/>
      <c r="F144" s="715"/>
      <c r="G144" s="727" t="s">
        <v>2409</v>
      </c>
      <c r="H144" s="731">
        <v>-7.443360000000002</v>
      </c>
      <c r="I144" s="669"/>
      <c r="J144" s="661"/>
      <c r="K144" s="661"/>
      <c r="L144" s="661"/>
      <c r="M144" s="661"/>
      <c r="N144" s="661"/>
      <c r="O144" s="661"/>
      <c r="P144" s="661"/>
    </row>
    <row r="145" spans="1:16" ht="31.5" hidden="1">
      <c r="A145" s="661">
        <v>2033</v>
      </c>
      <c r="B145" s="661" t="b">
        <v>0</v>
      </c>
      <c r="C145" s="660"/>
      <c r="D145" s="724"/>
      <c r="E145" s="714"/>
      <c r="F145" s="715"/>
      <c r="G145" s="727" t="s">
        <v>2410</v>
      </c>
      <c r="H145" s="731">
        <v>12.51</v>
      </c>
      <c r="I145" s="669"/>
      <c r="J145" s="696"/>
      <c r="K145" s="661"/>
      <c r="L145" s="661"/>
      <c r="M145" s="661"/>
      <c r="N145" s="661"/>
      <c r="O145" s="661"/>
      <c r="P145" s="661"/>
    </row>
    <row r="146" spans="1:16" ht="31.5" hidden="1">
      <c r="A146" s="661">
        <v>2033</v>
      </c>
      <c r="B146" s="661" t="b">
        <v>0</v>
      </c>
      <c r="C146" s="660"/>
      <c r="D146" s="724"/>
      <c r="E146" s="714"/>
      <c r="F146" s="715"/>
      <c r="G146" s="727" t="s">
        <v>2411</v>
      </c>
      <c r="H146" s="731">
        <v>-7.443360000000002</v>
      </c>
      <c r="I146" s="669"/>
      <c r="J146" s="661"/>
      <c r="K146" s="661"/>
      <c r="L146" s="661"/>
      <c r="M146" s="661"/>
      <c r="N146" s="661"/>
      <c r="O146" s="661"/>
      <c r="P146" s="661"/>
    </row>
    <row r="147" spans="1:16" ht="15.95" customHeight="1">
      <c r="A147" s="661"/>
      <c r="B147" s="661"/>
      <c r="C147" s="660"/>
      <c r="D147" s="661"/>
      <c r="E147" s="732" t="s">
        <v>270</v>
      </c>
      <c r="F147" s="733"/>
      <c r="G147" s="725" t="s">
        <v>271</v>
      </c>
      <c r="H147" s="701" t="s">
        <v>2365</v>
      </c>
      <c r="I147" s="669"/>
      <c r="J147" s="661"/>
      <c r="K147" s="661"/>
      <c r="L147" s="661"/>
      <c r="M147" s="661"/>
      <c r="N147" s="661"/>
      <c r="O147" s="661"/>
      <c r="P147" s="661"/>
    </row>
    <row r="148" spans="1:16" ht="15.95" customHeight="1">
      <c r="A148" s="661"/>
      <c r="B148" s="661"/>
      <c r="C148" s="660"/>
      <c r="D148" s="661"/>
      <c r="E148" s="732"/>
      <c r="F148" s="733"/>
      <c r="G148" s="725" t="s">
        <v>272</v>
      </c>
      <c r="H148" s="701" t="s">
        <v>2362</v>
      </c>
      <c r="I148" s="669"/>
      <c r="J148" s="661"/>
      <c r="K148" s="661"/>
      <c r="L148" s="661"/>
      <c r="M148" s="661"/>
      <c r="N148" s="661"/>
      <c r="O148" s="661"/>
      <c r="P148" s="661"/>
    </row>
    <row r="149" spans="1:16" ht="15.95" customHeight="1">
      <c r="A149" s="661"/>
      <c r="B149" s="661"/>
      <c r="C149" s="660"/>
      <c r="D149" s="661"/>
      <c r="E149" s="732"/>
      <c r="F149" s="733"/>
      <c r="G149" s="725" t="s">
        <v>273</v>
      </c>
      <c r="H149" s="701" t="s">
        <v>2364</v>
      </c>
      <c r="I149" s="669"/>
      <c r="J149" s="661"/>
      <c r="K149" s="661"/>
      <c r="L149" s="661"/>
      <c r="M149" s="661"/>
      <c r="N149" s="661"/>
      <c r="O149" s="661"/>
      <c r="P149" s="661"/>
    </row>
    <row r="150" spans="1:16" ht="15.95" customHeight="1">
      <c r="A150" s="661"/>
      <c r="B150" s="661"/>
      <c r="C150" s="660"/>
      <c r="D150" s="661"/>
      <c r="E150" s="732"/>
      <c r="F150" s="733"/>
      <c r="G150" s="725" t="s">
        <v>274</v>
      </c>
      <c r="H150" s="701" t="s">
        <v>2361</v>
      </c>
      <c r="I150" s="669"/>
      <c r="J150" s="661"/>
      <c r="K150" s="661"/>
      <c r="L150" s="661"/>
      <c r="M150" s="661"/>
      <c r="N150" s="661"/>
      <c r="O150" s="661"/>
      <c r="P150" s="661"/>
    </row>
    <row r="151" spans="1:16" ht="15.95" customHeight="1">
      <c r="A151" s="661"/>
      <c r="B151" s="661"/>
      <c r="C151" s="660"/>
      <c r="D151" s="661"/>
      <c r="E151" s="732"/>
      <c r="F151" s="733"/>
      <c r="G151" s="725" t="s">
        <v>275</v>
      </c>
      <c r="H151" s="701" t="s">
        <v>2363</v>
      </c>
      <c r="I151" s="669"/>
      <c r="J151" s="661"/>
      <c r="K151" s="661"/>
      <c r="L151" s="661"/>
      <c r="M151" s="661"/>
      <c r="N151" s="661"/>
      <c r="O151" s="661"/>
      <c r="P151" s="661"/>
    </row>
    <row r="152" spans="1:16" ht="15.95" customHeight="1">
      <c r="A152" s="661"/>
      <c r="B152" s="661"/>
      <c r="C152" s="660"/>
      <c r="D152" s="661"/>
      <c r="E152" s="732"/>
      <c r="F152" s="733"/>
      <c r="G152" s="725" t="s">
        <v>276</v>
      </c>
      <c r="H152" s="728" t="s">
        <v>268</v>
      </c>
      <c r="I152" s="669"/>
      <c r="J152" s="661"/>
      <c r="K152" s="661"/>
      <c r="L152" s="661"/>
      <c r="M152" s="661"/>
      <c r="N152" s="661"/>
      <c r="O152" s="661"/>
      <c r="P152" s="661"/>
    </row>
    <row r="153" spans="1:16" ht="15.95" customHeight="1">
      <c r="A153" s="661"/>
      <c r="B153" s="661"/>
      <c r="C153" s="660"/>
      <c r="D153" s="661"/>
      <c r="E153" s="732"/>
      <c r="F153" s="733"/>
      <c r="G153" s="725" t="s">
        <v>277</v>
      </c>
      <c r="H153" s="734">
        <v>2024</v>
      </c>
      <c r="I153" s="669"/>
      <c r="J153" s="661"/>
      <c r="K153" s="661"/>
      <c r="L153" s="661"/>
      <c r="M153" s="661"/>
      <c r="N153" s="661"/>
      <c r="O153" s="661"/>
      <c r="P153" s="661"/>
    </row>
    <row r="154" spans="1:16" ht="15.95" customHeight="1">
      <c r="A154" s="661"/>
      <c r="B154" s="661"/>
      <c r="C154" s="660"/>
      <c r="D154" s="661"/>
      <c r="E154" s="732"/>
      <c r="F154" s="733"/>
      <c r="G154" s="725" t="s">
        <v>925</v>
      </c>
      <c r="H154" s="734">
        <v>2023</v>
      </c>
      <c r="I154" s="669"/>
      <c r="J154" s="661"/>
      <c r="K154" s="661"/>
      <c r="L154" s="661"/>
      <c r="M154" s="661"/>
      <c r="N154" s="661"/>
      <c r="O154" s="661"/>
      <c r="P154" s="661"/>
    </row>
    <row r="155" spans="1:16" ht="15.95" customHeight="1">
      <c r="A155" s="661"/>
      <c r="B155" s="661"/>
      <c r="C155" s="660"/>
      <c r="D155" s="661"/>
      <c r="E155" s="735"/>
      <c r="F155" s="736"/>
      <c r="G155" s="725" t="s">
        <v>269</v>
      </c>
      <c r="H155" s="734">
        <v>5</v>
      </c>
      <c r="I155" s="669"/>
      <c r="J155" s="661"/>
      <c r="K155" s="661"/>
      <c r="L155" s="661"/>
      <c r="M155" s="661"/>
      <c r="N155" s="661"/>
      <c r="O155" s="661"/>
      <c r="P155" s="661"/>
    </row>
    <row r="156" spans="1:16" ht="33" customHeight="1">
      <c r="A156" s="661"/>
      <c r="B156" s="661"/>
      <c r="C156" s="660"/>
      <c r="D156" s="661"/>
      <c r="E156" s="737" t="s">
        <v>278</v>
      </c>
      <c r="F156" s="738"/>
      <c r="G156" s="739"/>
      <c r="H156" s="693" t="s">
        <v>20</v>
      </c>
      <c r="I156" s="669"/>
      <c r="J156" s="661"/>
      <c r="K156" s="661"/>
      <c r="L156" s="661"/>
      <c r="M156" s="661"/>
      <c r="N156" s="661"/>
      <c r="O156" s="661"/>
      <c r="P156" s="661"/>
    </row>
    <row r="157" spans="1:16">
      <c r="A157" s="661"/>
      <c r="B157" s="661"/>
      <c r="C157" s="660"/>
      <c r="D157" s="661"/>
      <c r="E157" s="661"/>
      <c r="F157" s="661"/>
      <c r="G157" s="661"/>
      <c r="H157" s="661"/>
      <c r="I157" s="661"/>
      <c r="J157" s="661"/>
      <c r="K157" s="661"/>
      <c r="L157" s="661"/>
      <c r="M157" s="661"/>
      <c r="N157" s="661"/>
      <c r="O157" s="661"/>
      <c r="P157" s="661"/>
    </row>
    <row r="158" spans="1:16" ht="15.95" customHeight="1">
      <c r="A158" s="661"/>
      <c r="B158" s="661"/>
      <c r="C158" s="660"/>
      <c r="D158" s="661"/>
      <c r="E158" s="737" t="s">
        <v>1164</v>
      </c>
      <c r="F158" s="738"/>
      <c r="G158" s="739"/>
      <c r="H158" s="693" t="s">
        <v>20</v>
      </c>
      <c r="I158" s="669"/>
      <c r="J158" s="661"/>
      <c r="K158" s="661"/>
      <c r="L158" s="661"/>
      <c r="M158" s="661"/>
      <c r="N158" s="661"/>
      <c r="O158" s="661"/>
      <c r="P158" s="661"/>
    </row>
    <row r="160" spans="1:16">
      <c r="E160" s="1159" t="str">
        <f>$H$149</f>
        <v>консультант отдела регулирования ЖКК</v>
      </c>
      <c r="F160" s="1155"/>
      <c r="G160" s="1158" t="str">
        <f>$H$148</f>
        <v>Аймятова Р.К</v>
      </c>
      <c r="H160" s="1157"/>
    </row>
    <row r="161" spans="5:8">
      <c r="E161" s="1156" t="s">
        <v>2480</v>
      </c>
      <c r="G161" s="600" t="s">
        <v>2481</v>
      </c>
      <c r="H161" s="600" t="s">
        <v>2482</v>
      </c>
    </row>
  </sheetData>
  <sheetProtection formatColumns="0" formatRows="0" autoFilter="0"/>
  <mergeCells count="105">
    <mergeCell ref="E158:G158"/>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113:F146"/>
    <mergeCell ref="E94:H94"/>
    <mergeCell ref="E95:H95"/>
    <mergeCell ref="E78:G78"/>
    <mergeCell ref="E79:E84"/>
    <mergeCell ref="F79:G79"/>
    <mergeCell ref="F80:G80"/>
    <mergeCell ref="F81:G81"/>
    <mergeCell ref="F82:G82"/>
    <mergeCell ref="F83:G83"/>
    <mergeCell ref="F84:G84"/>
    <mergeCell ref="D114:D146"/>
    <mergeCell ref="E11:G11"/>
    <mergeCell ref="E109:F112"/>
    <mergeCell ref="E147:F155"/>
    <mergeCell ref="E156:G15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s>
  <dataValidations count="26">
    <dataValidation type="list" allowBlank="1" showInputMessage="1" showErrorMessage="1" errorTitle="Внимание" error="Пожалуйста, выберите значение из списка!" sqref="H37 H64 H52 H58 H71 H78 H40:H43 H45:H46 H156 H158">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47:C151 C120:C121 C123">
      <formula1>990</formula1>
    </dataValidation>
    <dataValidation type="list" showDropDown="1" sqref="C29">
      <formula1>okopf_list</formula1>
    </dataValidation>
    <dataValidation type="list" showDropDown="1" sqref="C37 C40:C43 C45:C46 C52 C58 C64 C71 C78 C156:C158">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COLDVSNA_VTARIFF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5"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ColWidth="9.140625"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43" customFormat="1" ht="30" customHeight="1">
      <c r="A1" s="142" t="s">
        <v>115</v>
      </c>
      <c r="M1" s="144"/>
      <c r="N1" s="144"/>
      <c r="O1" s="144"/>
      <c r="P1" s="144"/>
      <c r="AA1" s="145"/>
    </row>
    <row r="2" spans="1:27">
      <c r="A2" s="146" t="s">
        <v>1032</v>
      </c>
    </row>
    <row r="3" spans="1:27" s="53" customFormat="1" ht="15.95" customHeight="1">
      <c r="A3" s="587"/>
      <c r="C3" s="359"/>
      <c r="D3" s="625"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5" customHeight="1">
      <c r="A4" s="587"/>
      <c r="C4" s="359"/>
      <c r="D4" s="625"/>
      <c r="E4" s="1"/>
      <c r="F4" s="1"/>
      <c r="G4" s="56" t="s">
        <v>1246</v>
      </c>
      <c r="H4" s="136"/>
      <c r="I4" s="333"/>
    </row>
    <row r="5" spans="1:27" s="53" customFormat="1" ht="15.95" customHeight="1">
      <c r="A5" s="587"/>
      <c r="C5" s="359"/>
      <c r="D5" s="625"/>
      <c r="E5" s="1"/>
      <c r="F5" s="1"/>
      <c r="G5" s="56" t="s">
        <v>262</v>
      </c>
      <c r="H5" s="138"/>
      <c r="I5" s="333"/>
    </row>
    <row r="6" spans="1:27" s="53" customFormat="1" ht="15.95" customHeight="1">
      <c r="A6" s="587"/>
      <c r="C6" s="359"/>
      <c r="D6" s="625"/>
      <c r="E6" s="1"/>
      <c r="F6" s="1"/>
      <c r="G6" s="56" t="s">
        <v>263</v>
      </c>
      <c r="H6" s="138"/>
      <c r="I6" s="333"/>
    </row>
    <row r="7" spans="1:27" s="53" customFormat="1" ht="15.95" customHeight="1">
      <c r="A7" s="587"/>
      <c r="C7" s="359"/>
      <c r="D7" s="625"/>
      <c r="E7" s="1"/>
      <c r="F7" s="1"/>
      <c r="G7" s="56" t="s">
        <v>264</v>
      </c>
      <c r="H7" s="136"/>
      <c r="I7" s="334"/>
    </row>
    <row r="8" spans="1:27" s="53" customFormat="1" ht="15.95" customHeight="1">
      <c r="A8" s="587"/>
      <c r="C8" s="359"/>
      <c r="D8" s="625"/>
      <c r="E8" s="1"/>
      <c r="F8" s="1"/>
      <c r="G8" s="139" t="str">
        <f>IF(H3="Водоотведение","Вид сточных вод","Вид воды")</f>
        <v>Вид воды</v>
      </c>
      <c r="H8" s="138"/>
      <c r="I8" s="333"/>
    </row>
    <row r="9" spans="1:27" s="53" customFormat="1" ht="15.95" customHeight="1">
      <c r="A9" s="587"/>
      <c r="C9" s="359"/>
      <c r="D9" s="625"/>
      <c r="E9" s="1"/>
      <c r="F9" s="1"/>
      <c r="G9" s="139" t="s">
        <v>1031</v>
      </c>
      <c r="H9" s="528"/>
      <c r="I9" s="333"/>
    </row>
    <row r="10" spans="1:27" s="53" customFormat="1" ht="15.95" customHeight="1">
      <c r="A10" s="587"/>
      <c r="B10" s="53" t="b">
        <f t="shared" ref="B10:B15" si="0">org_declaration="Заявление организации"</f>
        <v>1</v>
      </c>
      <c r="C10" s="359"/>
      <c r="D10" s="625"/>
      <c r="E10" s="1"/>
      <c r="F10" s="1"/>
      <c r="G10" s="56" t="s">
        <v>265</v>
      </c>
      <c r="H10" s="465"/>
      <c r="I10" s="333"/>
    </row>
    <row r="11" spans="1:27" s="53" customFormat="1" ht="15.95" customHeight="1">
      <c r="A11" s="587"/>
      <c r="B11" s="53" t="b">
        <f t="shared" si="0"/>
        <v>1</v>
      </c>
      <c r="C11" s="359"/>
      <c r="D11" s="625"/>
      <c r="E11" s="1"/>
      <c r="F11" s="1"/>
      <c r="G11" s="56" t="s">
        <v>266</v>
      </c>
      <c r="H11" s="533"/>
      <c r="I11" s="333"/>
    </row>
    <row r="12" spans="1:27" s="53" customFormat="1" ht="15.95" customHeight="1">
      <c r="A12" s="587"/>
      <c r="B12" s="53" t="b">
        <f t="shared" si="0"/>
        <v>1</v>
      </c>
      <c r="C12" s="359"/>
      <c r="D12" s="625"/>
      <c r="E12" s="1"/>
      <c r="F12" s="1"/>
      <c r="G12" s="56" t="s">
        <v>1187</v>
      </c>
      <c r="H12" s="465"/>
      <c r="I12" s="333"/>
    </row>
    <row r="13" spans="1:27" s="53" customFormat="1" ht="15.95" customHeight="1">
      <c r="A13" s="587"/>
      <c r="B13" s="53" t="b">
        <f t="shared" si="0"/>
        <v>1</v>
      </c>
      <c r="C13" s="359"/>
      <c r="D13" s="625"/>
      <c r="E13" s="1"/>
      <c r="F13" s="1"/>
      <c r="G13" s="56" t="s">
        <v>267</v>
      </c>
      <c r="H13" s="534"/>
      <c r="I13" s="333"/>
    </row>
    <row r="14" spans="1:27" s="53" customFormat="1" ht="21.75" customHeight="1">
      <c r="A14" s="587"/>
      <c r="B14" s="53" t="b">
        <f t="shared" si="0"/>
        <v>1</v>
      </c>
      <c r="C14" s="359"/>
      <c r="D14" s="625"/>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5" customHeight="1">
      <c r="A15" s="587"/>
      <c r="B15" s="53" t="b">
        <f t="shared" si="0"/>
        <v>1</v>
      </c>
      <c r="C15" s="359"/>
      <c r="D15" s="625"/>
      <c r="E15" s="1"/>
      <c r="F15" s="1"/>
      <c r="G15" s="56" t="s">
        <v>269</v>
      </c>
      <c r="H15" s="360"/>
      <c r="I15" s="333"/>
    </row>
    <row r="16" spans="1:27" s="53" customFormat="1" ht="31.5">
      <c r="A16" s="53">
        <f>god</f>
        <v>2024</v>
      </c>
      <c r="B16" s="53" t="b">
        <f t="shared" ref="B16:B35" si="1">A16&lt;=last_year_vis</f>
        <v>1</v>
      </c>
      <c r="C16" s="359"/>
      <c r="D16" s="625"/>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SUMIFS(OFFSET(Калькуляция!$T$15:$T$139,0,A16-god),Калькуляция!$A$15:$A$139,D3,Калькуляция!$M$15:$M$139,"I полугодие: тариф")</f>
        <v>12.51</v>
      </c>
      <c r="I16" s="54"/>
      <c r="J16" s="55"/>
    </row>
    <row r="17" spans="1:10" s="53" customFormat="1" ht="31.5">
      <c r="A17" s="53">
        <f>god</f>
        <v>2024</v>
      </c>
      <c r="B17" s="53" t="b">
        <f t="shared" si="1"/>
        <v>1</v>
      </c>
      <c r="C17" s="359"/>
      <c r="D17" s="625"/>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SUMIFS(OFFSET(Калькуляция!$T$15:$T$139,0,A17-god),Калькуляция!$A$15:$A$139,D3,Калькуляция!$M$15:$M$139,"II полугодие: тариф")</f>
        <v>-107.48517142857143</v>
      </c>
      <c r="I17" s="54"/>
    </row>
    <row r="18" spans="1:10" s="53" customFormat="1" ht="31.5">
      <c r="A18" s="53">
        <f>god+1</f>
        <v>2025</v>
      </c>
      <c r="B18" s="53" t="b">
        <f t="shared" si="1"/>
        <v>0</v>
      </c>
      <c r="C18" s="359"/>
      <c r="D18" s="625"/>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SUMIFS(OFFSET(Калькуляция!$T$15:$T$139,0,A18-god),Калькуляция!$A$15:$A$139,D3,Калькуляция!$M$15:$M$139,"I полугодие: тариф")</f>
        <v>12.51</v>
      </c>
      <c r="I18" s="54"/>
      <c r="J18" s="55"/>
    </row>
    <row r="19" spans="1:10" s="53" customFormat="1" ht="31.5">
      <c r="A19" s="53">
        <f>god+1</f>
        <v>2025</v>
      </c>
      <c r="B19" s="53" t="b">
        <f t="shared" si="1"/>
        <v>0</v>
      </c>
      <c r="C19" s="359"/>
      <c r="D19" s="625"/>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SUMIFS(OFFSET(Калькуляция!$T$15:$T$139,0,A19-god),Калькуляция!$A$15:$A$139,D3,Калькуляция!$M$15:$M$139,"II полугодие: тариф")</f>
        <v>-7.443360000000002</v>
      </c>
      <c r="I19" s="54"/>
    </row>
    <row r="20" spans="1:10" s="53" customFormat="1" ht="31.5">
      <c r="A20" s="53">
        <f>god+2</f>
        <v>2026</v>
      </c>
      <c r="B20" s="53" t="b">
        <f t="shared" si="1"/>
        <v>0</v>
      </c>
      <c r="C20" s="359"/>
      <c r="D20" s="625"/>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SUMIFS(OFFSET(Калькуляция!$T$15:$T$139,0,A20-god),Калькуляция!$A$15:$A$139,D3,Калькуляция!$M$15:$M$139,"I полугодие: тариф")</f>
        <v>12.51</v>
      </c>
      <c r="I20" s="54"/>
      <c r="J20" s="55"/>
    </row>
    <row r="21" spans="1:10" s="53" customFormat="1" ht="31.5">
      <c r="A21" s="53">
        <f>god+2</f>
        <v>2026</v>
      </c>
      <c r="B21" s="53" t="b">
        <f t="shared" si="1"/>
        <v>0</v>
      </c>
      <c r="C21" s="359"/>
      <c r="D21" s="625"/>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SUMIFS(OFFSET(Калькуляция!$T$15:$T$139,0,A21-god),Калькуляция!$A$15:$A$139,D3,Калькуляция!$M$15:$M$139,"II полугодие: тариф")</f>
        <v>-7.443360000000002</v>
      </c>
      <c r="I21" s="54"/>
    </row>
    <row r="22" spans="1:10" s="53" customFormat="1" ht="31.5">
      <c r="A22" s="53">
        <f>god+3</f>
        <v>2027</v>
      </c>
      <c r="B22" s="53" t="b">
        <f t="shared" si="1"/>
        <v>0</v>
      </c>
      <c r="C22" s="359"/>
      <c r="D22" s="625"/>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SUMIFS(OFFSET(Калькуляция!$T$15:$T$139,0,A22-god),Калькуляция!$A$15:$A$139,D3,Калькуляция!$M$15:$M$139,"I полугодие: тариф")</f>
        <v>12.51</v>
      </c>
      <c r="I22" s="54"/>
      <c r="J22" s="55"/>
    </row>
    <row r="23" spans="1:10" s="53" customFormat="1" ht="31.5">
      <c r="A23" s="53">
        <f>god+3</f>
        <v>2027</v>
      </c>
      <c r="B23" s="53" t="b">
        <f t="shared" si="1"/>
        <v>0</v>
      </c>
      <c r="C23" s="359"/>
      <c r="D23" s="625"/>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SUMIFS(OFFSET(Калькуляция!$T$15:$T$139,0,A23-god),Калькуляция!$A$15:$A$139,D3,Калькуляция!$M$15:$M$139,"II полугодие: тариф")</f>
        <v>-7.443360000000002</v>
      </c>
      <c r="I23" s="54"/>
    </row>
    <row r="24" spans="1:10" s="53" customFormat="1" ht="31.5">
      <c r="A24" s="53">
        <f>god+4</f>
        <v>2028</v>
      </c>
      <c r="B24" s="53" t="b">
        <f t="shared" si="1"/>
        <v>0</v>
      </c>
      <c r="C24" s="359"/>
      <c r="D24" s="625"/>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SUMIFS(OFFSET(Калькуляция!$T$15:$T$139,0,A24-god),Калькуляция!$A$15:$A$139,D3,Калькуляция!$M$15:$M$139,"I полугодие: тариф")</f>
        <v>12.51</v>
      </c>
      <c r="I24" s="54"/>
      <c r="J24" s="55"/>
    </row>
    <row r="25" spans="1:10" s="53" customFormat="1" ht="31.5">
      <c r="A25" s="53">
        <f>god+4</f>
        <v>2028</v>
      </c>
      <c r="B25" s="53" t="b">
        <f t="shared" si="1"/>
        <v>0</v>
      </c>
      <c r="C25" s="359"/>
      <c r="D25" s="625"/>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SUMIFS(OFFSET(Калькуляция!$T$15:$T$139,0,A25-god),Калькуляция!$A$15:$A$139,D3,Калькуляция!$M$15:$M$139,"II полугодие: тариф")</f>
        <v>-7.443360000000002</v>
      </c>
      <c r="I25" s="54"/>
    </row>
    <row r="26" spans="1:10" s="53" customFormat="1" ht="31.5">
      <c r="A26" s="53">
        <f>god+5</f>
        <v>2029</v>
      </c>
      <c r="B26" s="53" t="b">
        <f t="shared" si="1"/>
        <v>0</v>
      </c>
      <c r="C26" s="359"/>
      <c r="D26" s="625"/>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SUMIFS(OFFSET(Калькуляция!$T$15:$T$139,0,A26-god),Калькуляция!$A$15:$A$139,D3,Калькуляция!$M$15:$M$139,"I полугодие: тариф")</f>
        <v>12.51</v>
      </c>
      <c r="I26" s="54"/>
      <c r="J26" s="55"/>
    </row>
    <row r="27" spans="1:10" s="53" customFormat="1" ht="31.5">
      <c r="A27" s="53">
        <f>god+5</f>
        <v>2029</v>
      </c>
      <c r="B27" s="53" t="b">
        <f t="shared" si="1"/>
        <v>0</v>
      </c>
      <c r="C27" s="359"/>
      <c r="D27" s="625"/>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SUMIFS(OFFSET(Калькуляция!$T$15:$T$139,0,A27-god),Калькуляция!$A$15:$A$139,D3,Калькуляция!$M$15:$M$139,"II полугодие: тариф")</f>
        <v>-7.443360000000002</v>
      </c>
      <c r="I27" s="54"/>
    </row>
    <row r="28" spans="1:10" s="53" customFormat="1" ht="31.5">
      <c r="A28" s="53">
        <f>god+6</f>
        <v>2030</v>
      </c>
      <c r="B28" s="53" t="b">
        <f t="shared" si="1"/>
        <v>0</v>
      </c>
      <c r="C28" s="359"/>
      <c r="D28" s="625"/>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SUMIFS(OFFSET(Калькуляция!$T$15:$T$139,0,A28-god),Калькуляция!$A$15:$A$139,D3,Калькуляция!$M$15:$M$139,"I полугодие: тариф")</f>
        <v>12.51</v>
      </c>
      <c r="I28" s="54"/>
      <c r="J28" s="55"/>
    </row>
    <row r="29" spans="1:10" s="53" customFormat="1" ht="31.5">
      <c r="A29" s="53">
        <f>god+6</f>
        <v>2030</v>
      </c>
      <c r="B29" s="53" t="b">
        <f t="shared" si="1"/>
        <v>0</v>
      </c>
      <c r="C29" s="359"/>
      <c r="D29" s="625"/>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SUMIFS(OFFSET(Калькуляция!$T$15:$T$139,0,A29-god),Калькуляция!$A$15:$A$139,D3,Калькуляция!$M$15:$M$139,"II полугодие: тариф")</f>
        <v>-7.443360000000002</v>
      </c>
      <c r="I29" s="54"/>
    </row>
    <row r="30" spans="1:10" s="53" customFormat="1" ht="31.5">
      <c r="A30" s="53">
        <f>god+7</f>
        <v>2031</v>
      </c>
      <c r="B30" s="53" t="b">
        <f t="shared" si="1"/>
        <v>0</v>
      </c>
      <c r="C30" s="359"/>
      <c r="D30" s="625"/>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SUMIFS(OFFSET(Калькуляция!$T$15:$T$139,0,A30-god),Калькуляция!$A$15:$A$139,D3,Калькуляция!$M$15:$M$139,"I полугодие: тариф")</f>
        <v>12.51</v>
      </c>
      <c r="I30" s="54"/>
      <c r="J30" s="55"/>
    </row>
    <row r="31" spans="1:10" s="53" customFormat="1" ht="31.5">
      <c r="A31" s="53">
        <f>god+7</f>
        <v>2031</v>
      </c>
      <c r="B31" s="53" t="b">
        <f t="shared" si="1"/>
        <v>0</v>
      </c>
      <c r="C31" s="359"/>
      <c r="D31" s="625"/>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SUMIFS(OFFSET(Калькуляция!$T$15:$T$139,0,A31-god),Калькуляция!$A$15:$A$139,D3,Калькуляция!$M$15:$M$139,"II полугодие: тариф")</f>
        <v>-7.443360000000002</v>
      </c>
      <c r="I31" s="54"/>
    </row>
    <row r="32" spans="1:10" s="53" customFormat="1" ht="31.5">
      <c r="A32" s="53">
        <f>god+8</f>
        <v>2032</v>
      </c>
      <c r="B32" s="53" t="b">
        <f t="shared" si="1"/>
        <v>0</v>
      </c>
      <c r="C32" s="359"/>
      <c r="D32" s="625"/>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SUMIFS(OFFSET(Калькуляция!$T$15:$T$139,0,A32-god),Калькуляция!$A$15:$A$139,D3,Калькуляция!$M$15:$M$139,"I полугодие: тариф")</f>
        <v>12.51</v>
      </c>
      <c r="I32" s="54"/>
      <c r="J32" s="55"/>
    </row>
    <row r="33" spans="1:27" s="53" customFormat="1" ht="31.5">
      <c r="A33" s="53">
        <f>god+8</f>
        <v>2032</v>
      </c>
      <c r="B33" s="53" t="b">
        <f t="shared" si="1"/>
        <v>0</v>
      </c>
      <c r="C33" s="359"/>
      <c r="D33" s="625"/>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SUMIFS(OFFSET(Калькуляция!$T$15:$T$139,0,A33-god),Калькуляция!$A$15:$A$139,D3,Калькуляция!$M$15:$M$139,"II полугодие: тариф")</f>
        <v>-7.443360000000002</v>
      </c>
      <c r="I33" s="54"/>
    </row>
    <row r="34" spans="1:27" s="53" customFormat="1" ht="31.5">
      <c r="A34" s="53">
        <f>god+9</f>
        <v>2033</v>
      </c>
      <c r="B34" s="53" t="b">
        <f t="shared" si="1"/>
        <v>0</v>
      </c>
      <c r="C34" s="359"/>
      <c r="D34" s="625"/>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SUMIFS(OFFSET(Калькуляция!$T$15:$T$139,0,A34-god),Калькуляция!$A$15:$A$139,D3,Калькуляция!$M$15:$M$139,"I полугодие: тариф")</f>
        <v>12.51</v>
      </c>
      <c r="I34" s="54"/>
      <c r="J34" s="55"/>
    </row>
    <row r="35" spans="1:27" s="53" customFormat="1" ht="31.5">
      <c r="A35" s="53">
        <f>god+9</f>
        <v>2033</v>
      </c>
      <c r="B35" s="53" t="b">
        <f t="shared" si="1"/>
        <v>0</v>
      </c>
      <c r="C35" s="359"/>
      <c r="D35" s="625"/>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SUMIFS(OFFSET(Калькуляция!$T$15:$T$139,0,A35-god),Калькуляция!$A$15:$A$139,D3,Калькуляция!$M$15:$M$139,"II полугодие: тариф")</f>
        <v>-7.443360000000002</v>
      </c>
      <c r="I35" s="54"/>
    </row>
    <row r="36" spans="1:27" s="558" customFormat="1">
      <c r="A36" s="557" t="s">
        <v>1388</v>
      </c>
      <c r="M36" s="559"/>
      <c r="N36" s="559"/>
      <c r="O36" s="559"/>
      <c r="P36" s="559"/>
      <c r="AA36" s="560"/>
    </row>
    <row r="37" spans="1:27" s="53" customFormat="1" ht="15.95" customHeight="1">
      <c r="C37" s="582"/>
      <c r="D37" s="147" t="s">
        <v>283</v>
      </c>
      <c r="E37" s="629" t="s">
        <v>226</v>
      </c>
      <c r="F37" s="629"/>
      <c r="G37" s="629"/>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5" customHeight="1">
      <c r="C41" s="582"/>
      <c r="D41" s="147" t="s">
        <v>283</v>
      </c>
      <c r="E41" s="630" t="s">
        <v>229</v>
      </c>
      <c r="F41" s="629" t="s">
        <v>230</v>
      </c>
      <c r="G41" s="629"/>
      <c r="H41" s="377"/>
      <c r="I41" s="54"/>
    </row>
    <row r="42" spans="1:27" s="53" customFormat="1" ht="15.95" customHeight="1">
      <c r="C42" s="582"/>
      <c r="E42" s="630"/>
      <c r="F42" s="629" t="s">
        <v>231</v>
      </c>
      <c r="G42" s="629"/>
      <c r="H42" s="358"/>
      <c r="I42" s="54"/>
    </row>
    <row r="43" spans="1:27" s="53" customFormat="1" ht="15.95" customHeight="1">
      <c r="C43" s="582"/>
      <c r="E43" s="630"/>
      <c r="F43" s="629" t="s">
        <v>232</v>
      </c>
      <c r="G43" s="629"/>
      <c r="H43" s="377"/>
      <c r="I43" s="54"/>
    </row>
    <row r="44" spans="1:27" s="53" customFormat="1" ht="15.95" customHeight="1">
      <c r="C44" s="582"/>
      <c r="E44" s="630"/>
      <c r="F44" s="629" t="s">
        <v>233</v>
      </c>
      <c r="G44" s="629"/>
      <c r="H44" s="141"/>
      <c r="I44" s="54"/>
    </row>
    <row r="45" spans="1:27" s="53" customFormat="1" ht="15.95" customHeight="1">
      <c r="C45" s="582"/>
      <c r="E45" s="630"/>
      <c r="F45" s="629" t="s">
        <v>234</v>
      </c>
      <c r="G45" s="629"/>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5" customHeight="1">
      <c r="C48" s="582"/>
      <c r="D48" s="147" t="s">
        <v>283</v>
      </c>
      <c r="E48" s="630" t="s">
        <v>229</v>
      </c>
      <c r="F48" s="629" t="s">
        <v>230</v>
      </c>
      <c r="G48" s="629"/>
      <c r="H48" s="377"/>
      <c r="I48" s="54"/>
    </row>
    <row r="49" spans="1:27" s="53" customFormat="1" ht="15.95" customHeight="1">
      <c r="C49" s="582"/>
      <c r="E49" s="630"/>
      <c r="F49" s="629" t="s">
        <v>231</v>
      </c>
      <c r="G49" s="629"/>
      <c r="H49" s="358"/>
      <c r="I49" s="54"/>
    </row>
    <row r="50" spans="1:27" s="53" customFormat="1" ht="15.95" customHeight="1">
      <c r="C50" s="582"/>
      <c r="E50" s="630"/>
      <c r="F50" s="629" t="s">
        <v>232</v>
      </c>
      <c r="G50" s="629"/>
      <c r="H50" s="377"/>
      <c r="I50" s="54"/>
    </row>
    <row r="51" spans="1:27" s="53" customFormat="1" ht="15.95" customHeight="1">
      <c r="C51" s="582"/>
      <c r="E51" s="630"/>
      <c r="F51" s="629" t="s">
        <v>233</v>
      </c>
      <c r="G51" s="629"/>
      <c r="H51" s="141"/>
      <c r="I51" s="54"/>
    </row>
    <row r="52" spans="1:27" s="53" customFormat="1" ht="15.95" customHeight="1">
      <c r="C52" s="582"/>
      <c r="E52" s="630"/>
      <c r="F52" s="629" t="s">
        <v>237</v>
      </c>
      <c r="G52" s="629"/>
      <c r="H52" s="141"/>
      <c r="I52" s="54"/>
    </row>
    <row r="53" spans="1:27" s="53" customFormat="1" ht="15.95" customHeight="1">
      <c r="C53" s="582"/>
      <c r="E53" s="630"/>
      <c r="F53" s="629" t="s">
        <v>238</v>
      </c>
      <c r="G53" s="629"/>
      <c r="H53" s="141"/>
      <c r="I53" s="54"/>
    </row>
    <row r="54" spans="1:27" s="558" customFormat="1">
      <c r="A54" s="557" t="s">
        <v>1394</v>
      </c>
      <c r="M54" s="559"/>
      <c r="N54" s="559"/>
      <c r="O54" s="559"/>
      <c r="P54" s="559"/>
      <c r="AA54" s="560"/>
    </row>
    <row r="55" spans="1:27" s="53" customFormat="1" ht="15.95" customHeight="1">
      <c r="C55" s="582"/>
      <c r="D55" s="147" t="s">
        <v>283</v>
      </c>
      <c r="E55" s="630" t="s">
        <v>229</v>
      </c>
      <c r="F55" s="629" t="s">
        <v>230</v>
      </c>
      <c r="G55" s="629"/>
      <c r="H55" s="377"/>
      <c r="I55" s="54"/>
    </row>
    <row r="56" spans="1:27" s="53" customFormat="1" ht="15.95" customHeight="1">
      <c r="C56" s="582"/>
      <c r="E56" s="630"/>
      <c r="F56" s="629" t="s">
        <v>231</v>
      </c>
      <c r="G56" s="629"/>
      <c r="H56" s="583"/>
      <c r="I56" s="54"/>
    </row>
    <row r="57" spans="1:27" s="53" customFormat="1" ht="15.95" customHeight="1">
      <c r="C57" s="582"/>
      <c r="E57" s="630"/>
      <c r="F57" s="629" t="s">
        <v>232</v>
      </c>
      <c r="G57" s="629"/>
      <c r="H57" s="377"/>
      <c r="I57" s="54"/>
    </row>
    <row r="58" spans="1:27" s="53" customFormat="1" ht="15.95" customHeight="1">
      <c r="C58" s="582"/>
      <c r="E58" s="630"/>
      <c r="F58" s="629" t="s">
        <v>233</v>
      </c>
      <c r="G58" s="629"/>
      <c r="H58" s="141"/>
      <c r="I58" s="54"/>
    </row>
    <row r="59" spans="1:27" s="53" customFormat="1" ht="15.95" customHeight="1">
      <c r="C59" s="582"/>
      <c r="E59" s="630"/>
      <c r="F59" s="629" t="s">
        <v>239</v>
      </c>
      <c r="G59" s="629"/>
      <c r="H59" s="141"/>
      <c r="I59" s="54"/>
    </row>
    <row r="60" spans="1:27" s="53" customFormat="1" ht="15.95" customHeight="1">
      <c r="C60" s="582"/>
      <c r="E60" s="630"/>
      <c r="F60" s="629" t="s">
        <v>1148</v>
      </c>
      <c r="G60" s="629"/>
      <c r="H60" s="141"/>
      <c r="I60" s="54"/>
    </row>
    <row r="61" spans="1:27" s="558" customFormat="1">
      <c r="A61" s="557" t="s">
        <v>1395</v>
      </c>
      <c r="M61" s="559"/>
      <c r="N61" s="559"/>
      <c r="O61" s="559"/>
      <c r="P61" s="559"/>
      <c r="AA61" s="560"/>
    </row>
    <row r="62" spans="1:27" s="558" customFormat="1" ht="14.25">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сведения'!$J$113:$J$146,MATCH($A66,'Общие сведения'!$D$113:$D$146,0))</f>
        <v>Тариф 1 (Водоснабжение) - тариф на питьевую воду (нет)</v>
      </c>
      <c r="M66" s="152"/>
      <c r="N66" s="152"/>
      <c r="O66" s="152"/>
      <c r="P66" s="152"/>
    </row>
    <row r="67" spans="1:27" s="57" customFormat="1" ht="12.75"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4.25"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сведения'!$J$113:$J$146,MATCH($A74,'Общие сведения'!$D$113:$D$146,0))</f>
        <v>Тариф 1 (Водоснабжение) - тариф на питьевую воду (нет)</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635"/>
      <c r="P81" s="636"/>
      <c r="Q81" s="636"/>
      <c r="R81" s="636"/>
      <c r="S81" s="637"/>
    </row>
    <row r="82" spans="1:42">
      <c r="A82" s="146" t="s">
        <v>1042</v>
      </c>
    </row>
    <row r="83" spans="1:42" s="67" customFormat="1" ht="15" customHeight="1">
      <c r="A83" s="563" t="s">
        <v>18</v>
      </c>
      <c r="L83" s="162" t="str">
        <f>INDEX('Общие сведения'!$J$113:$J$146,MATCH($A83,'Общие сведения'!$D$113:$D$146,0))</f>
        <v>Тариф 1 (Водоснабжение) - тариф на питьевую воду (нет)</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635"/>
      <c r="P88" s="636"/>
      <c r="Q88" s="636"/>
      <c r="R88" s="636"/>
      <c r="S88" s="637"/>
    </row>
    <row r="89" spans="1:42">
      <c r="A89" s="146" t="s">
        <v>1044</v>
      </c>
    </row>
    <row r="90" spans="1:42" s="70" customFormat="1" ht="14.25">
      <c r="A90" s="565"/>
      <c r="K90" s="147" t="s">
        <v>283</v>
      </c>
      <c r="L90" s="164">
        <v>1</v>
      </c>
      <c r="M90" s="171"/>
      <c r="N90" s="172"/>
      <c r="O90" s="648"/>
      <c r="P90" s="648"/>
      <c r="Q90" s="648"/>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4.25">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сведения'!$J$113:$J$146,MATCH($A96,'Общие сведения'!$D$113:$D$146,0))</f>
        <v>Тариф 1 (Водоснабжение) - тариф на питьевую воду (нет)</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сведения'!$J$113:$J$146,MATCH($A117,'Общие сведения'!$D$113:$D$146,0))</f>
        <v>Тариф 1 (Водоснабжение) - тариф на питьевую воду (нет)</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сведения'!$K$113:$K$146,MATCH($A118,'Общие сведения'!$D$113:$D$146,0))</f>
        <v>питьевая вода</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5"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5"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5"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сведения'!$J$113:$J$146,MATCH($A156,'Общие сведения'!$D$113:$D$146,0))</f>
        <v>Тариф 1 (Водоснабжение) - тариф на питьевую воду (нет)</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сведения'!$K$113:$K$146,MATCH($A157,'Общие сведения'!$D$113:$D$146,0))</f>
        <v>питьевая вода</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5"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сведения'!$J$113:$J$146,MATCH($A174,'Общие сведения'!$D$113:$D$146,0))</f>
        <v>Тариф 1 (Водоснабжение) - тариф на питьевую воду (нет)</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сведения'!$K$113:$K$146,MATCH($A175,'Общие сведения'!$D$113:$D$146,0))</f>
        <v>питьевая вода</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5"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сведения'!$J$113:$J$146,MATCH($A203,'Общие сведения'!$D$113:$D$146,0))</f>
        <v>Тариф 1 (Водоснабжение) - тариф на питьевую воду (нет)</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сведения'!$K$113:$K$146,MATCH($A204,'Общие сведения'!$D$113:$D$146,0))</f>
        <v>питьевая вода</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5"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5"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сведения'!$J$113:$J$146,MATCH($A220,'Общие сведения'!$D$113:$D$146,0))</f>
        <v>Тариф 1 (Водоснабжение) - тариф на питьевую воду (нет)</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2"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4.25"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сведения'!$J$113:$J$146,MATCH($A229,'Общие сведения'!$D$113:$D$146,0))</f>
        <v>Тариф 1 (Водоснабжение) - тариф на питьевую воду (нет)</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5"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634"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634"/>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634"/>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5"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634"/>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634"/>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634"/>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633"/>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633"/>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633"/>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633"/>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633"/>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633"/>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633"/>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сведения'!$J$113:$J$146,MATCH($A257,'Общие сведения'!$D$113:$D$146,0))</f>
        <v>Тариф 1 (Водоснабжение) - тариф на питьевую воду (нет)</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5"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5"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сведения'!$J$113:$J$146,MATCH($A309,'Общие сведения'!$D$113:$D$146,0))</f>
        <v>Тариф 1 (Водоснабжение) - тариф на питьевую воду (нет)</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сведения'!$J$113:$J$146,MATCH($A320,'Общие сведения'!$D$113:$D$146,0))</f>
        <v>Тариф 1 (Водоснабжение) - тариф на питьевую воду (нет)</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2"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2"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2"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2"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2"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632"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632"/>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632"/>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632"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632"/>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632"/>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632"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632"/>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632"/>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632"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632"/>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632"/>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632"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632"/>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632"/>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сведения'!$J$113:$J$146,MATCH($A362,'Общие сведения'!$D$113:$D$146,0))</f>
        <v>Тариф 1 (Водоснабжение) - тариф на питьевую воду (нет)</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5"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2"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4.25"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сведения'!$J$113:$J$146,MATCH($A380,'Общие сведения'!$D$113:$D$146,0))</f>
        <v>Тариф 1 (Водоснабжение) - тариф на питьевую воду (нет)</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5"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5"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5"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5"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сведения'!$J$113:$J$146,MATCH($A407,'Общие сведения'!$D$113:$D$146,0))</f>
        <v>Тариф 1 (Водоснабжение) - тариф на питьевую воду (нет)</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5"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5"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SUMIFS(Сценарии!$T$15:$T$35,Сценарии!$A$15:$A$35,$A412,Сценарии!$M$15:$M$35,"Индекс потребительских цен")</f>
        <v>107.2</v>
      </c>
      <c r="P412" s="376">
        <f>SUMIFS(Сценарии!$Y$15:$Y$35,Сценарии!$A$15:$A$35,$A412,Сценарии!$M$15:$M$35,"Индекс потребительских цен")</f>
        <v>0</v>
      </c>
      <c r="Q412" s="376">
        <f>SUMIFS(Сценарии!$AA$15:$AA$35,Сценарии!$A$15:$A$35,$A412,Сценарии!$M$15:$M$35,"Индекс потребительских цен")</f>
        <v>0</v>
      </c>
      <c r="R412" s="376">
        <f>SUMIFS(Сценарии!$AC$15:$AC$35,Сценарии!$A$15:$A$35,$A412,Сценарии!$M$15:$M$35,"Индекс потребительских цен")</f>
        <v>0</v>
      </c>
      <c r="S412" s="376">
        <f>SUMIFS(Сценарии!$AE$15:$AE$35,Сценарии!$A$15:$A$35,$A412,Сценарии!$M$15:$M$35,"Индекс потребительских цен")</f>
        <v>0</v>
      </c>
      <c r="T412" s="376">
        <f>SUMIFS(Сценарии!$AG$15:$AG$35,Сценарии!$A$15:$A$35,$A412,Сценарии!$M$15:$M$35,"Индекс потребительских цен")</f>
        <v>0</v>
      </c>
      <c r="U412" s="376">
        <f>SUMIFS(Сценарии!$AI$15:$AI$35,Сценарии!$A$15:$A$35,$A412,Сценарии!$M$15:$M$35,"Индекс потребительских цен")</f>
        <v>0</v>
      </c>
      <c r="V412" s="376">
        <f>SUMIFS(Сценарии!$AK$15:$AK$35,Сценарии!$A$15:$A$35,$A412,Сценарии!$M$15:$M$35,"Индекс потребительских цен")</f>
        <v>0</v>
      </c>
      <c r="W412" s="376">
        <f>SUMIFS(Сценарии!$AM$15:$AM$35,Сценарии!$A$15:$A$35,$A412,Сценарии!$M$15:$M$35,"Индекс потребительских цен")</f>
        <v>0</v>
      </c>
      <c r="X412" s="376">
        <f>SUMIFS(Сценарии!$AO$15:$AO$35,Сценарии!$A$15:$A$35,$A412,Сценарии!$M$15:$M$35,"Индекс потребительских цен")</f>
        <v>0</v>
      </c>
      <c r="Y412" s="376">
        <f>SUMIFS(Сценарии!$U$15:$U$35,Сценарии!$A$15:$A$35,$A412,Сценарии!$M$15:$M$35,"Индекс потребительских цен")</f>
        <v>107.2</v>
      </c>
      <c r="Z412" s="376">
        <f>SUMIFS(Сценарии!$Z$15:$Z$35,Сценарии!$A$15:$A$35,$A412,Сценарии!$M$15:$M$35,"Индекс потребительских цен")</f>
        <v>0</v>
      </c>
      <c r="AA412" s="376">
        <f>SUMIFS(Сценарии!$AB$15:$AB$35,Сценарии!$A$15:$A$35,$A412,Сценарии!$M$15:$M$35,"Индекс потребительских цен")</f>
        <v>0</v>
      </c>
      <c r="AB412" s="376">
        <f>SUMIFS(Сценарии!$AD$15:$AD$35,Сценарии!$A$15:$A$35,$A412,Сценарии!$M$15:$M$35,"Индекс потребительских цен")</f>
        <v>0</v>
      </c>
      <c r="AC412" s="376">
        <f>SUMIFS(Сценарии!$AF$15:$AF$35,Сценарии!$A$15:$A$35,$A412,Сценарии!$M$15:$M$35,"Индекс потребительских цен")</f>
        <v>0</v>
      </c>
      <c r="AD412" s="376">
        <f>SUMIFS(Сценарии!$AH$15:$AH$35,Сценарии!$A$15:$A$35,$A412,Сценарии!$M$15:$M$35,"Индекс потребительских цен")</f>
        <v>0</v>
      </c>
      <c r="AE412" s="376">
        <f>SUMIFS(Сценарии!$AJ$15:$AJ$35,Сценарии!$A$15:$A$35,$A412,Сценарии!$M$15:$M$35,"Индекс потребительских цен")</f>
        <v>0</v>
      </c>
      <c r="AF412" s="376">
        <f>SUMIFS(Сценарии!$AL$15:$AL$35,Сценарии!$A$15:$A$35,$A412,Сценарии!$M$15:$M$35,"Индекс потребительских цен")</f>
        <v>0</v>
      </c>
      <c r="AG412" s="376">
        <f>SUMIFS(Сценарии!$AN$15:$AN$35,Сценарии!$A$15:$A$35,$A412,Сценарии!$M$15:$M$35,"Индекс потребительских цен")</f>
        <v>0</v>
      </c>
      <c r="AH412" s="376">
        <f>SUMIFS(Сценарии!$AP$15:$AP$35,Сценарии!$A$15:$A$35,$A412,Сценарии!$M$15:$M$35,"Индекс потребительских цен")</f>
        <v>0</v>
      </c>
      <c r="AI412" s="194"/>
    </row>
    <row r="413" spans="1:41" s="102" customFormat="1" outlineLevel="1">
      <c r="A413" s="551" t="str">
        <f t="shared" si="77"/>
        <v>1</v>
      </c>
      <c r="L413" s="283">
        <v>3</v>
      </c>
      <c r="M413" s="287" t="s">
        <v>463</v>
      </c>
      <c r="N413" s="288" t="s">
        <v>145</v>
      </c>
      <c r="O413" s="478">
        <f>O412</f>
        <v>107.2</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сведения'!$J$113:$J$146,MATCH($A418,'Общие сведения'!$D$113:$D$146,0))</f>
        <v>Тариф 1 (Водоснабжение) - тариф на питьевую воду (нет)</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50000000000003" customHeight="1" outlineLevel="1">
      <c r="A419" s="551" t="str">
        <f>A418</f>
        <v>1</v>
      </c>
      <c r="L419" s="281" t="s">
        <v>18</v>
      </c>
      <c r="M419" s="282" t="s">
        <v>1181</v>
      </c>
      <c r="N419" s="281" t="s">
        <v>370</v>
      </c>
      <c r="O419" s="292">
        <f>SUMIFS('ИП + источники'!$R$17:$R$65,'ИП + источники'!$A$17:$A$65,$A419,'ИП + источники'!$L$17:$L$65,"1.4.2")</f>
        <v>0</v>
      </c>
      <c r="P419" s="293"/>
      <c r="Q419" s="293"/>
      <c r="R419" s="293"/>
      <c r="S419" s="293"/>
      <c r="T419" s="293"/>
      <c r="U419" s="293"/>
      <c r="V419" s="293">
        <f>O419-P419-Q419-R419-S419-T419-U419</f>
        <v>0</v>
      </c>
    </row>
    <row r="420" spans="1:27" s="102" customFormat="1" ht="33.950000000000003" customHeight="1" outlineLevel="1">
      <c r="A420" s="551" t="str">
        <f>A419</f>
        <v>1</v>
      </c>
      <c r="L420" s="281" t="s">
        <v>102</v>
      </c>
      <c r="M420" s="282" t="s">
        <v>470</v>
      </c>
      <c r="N420" s="281" t="s">
        <v>370</v>
      </c>
      <c r="O420" s="292">
        <f>SUMIFS('ИП + источники'!$R$17:$R$65,'ИП + источники'!$A$17:$A$65,$A420,'ИП + источники'!$L$17:$L$65,"1.4.3")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сведения'!$J$113:$J$146,MATCH($A424,'Общие сведения'!$D$113:$D$146,0))</f>
        <v>Тариф 1 (Водоснабжение) - тариф на питьевую воду (нет)</v>
      </c>
      <c r="M424" s="280"/>
      <c r="N424" s="280"/>
      <c r="O424" s="280"/>
      <c r="P424" s="280"/>
      <c r="Q424" s="280"/>
      <c r="R424" s="280"/>
    </row>
    <row r="425" spans="1:27" s="278" customFormat="1" ht="56.25" outlineLevel="1">
      <c r="A425" s="551" t="str">
        <f>A424</f>
        <v>1</v>
      </c>
      <c r="L425" s="104" t="s">
        <v>471</v>
      </c>
      <c r="M425" s="105" t="s">
        <v>472</v>
      </c>
      <c r="N425" s="104" t="s">
        <v>1095</v>
      </c>
      <c r="O425" s="315" t="s">
        <v>370</v>
      </c>
      <c r="P425" s="314">
        <f>P427-P426</f>
        <v>32.5</v>
      </c>
      <c r="Q425" s="467">
        <f>Q427-Q426</f>
        <v>240.79</v>
      </c>
      <c r="R425" s="472"/>
    </row>
    <row r="426" spans="1:27" s="278" customFormat="1" ht="14.25" outlineLevel="1">
      <c r="A426" s="551" t="str">
        <f t="shared" ref="A426:A457" si="82">A425</f>
        <v>1</v>
      </c>
      <c r="L426" s="306" t="s">
        <v>18</v>
      </c>
      <c r="M426" s="106" t="s">
        <v>473</v>
      </c>
      <c r="N426" s="108" t="s">
        <v>1096</v>
      </c>
      <c r="O426" s="313" t="s">
        <v>370</v>
      </c>
      <c r="P426" s="316"/>
      <c r="Q426" s="468"/>
      <c r="R426" s="472"/>
    </row>
    <row r="427" spans="1:27" s="278" customFormat="1" ht="22.5" outlineLevel="1">
      <c r="A427" s="551" t="str">
        <f t="shared" si="82"/>
        <v>1</v>
      </c>
      <c r="L427" s="306" t="s">
        <v>102</v>
      </c>
      <c r="M427" s="302" t="s">
        <v>474</v>
      </c>
      <c r="N427" s="108" t="s">
        <v>1097</v>
      </c>
      <c r="O427" s="313" t="s">
        <v>370</v>
      </c>
      <c r="P427" s="314">
        <f>P428+P429+P441+P445+P446+P447+P448-P449+P450+P451</f>
        <v>32.5</v>
      </c>
      <c r="Q427" s="314">
        <f>Q428+Q429+Q441+Q445+Q446+Q447+Q448-Q449+Q450+Q451</f>
        <v>240.79</v>
      </c>
      <c r="R427" s="472"/>
    </row>
    <row r="428" spans="1:27" s="102" customFormat="1" ht="22.5" outlineLevel="1">
      <c r="A428" s="551" t="str">
        <f t="shared" si="82"/>
        <v>1</v>
      </c>
      <c r="L428" s="307" t="s">
        <v>17</v>
      </c>
      <c r="M428" s="303" t="s">
        <v>475</v>
      </c>
      <c r="N428" s="103" t="s">
        <v>476</v>
      </c>
      <c r="O428" s="151" t="s">
        <v>370</v>
      </c>
      <c r="P428" s="301"/>
      <c r="Q428" s="469"/>
      <c r="R428" s="473"/>
    </row>
    <row r="429" spans="1:27" s="102" customFormat="1" ht="22.5" outlineLevel="1">
      <c r="A429" s="551" t="str">
        <f t="shared" si="82"/>
        <v>1</v>
      </c>
      <c r="L429" s="307" t="s">
        <v>146</v>
      </c>
      <c r="M429" s="303" t="s">
        <v>477</v>
      </c>
      <c r="N429" s="103" t="s">
        <v>478</v>
      </c>
      <c r="O429" s="151" t="s">
        <v>370</v>
      </c>
      <c r="P429" s="300">
        <f>SUM(P430:P440)</f>
        <v>32.5</v>
      </c>
      <c r="Q429" s="470">
        <f>SUM(Q430:Q440)</f>
        <v>32.47</v>
      </c>
      <c r="R429" s="473"/>
    </row>
    <row r="430" spans="1:27" s="102" customFormat="1" ht="33.75" outlineLevel="1">
      <c r="A430" s="551" t="str">
        <f t="shared" si="82"/>
        <v>1</v>
      </c>
      <c r="L430" s="589" t="s">
        <v>147</v>
      </c>
      <c r="M430" s="590" t="s">
        <v>479</v>
      </c>
      <c r="N430" s="591"/>
      <c r="O430" s="151" t="s">
        <v>370</v>
      </c>
      <c r="P430" s="301">
        <f>SUMIFS(Покупка!P$15:P$30,Покупка!$A$15:$A$30,$A430,Покупка!$B$15:$B$30,"Итого")</f>
        <v>0</v>
      </c>
      <c r="Q430" s="469">
        <f>SUMIFS(Покупка!Q$15:Q$30,Покупка!$A$15:$A$30,$A430,Покупка!$B$15:$B$30,"Итого")</f>
        <v>0</v>
      </c>
      <c r="R430" s="473"/>
    </row>
    <row r="431" spans="1:27" s="102" customFormat="1" outlineLevel="1">
      <c r="A431" s="551" t="str">
        <f t="shared" si="82"/>
        <v>1</v>
      </c>
      <c r="L431" s="589" t="s">
        <v>480</v>
      </c>
      <c r="M431" s="590" t="s">
        <v>481</v>
      </c>
      <c r="N431" s="591"/>
      <c r="O431" s="151" t="s">
        <v>370</v>
      </c>
      <c r="P431" s="301"/>
      <c r="Q431" s="469">
        <f>SUMIFS(Реагенты!Q$15:Q$19,Реагенты!$A$15:$A$19,$A431,Реагенты!$M$15:$M$19,"Всего по тарифу")</f>
        <v>0</v>
      </c>
      <c r="R431" s="473"/>
    </row>
    <row r="432" spans="1:27" s="102" customFormat="1" ht="22.5" outlineLevel="1">
      <c r="A432" s="551" t="str">
        <f t="shared" si="82"/>
        <v>1</v>
      </c>
      <c r="L432" s="589" t="s">
        <v>482</v>
      </c>
      <c r="M432" s="590" t="s">
        <v>483</v>
      </c>
      <c r="N432" s="591"/>
      <c r="O432" s="151" t="s">
        <v>370</v>
      </c>
      <c r="P432" s="301">
        <f>SUMIFS(Налоги!P$15:P$28,Налоги!$A$15:$A$28,$A432,Налоги!$L$15:$L$28,"0")</f>
        <v>32.5</v>
      </c>
      <c r="Q432" s="469">
        <f>SUMIFS(Налоги!Q$15:Q$28,Налоги!$A$15:$A$28,$A432,Налоги!$L$15:$L$28,"0")</f>
        <v>32.47</v>
      </c>
      <c r="R432" s="473"/>
    </row>
    <row r="433" spans="1:18" s="102" customFormat="1" ht="78.75" outlineLevel="1">
      <c r="A433" s="551" t="str">
        <f t="shared" si="82"/>
        <v>1</v>
      </c>
      <c r="B433" s="111" t="s">
        <v>1396</v>
      </c>
      <c r="L433" s="589" t="s">
        <v>484</v>
      </c>
      <c r="M433" s="590" t="s">
        <v>485</v>
      </c>
      <c r="N433" s="591"/>
      <c r="O433" s="151" t="s">
        <v>370</v>
      </c>
      <c r="P433" s="301"/>
      <c r="Q433" s="469">
        <f>SUMIFS(Калькуляция!Q$15:Q$139,Калькуляция!$A$15:$A$139,$A433,Калькуляция!$B$15:$B$139,$B433)</f>
        <v>0</v>
      </c>
      <c r="R433" s="473"/>
    </row>
    <row r="434" spans="1:18" s="102" customFormat="1" ht="22.5" outlineLevel="1">
      <c r="A434" s="551" t="str">
        <f t="shared" si="82"/>
        <v>1</v>
      </c>
      <c r="B434" s="111" t="s">
        <v>643</v>
      </c>
      <c r="L434" s="592" t="s">
        <v>486</v>
      </c>
      <c r="M434" s="593" t="s">
        <v>487</v>
      </c>
      <c r="N434" s="151"/>
      <c r="O434" s="151" t="s">
        <v>370</v>
      </c>
      <c r="P434" s="301"/>
      <c r="Q434" s="469">
        <f>SUMIFS(Калькуляция!Q$15:Q$139,Калькуляция!$A$15:$A$139,$A434,Калькуляция!$B$15:$B$139,$B434)</f>
        <v>0</v>
      </c>
      <c r="R434" s="473"/>
    </row>
    <row r="435" spans="1:18" s="102" customFormat="1" ht="22.5" outlineLevel="1">
      <c r="A435" s="551" t="str">
        <f t="shared" si="82"/>
        <v>1</v>
      </c>
      <c r="B435" s="111" t="s">
        <v>646</v>
      </c>
      <c r="L435" s="308" t="s">
        <v>488</v>
      </c>
      <c r="M435" s="304" t="s">
        <v>1193</v>
      </c>
      <c r="N435" s="151"/>
      <c r="O435" s="151" t="s">
        <v>370</v>
      </c>
      <c r="P435" s="301"/>
      <c r="Q435" s="469">
        <f>SUMIFS(Калькуляция!Q$15:Q$139,Калькуляция!$A$15:$A$139,$A435,Калькуляция!$B$15:$B$139,$B435)</f>
        <v>0</v>
      </c>
      <c r="R435" s="473"/>
    </row>
    <row r="436" spans="1:18" s="102" customFormat="1" ht="22.5" outlineLevel="1">
      <c r="A436" s="551" t="str">
        <f t="shared" si="82"/>
        <v>1</v>
      </c>
      <c r="B436" s="111" t="s">
        <v>647</v>
      </c>
      <c r="L436" s="308" t="s">
        <v>489</v>
      </c>
      <c r="M436" s="304" t="s">
        <v>1194</v>
      </c>
      <c r="N436" s="151"/>
      <c r="O436" s="151" t="s">
        <v>370</v>
      </c>
      <c r="P436" s="301"/>
      <c r="Q436" s="469">
        <f>SUMIFS(Калькуляция!Q$15:Q$139,Калькуляция!$A$15:$A$139,$A436,Калькуляция!$B$15:$B$139,$B436)</f>
        <v>0</v>
      </c>
      <c r="R436" s="473"/>
    </row>
    <row r="437" spans="1:18" s="102" customFormat="1" ht="22.5" outlineLevel="1">
      <c r="A437" s="551" t="str">
        <f t="shared" si="82"/>
        <v>1</v>
      </c>
      <c r="B437" s="111" t="s">
        <v>648</v>
      </c>
      <c r="L437" s="308" t="s">
        <v>490</v>
      </c>
      <c r="M437" s="304" t="s">
        <v>491</v>
      </c>
      <c r="N437" s="107"/>
      <c r="O437" s="151" t="s">
        <v>370</v>
      </c>
      <c r="P437" s="301"/>
      <c r="Q437" s="469">
        <f>SUMIFS(Калькуляция!Q$15:Q$139,Калькуляция!$A$15:$A$139,$A437,Калькуляция!$B$15:$B$139,$B437)</f>
        <v>0</v>
      </c>
      <c r="R437" s="473"/>
    </row>
    <row r="438" spans="1:18" s="102" customFormat="1" ht="22.5" outlineLevel="1">
      <c r="A438" s="551" t="str">
        <f t="shared" si="82"/>
        <v>1</v>
      </c>
      <c r="B438" s="111" t="s">
        <v>649</v>
      </c>
      <c r="L438" s="308" t="s">
        <v>492</v>
      </c>
      <c r="M438" s="304" t="s">
        <v>493</v>
      </c>
      <c r="N438" s="107"/>
      <c r="O438" s="151" t="s">
        <v>370</v>
      </c>
      <c r="P438" s="301"/>
      <c r="Q438" s="469">
        <f>SUMIFS(Калькуляция!Q$15:Q$139,Калькуляция!$A$15:$A$139,$A438,Калькуляция!$B$15:$B$139,$B438)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SUMIFS(Калькуляция!Q$15:Q$139,Калькуляция!$A$15:$A$139,$A439,Калькуляция!$B$15:$B$139,$B439)</f>
        <v>0</v>
      </c>
      <c r="R439" s="473"/>
    </row>
    <row r="440" spans="1:18" s="102" customFormat="1" ht="33.75" outlineLevel="1">
      <c r="A440" s="551" t="str">
        <f t="shared" si="82"/>
        <v>1</v>
      </c>
      <c r="B440" s="111" t="s">
        <v>1397</v>
      </c>
      <c r="L440" s="308" t="s">
        <v>496</v>
      </c>
      <c r="M440" s="304" t="s">
        <v>497</v>
      </c>
      <c r="N440" s="107"/>
      <c r="O440" s="151" t="s">
        <v>370</v>
      </c>
      <c r="P440" s="301"/>
      <c r="Q440" s="469">
        <f>SUMIFS(Калькуляция!Q$15:Q$139,Калькуляция!$A$15:$A$139,$A440,Калькуляция!$B$15:$B$139,$B440)</f>
        <v>0</v>
      </c>
      <c r="R440" s="473"/>
    </row>
    <row r="441" spans="1:18" s="102" customFormat="1" ht="14.25" outlineLevel="1">
      <c r="A441" s="551" t="str">
        <f t="shared" si="82"/>
        <v>1</v>
      </c>
      <c r="L441" s="307" t="s">
        <v>167</v>
      </c>
      <c r="M441" s="309" t="s">
        <v>498</v>
      </c>
      <c r="N441" s="103" t="s">
        <v>499</v>
      </c>
      <c r="O441" s="151" t="s">
        <v>370</v>
      </c>
      <c r="P441" s="300">
        <f>P442*P443*P444</f>
        <v>0</v>
      </c>
      <c r="Q441" s="470">
        <f>Q442*Q443*Q444</f>
        <v>208.32</v>
      </c>
      <c r="R441" s="473"/>
    </row>
    <row r="442" spans="1:18" s="102" customFormat="1" ht="22.5" outlineLevel="1">
      <c r="A442" s="551" t="str">
        <f t="shared" si="82"/>
        <v>1</v>
      </c>
      <c r="L442" s="307" t="s">
        <v>168</v>
      </c>
      <c r="M442" s="310" t="s">
        <v>500</v>
      </c>
      <c r="N442" s="103" t="s">
        <v>501</v>
      </c>
      <c r="O442" s="151" t="s">
        <v>502</v>
      </c>
      <c r="P442" s="301"/>
      <c r="Q442" s="469">
        <f>SUMIFS(ЭЭ!O$15:O$27,ЭЭ!$A$15:$A$27,$A442,ЭЭ!$M$15:$M$27,"Удельный расход электроэнергии")</f>
        <v>0.68571428571428572</v>
      </c>
      <c r="R442" s="473"/>
    </row>
    <row r="443" spans="1:18" s="102" customFormat="1" ht="22.5" outlineLevel="1">
      <c r="A443" s="551" t="str">
        <f t="shared" si="82"/>
        <v>1</v>
      </c>
      <c r="L443" s="307" t="s">
        <v>628</v>
      </c>
      <c r="M443" s="310" t="s">
        <v>1182</v>
      </c>
      <c r="N443" s="103" t="s">
        <v>503</v>
      </c>
      <c r="O443" s="151" t="s">
        <v>504</v>
      </c>
      <c r="P443" s="301"/>
      <c r="Q443" s="469">
        <f>SUMIFS(ЭЭ!Q$15:Q$27,ЭЭ!$A$15:$A$27,$A443,ЭЭ!$M$15:$M$27,"Объём воды/сточных вод")</f>
        <v>35</v>
      </c>
      <c r="R443" s="473"/>
    </row>
    <row r="444" spans="1:18" s="102" customFormat="1" ht="22.5" outlineLevel="1">
      <c r="A444" s="551" t="str">
        <f t="shared" si="82"/>
        <v>1</v>
      </c>
      <c r="L444" s="307" t="s">
        <v>630</v>
      </c>
      <c r="M444" s="310" t="s">
        <v>1122</v>
      </c>
      <c r="N444" s="103" t="s">
        <v>505</v>
      </c>
      <c r="O444" s="151" t="s">
        <v>506</v>
      </c>
      <c r="P444" s="301"/>
      <c r="Q444" s="469">
        <f>SUMIFS(ЭЭ!Q$15:Q$27,ЭЭ!$A$15:$A$27,$A444,ЭЭ!$M$15:$M$27,"Средний (расчетный) тариф")</f>
        <v>8.68</v>
      </c>
      <c r="R444" s="473"/>
    </row>
    <row r="445" spans="1:18" s="102" customFormat="1" ht="22.5" outlineLevel="1">
      <c r="A445" s="551" t="str">
        <f t="shared" si="82"/>
        <v>1</v>
      </c>
      <c r="B445" s="102" t="s">
        <v>1106</v>
      </c>
      <c r="L445" s="307" t="s">
        <v>169</v>
      </c>
      <c r="M445" s="303" t="s">
        <v>507</v>
      </c>
      <c r="N445" s="103" t="s">
        <v>508</v>
      </c>
      <c r="O445" s="151" t="s">
        <v>370</v>
      </c>
      <c r="P445" s="301"/>
      <c r="Q445" s="469">
        <f>SUMIFS(Калькуляция!Q$15:Q$139,Калькуляция!$A$15:$A$139,$A445,Калькуляция!$B$15:$B$139,$B445)</f>
        <v>0</v>
      </c>
      <c r="R445" s="473"/>
    </row>
    <row r="446" spans="1:18" s="102" customFormat="1" ht="14.25" outlineLevel="1">
      <c r="A446" s="551" t="str">
        <f t="shared" si="82"/>
        <v>1</v>
      </c>
      <c r="L446" s="307" t="s">
        <v>385</v>
      </c>
      <c r="M446" s="311" t="s">
        <v>509</v>
      </c>
      <c r="N446" s="103" t="s">
        <v>510</v>
      </c>
      <c r="O446" s="151" t="s">
        <v>370</v>
      </c>
      <c r="P446" s="301"/>
      <c r="Q446" s="469">
        <f>SUMIFS(Калькуляция!O$15:O$139,Калькуляция!$A$15:$A$139,$A446,Калькуляция!$B$15:$B$139,"Нормативная прибыль")-SUMIFS(Калькуляция!O$15:O$139,Калькуляция!$A$15:$A$139,$A446,Калькуляция!$B$15:$B$139,"иные экономически обоснованные расходы на социальные нужды")+SUMIFS(Калькуляция!Q$15:Q$139,Калькуляция!$A$15:$A$139,$A446,Калькуляция!$B$15:$B$139,"иные экономически обоснованные расходы на социальные нужды")</f>
        <v>0</v>
      </c>
      <c r="R446" s="473"/>
    </row>
    <row r="447" spans="1:18" s="102" customFormat="1" ht="22.5" outlineLevel="1">
      <c r="A447" s="551" t="str">
        <f t="shared" si="82"/>
        <v>1</v>
      </c>
      <c r="B447" s="111" t="s">
        <v>665</v>
      </c>
      <c r="L447" s="307" t="s">
        <v>511</v>
      </c>
      <c r="M447" s="303" t="s">
        <v>1195</v>
      </c>
      <c r="N447" s="103" t="s">
        <v>512</v>
      </c>
      <c r="O447" s="151" t="s">
        <v>370</v>
      </c>
      <c r="P447" s="301"/>
      <c r="Q447" s="469">
        <f>SUMIFS(Калькуляция!Q$15:Q$139,Калькуляция!$A$15:$A$139,$A447,Калькуляция!$B$15:$B$139,$B447)</f>
        <v>0</v>
      </c>
      <c r="R447" s="473"/>
    </row>
    <row r="448" spans="1:18" s="102" customFormat="1" ht="33.75" outlineLevel="1">
      <c r="A448" s="551" t="str">
        <f t="shared" si="82"/>
        <v>1</v>
      </c>
      <c r="L448" s="307" t="s">
        <v>513</v>
      </c>
      <c r="M448" s="309" t="s">
        <v>514</v>
      </c>
      <c r="N448" s="103" t="s">
        <v>515</v>
      </c>
      <c r="O448" s="151" t="s">
        <v>370</v>
      </c>
      <c r="P448" s="301"/>
      <c r="Q448" s="469"/>
      <c r="R448" s="473"/>
    </row>
    <row r="449" spans="1:53" s="102" customFormat="1" ht="22.5" outlineLevel="1">
      <c r="A449" s="551" t="str">
        <f t="shared" si="82"/>
        <v>1</v>
      </c>
      <c r="L449" s="307" t="s">
        <v>516</v>
      </c>
      <c r="M449" s="309" t="s">
        <v>517</v>
      </c>
      <c r="N449" s="103" t="s">
        <v>518</v>
      </c>
      <c r="O449" s="151" t="s">
        <v>370</v>
      </c>
      <c r="P449" s="301"/>
      <c r="Q449" s="469"/>
      <c r="R449" s="473"/>
    </row>
    <row r="450" spans="1:53" s="102" customFormat="1" ht="22.5" outlineLevel="1">
      <c r="A450" s="551" t="str">
        <f t="shared" si="82"/>
        <v>1</v>
      </c>
      <c r="L450" s="307" t="s">
        <v>519</v>
      </c>
      <c r="M450" s="309" t="s">
        <v>1247</v>
      </c>
      <c r="N450" s="151" t="s">
        <v>1248</v>
      </c>
      <c r="O450" s="151" t="s">
        <v>370</v>
      </c>
      <c r="P450" s="301"/>
      <c r="Q450" s="469"/>
      <c r="R450" s="473"/>
    </row>
    <row r="451" spans="1:53" s="102" customFormat="1" ht="56.25" outlineLevel="1">
      <c r="A451" s="551" t="str">
        <f t="shared" si="82"/>
        <v>1</v>
      </c>
      <c r="L451" s="307" t="s">
        <v>650</v>
      </c>
      <c r="M451" s="309" t="s">
        <v>1250</v>
      </c>
      <c r="N451" s="151" t="s">
        <v>1249</v>
      </c>
      <c r="O451" s="151" t="s">
        <v>370</v>
      </c>
      <c r="P451" s="301"/>
      <c r="Q451" s="469"/>
      <c r="R451" s="473"/>
    </row>
    <row r="452" spans="1:53" s="278" customFormat="1" ht="33.75" outlineLevel="1">
      <c r="A452" s="551" t="str">
        <f t="shared" si="82"/>
        <v>1</v>
      </c>
      <c r="L452" s="108" t="s">
        <v>520</v>
      </c>
      <c r="M452" s="302" t="s">
        <v>521</v>
      </c>
      <c r="N452" s="108" t="s">
        <v>1095</v>
      </c>
      <c r="O452" s="313" t="s">
        <v>370</v>
      </c>
      <c r="P452" s="314">
        <f>P453</f>
        <v>0</v>
      </c>
      <c r="Q452" s="467">
        <f>Q453</f>
        <v>0</v>
      </c>
      <c r="R452" s="472"/>
    </row>
    <row r="453" spans="1:53" s="102" customFormat="1" ht="33.75" outlineLevel="1">
      <c r="A453" s="551" t="str">
        <f t="shared" si="82"/>
        <v>1</v>
      </c>
      <c r="L453" s="307" t="s">
        <v>18</v>
      </c>
      <c r="M453" s="312" t="s">
        <v>522</v>
      </c>
      <c r="N453" s="103" t="s">
        <v>523</v>
      </c>
      <c r="O453" s="151" t="s">
        <v>370</v>
      </c>
      <c r="P453" s="300">
        <f>P454+P455</f>
        <v>0</v>
      </c>
      <c r="Q453" s="470">
        <f>Q454+Q455</f>
        <v>0</v>
      </c>
      <c r="R453" s="473"/>
    </row>
    <row r="454" spans="1:53" s="102" customFormat="1" ht="56.25" outlineLevel="1">
      <c r="A454" s="551" t="str">
        <f t="shared" si="82"/>
        <v>1</v>
      </c>
      <c r="L454" s="307" t="s">
        <v>165</v>
      </c>
      <c r="M454" s="309" t="s">
        <v>524</v>
      </c>
      <c r="N454" s="103" t="s">
        <v>525</v>
      </c>
      <c r="O454" s="151" t="s">
        <v>370</v>
      </c>
      <c r="P454" s="301"/>
      <c r="Q454" s="469"/>
      <c r="R454" s="473"/>
    </row>
    <row r="455" spans="1:53" s="102" customFormat="1" ht="45" outlineLevel="1">
      <c r="A455" s="551" t="str">
        <f t="shared" si="82"/>
        <v>1</v>
      </c>
      <c r="L455" s="307" t="s">
        <v>166</v>
      </c>
      <c r="M455" s="309" t="s">
        <v>526</v>
      </c>
      <c r="N455" s="103" t="s">
        <v>527</v>
      </c>
      <c r="O455" s="151" t="s">
        <v>370</v>
      </c>
      <c r="P455" s="301"/>
      <c r="Q455" s="469"/>
      <c r="R455" s="473"/>
    </row>
    <row r="456" spans="1:53" s="102" customFormat="1" ht="33.75" outlineLevel="1">
      <c r="A456" s="551" t="str">
        <f t="shared" si="82"/>
        <v>1</v>
      </c>
      <c r="L456" s="313" t="s">
        <v>1159</v>
      </c>
      <c r="M456" s="302" t="s">
        <v>1227</v>
      </c>
      <c r="N456" s="108" t="s">
        <v>1161</v>
      </c>
      <c r="O456" s="313" t="s">
        <v>370</v>
      </c>
      <c r="P456" s="375"/>
      <c r="Q456" s="471"/>
      <c r="R456" s="473"/>
    </row>
    <row r="457" spans="1:53" s="102" customFormat="1" ht="157.5"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сведения'!$N$113:$N$146,MATCH($A461,'Общие сведения'!$D$113:$D$146,0))</f>
        <v>одноставочный</v>
      </c>
      <c r="L461" s="318" t="str">
        <f>INDEX('Общие сведения'!$J$113:$J$146,MATCH($A461,'Общие сведения'!$D$113:$D$146,0))</f>
        <v>Тариф 1 (Водоснабжение) - тариф на питьевую воду (нет)</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4"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SUMIFS(INDEX(Сценарии!$O$15:$AP$35,,MATCH(S$3,Сценарии!$O$3:$AP$3,0)),Сценарии!$A$15:$A$35,$A463,Сценарии!$B$15:$B$35,"ИОР")</f>
        <v>#N/A</v>
      </c>
      <c r="T463" s="463" t="e">
        <f>SUMIFS(INDEX(Сценарии!$O$15:$AP$35,,MATCH(T$3,Сценарии!$O$3:$AP$3,0)),Сценарии!$A$15:$A$35,$A463,Сценарии!$B$15:$B$35,"ИОР")</f>
        <v>#N/A</v>
      </c>
      <c r="U463" s="463" t="e">
        <f>SUMIFS(INDEX(Сценарии!$O$15:$AP$35,,MATCH(U$3,Сценарии!$O$3:$AP$3,0)),Сценарии!$A$15:$A$35,$A463,Сценарии!$B$15:$B$35,"ИОР")</f>
        <v>#N/A</v>
      </c>
      <c r="V463" s="463" t="e">
        <f>SUMIFS(INDEX(Сценарии!$O$15:$AP$35,,MATCH(V$3,Сценарии!$O$3:$AP$3,0)),Сценарии!$A$15:$A$35,$A463,Сценарии!$B$15:$B$35,"ИОР")</f>
        <v>#N/A</v>
      </c>
      <c r="W463" s="463" t="e">
        <f>SUMIFS(INDEX(Сценарии!$O$15:$AP$35,,MATCH(W$3,Сценарии!$O$3:$AP$3,0)),Сценарии!$A$15:$A$35,$A463,Сценарии!$B$15:$B$35,"ИОР")</f>
        <v>#N/A</v>
      </c>
      <c r="X463" s="463" t="e">
        <f>SUMIFS(INDEX(Сценарии!$O$15:$AP$35,,MATCH(X$3,Сценарии!$O$3:$AP$3,0)),Сценарии!$A$15:$A$35,$A463,Сценарии!$B$15:$B$35,"ИОР")</f>
        <v>#N/A</v>
      </c>
      <c r="Y463" s="463" t="e">
        <f>SUMIFS(INDEX(Сценарии!$O$15:$AP$35,,MATCH(Y$3,Сценарии!$O$3:$AP$3,0)),Сценарии!$A$15:$A$35,$A463,Сценарии!$B$15:$B$35,"ИОР")</f>
        <v>#N/A</v>
      </c>
      <c r="Z463" s="463" t="e">
        <f>SUMIFS(INDEX(Сценарии!$O$15:$AP$35,,MATCH(Z$3,Сценарии!$O$3:$AP$3,0)),Сценарии!$A$15:$A$35,$A463,Сценарии!$B$15:$B$35,"ИОР")</f>
        <v>#N/A</v>
      </c>
      <c r="AA463" s="463" t="e">
        <f>SUMIFS(INDEX(Сценарии!$O$15:$AP$35,,MATCH(AA$3,Сценарии!$O$3:$AP$3,0)),Сценарии!$A$15:$A$35,$A463,Сценарии!$B$15:$B$35,"ИОР")</f>
        <v>#N/A</v>
      </c>
      <c r="AB463" s="463" t="e">
        <f>SUMIFS(INDEX(Сценарии!$O$15:$AP$35,,MATCH(AB$3,Сценарии!$O$3:$AP$3,0)),Сценарии!$A$15:$A$35,$A463,Сценарии!$B$15:$B$35,"ИОР")</f>
        <v>#N/A</v>
      </c>
      <c r="AC463" s="463" t="e">
        <f>SUMIFS(INDEX(Сценарии!$O$15:$AP$35,,MATCH(AC$3,Сценарии!$O$3:$AP$3,0)),Сценарии!$A$15:$A$35,$A463,Сценарии!$B$15:$B$35,"ИОР")</f>
        <v>#N/A</v>
      </c>
      <c r="AD463" s="463" t="e">
        <f>SUMIFS(INDEX(Сценарии!$O$15:$AP$35,,MATCH(AD$3,Сценарии!$O$3:$AP$3,0)),Сценарии!$A$15:$A$35,$A463,Сценарии!$B$15:$B$35,"ИОР")</f>
        <v>#N/A</v>
      </c>
      <c r="AE463" s="463" t="e">
        <f>SUMIFS(INDEX(Сценарии!$O$15:$AP$35,,MATCH(AE$3,Сценарии!$O$3:$AP$3,0)),Сценарии!$A$15:$A$35,$A463,Сценарии!$B$15:$B$35,"ИОР")</f>
        <v>#N/A</v>
      </c>
      <c r="AF463" s="463" t="e">
        <f>SUMIFS(INDEX(Сценарии!$O$15:$AP$35,,MATCH(AF$3,Сценарии!$O$3:$AP$3,0)),Сценарии!$A$15:$A$35,$A463,Сценарии!$B$15:$B$35,"ИОР")</f>
        <v>#N/A</v>
      </c>
      <c r="AG463" s="463" t="e">
        <f>SUMIFS(INDEX(Сценарии!$O$15:$AP$35,,MATCH(AG$3,Сценарии!$O$3:$AP$3,0)),Сценарии!$A$15:$A$35,$A463,Сценарии!$B$15:$B$35,"ИОР")</f>
        <v>#N/A</v>
      </c>
      <c r="AH463" s="463" t="e">
        <f>SUMIFS(INDEX(Сценарии!$O$15:$AP$35,,MATCH(AH$3,Сценарии!$O$3:$AP$3,0)),Сценарии!$A$15:$A$35,$A463,Сценарии!$B$15:$B$35,"ИОР")</f>
        <v>#N/A</v>
      </c>
      <c r="AI463" s="463" t="e">
        <f>SUMIFS(INDEX(Сценарии!$O$15:$AP$35,,MATCH(AI$3,Сценарии!$O$3:$AP$3,0)),Сценарии!$A$15:$A$35,$A463,Сценарии!$B$15:$B$35,"ИОР")</f>
        <v>#N/A</v>
      </c>
      <c r="AJ463" s="463" t="e">
        <f>SUMIFS(INDEX(Сценарии!$O$15:$AP$35,,MATCH(AJ$3,Сценарии!$O$3:$AP$3,0)),Сценарии!$A$15:$A$35,$A463,Сценарии!$B$15:$B$35,"ИОР")</f>
        <v>#N/A</v>
      </c>
      <c r="AK463" s="463" t="e">
        <f>SUMIFS(INDEX(Сценарии!$O$15:$AP$35,,MATCH(AK$3,Сценарии!$O$3:$AP$3,0)),Сценарии!$A$15:$A$35,$A463,Сценарии!$B$15:$B$35,"ИОР")</f>
        <v>#N/A</v>
      </c>
      <c r="AL463" s="463" t="e">
        <f>SUMIFS(INDEX(Сценарии!$O$15:$AP$35,,MATCH(AL$3,Сценарии!$O$3:$AP$3,0)),Сценарии!$A$15:$A$35,$A463,Сценарии!$B$15:$B$35,"ИОР")</f>
        <v>#N/A</v>
      </c>
      <c r="AM463" s="463" t="e">
        <f>SUMIFS(INDEX(Сценарии!$O$15:$AP$35,,MATCH(AM$3,Сценарии!$O$3:$AP$3,0)),Сценарии!$A$15:$A$35,$A463,Сценарии!$B$15:$B$35,"ИОР")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5"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5"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22.5"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5"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5" outlineLevel="1">
      <c r="A471" s="551" t="str">
        <f t="shared" si="83"/>
        <v>1</v>
      </c>
      <c r="L471" s="412" t="s">
        <v>546</v>
      </c>
      <c r="M471" s="422" t="s">
        <v>1196</v>
      </c>
      <c r="N471" s="419" t="s">
        <v>370</v>
      </c>
      <c r="O471" s="415" t="e">
        <f>O470* SUMIFS(INDEX(Сценарии!$O$15:$AP$35,,MATCH(O$3,Сценарии!$O$3:$AP$3,0)),Сценарии!$A$15:$A$35,$A471,Сценарии!$B$15:$B$35,"СВФОТ")/100</f>
        <v>#N/A</v>
      </c>
      <c r="P471" s="415" t="e">
        <f>P470* SUMIFS(INDEX(Сценарии!$O$15:$AP$35,,MATCH(P$3,Сценарии!$O$3:$AP$3,0)),Сценарии!$A$15:$A$35,$A471,Сценарии!$B$15:$B$35,"СВФОТ")/100</f>
        <v>#N/A</v>
      </c>
      <c r="Q471" s="415" t="e">
        <f>Q470* SUMIFS(INDEX(Сценарии!$O$15:$AP$35,,MATCH(Q$3,Сценарии!$O$3:$AP$3,0)),Сценарии!$A$15:$A$35,$A471,Сценарии!$B$15:$B$35,"СВФОТ")/100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5"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5"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5"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56.25"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3.75"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3.75"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5"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SUMIFS(INDEX(Сценарии!$O$15:$AP$35,,MATCH(O$3,Сценарии!$O$3:$AP$3,0)),Сценарии!$A$15:$A$35,$A486,Сценарии!$B$15:$B$35,"СВФОТ")/100</f>
        <v>#N/A</v>
      </c>
      <c r="P486" s="415" t="e">
        <f>P485* SUMIFS(INDEX(Сценарии!$O$15:$AP$35,,MATCH(P$3,Сценарии!$O$3:$AP$3,0)),Сценарии!$A$15:$A$35,$A486,Сценарии!$B$15:$B$35,"СВФОТ")/100</f>
        <v>#N/A</v>
      </c>
      <c r="Q486" s="415" t="e">
        <f>Q485* SUMIFS(INDEX(Сценарии!$O$15:$AP$35,,MATCH(Q$3,Сценарии!$O$3:$AP$3,0)),Сценарии!$A$15:$A$35,$A486,Сценарии!$B$15:$B$35,"СВФОТ")/100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5"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22.5"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5"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5" outlineLevel="1">
      <c r="A498" s="551" t="str">
        <f t="shared" si="83"/>
        <v>1</v>
      </c>
      <c r="L498" s="412" t="s">
        <v>591</v>
      </c>
      <c r="M498" s="422" t="s">
        <v>592</v>
      </c>
      <c r="N498" s="414" t="s">
        <v>370</v>
      </c>
      <c r="O498" s="415" t="e">
        <f>O497* SUMIFS(INDEX(Сценарии!$O$15:$AP$35,,MATCH(O$3,Сценарии!$O$3:$AP$3,0)),Сценарии!$A$15:$A$35,$A498,Сценарии!$B$15:$B$35,"СВФОТ")/100</f>
        <v>#N/A</v>
      </c>
      <c r="P498" s="415" t="e">
        <f>P497* SUMIFS(INDEX(Сценарии!$O$15:$AP$35,,MATCH(P$3,Сценарии!$O$3:$AP$3,0)),Сценарии!$A$15:$A$35,$A498,Сценарии!$B$15:$B$35,"СВФОТ")/100</f>
        <v>#N/A</v>
      </c>
      <c r="Q498" s="415" t="e">
        <f>Q497* SUMIFS(INDEX(Сценарии!$O$15:$AP$35,,MATCH(Q$3,Сценарии!$O$3:$AP$3,0)),Сценарии!$A$15:$A$35,$A498,Сценарии!$B$15:$B$35,"СВФОТ")/100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33.75"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5"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5.8</v>
      </c>
      <c r="P512" s="411">
        <f>P513+P524+P525++P535+P536+P537+P539+P540+P541+P542+P545</f>
        <v>32.5</v>
      </c>
      <c r="Q512" s="411">
        <f>Q513+Q524+Q525++Q535+Q536+Q537+Q539+Q540+Q541+Q542+Q545</f>
        <v>32.47</v>
      </c>
      <c r="R512" s="410">
        <f t="shared" ref="R512:R522" si="87">Q512-P512</f>
        <v>-3.0000000000001137E-2</v>
      </c>
      <c r="S512" s="411">
        <f>S513+S524+S525++S535+S536+S537+S539+S540+S541+S542+S545</f>
        <v>27.8</v>
      </c>
      <c r="T512" s="411">
        <f t="shared" ref="T512:AM512" si="88">T513+T524+T525++T535+T536+T537+T539+T540+T541+T542+T545</f>
        <v>27.8</v>
      </c>
      <c r="U512" s="411">
        <f t="shared" si="88"/>
        <v>0</v>
      </c>
      <c r="V512" s="411">
        <f t="shared" si="88"/>
        <v>0</v>
      </c>
      <c r="W512" s="411">
        <f t="shared" si="88"/>
        <v>0</v>
      </c>
      <c r="X512" s="411">
        <f t="shared" si="88"/>
        <v>0</v>
      </c>
      <c r="Y512" s="411">
        <f t="shared" si="88"/>
        <v>0</v>
      </c>
      <c r="Z512" s="411">
        <f t="shared" si="88"/>
        <v>0</v>
      </c>
      <c r="AA512" s="411">
        <f t="shared" si="88"/>
        <v>0</v>
      </c>
      <c r="AB512" s="411">
        <f t="shared" si="88"/>
        <v>0</v>
      </c>
      <c r="AC512" s="411">
        <f t="shared" si="88"/>
        <v>0</v>
      </c>
      <c r="AD512" s="411">
        <f t="shared" si="88"/>
        <v>27.8</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0</v>
      </c>
      <c r="AO512" s="410">
        <f t="shared" ref="AO512:AW513" si="89">IF(AD512=0,0,(AE512-AD512)/AD512*100)</f>
        <v>-100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5" outlineLevel="1">
      <c r="A513" s="568" t="str">
        <f t="shared" si="83"/>
        <v>1</v>
      </c>
      <c r="L513" s="432" t="s">
        <v>17</v>
      </c>
      <c r="M513" s="536" t="s">
        <v>607</v>
      </c>
      <c r="N513" s="433" t="s">
        <v>370</v>
      </c>
      <c r="O513" s="411">
        <f>SUM(O514:O523)</f>
        <v>0</v>
      </c>
      <c r="P513" s="411">
        <f>SUM(P514:P523)</f>
        <v>0</v>
      </c>
      <c r="Q513" s="411">
        <f>SUM(Q514:Q523)</f>
        <v>0</v>
      </c>
      <c r="R513" s="410">
        <f t="shared" si="87"/>
        <v>0</v>
      </c>
      <c r="S513" s="411">
        <f>SUM(S514:S523)</f>
        <v>0</v>
      </c>
      <c r="T513" s="411">
        <f t="shared" ref="T513:AM513" si="90">SUM(T514:T523)</f>
        <v>0</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0</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SUMIFS(Покупка!O$15:O$30,Покупка!$A$15:$A$30,$A514,Покупка!$M$15:$M$30,$B514)</f>
        <v>0</v>
      </c>
      <c r="P514" s="428">
        <f>SUMIFS(Покупка!P$15:P$30,Покупка!$A$15:$A$30,$A514,Покупка!$M$15:$M$30,$B514)</f>
        <v>0</v>
      </c>
      <c r="Q514" s="428">
        <f>SUMIFS(Покупка!Q$15:Q$30,Покупка!$A$15:$A$30,$A514,Покупка!$M$15:$M$30,$B514)</f>
        <v>0</v>
      </c>
      <c r="R514" s="416">
        <f t="shared" si="87"/>
        <v>0</v>
      </c>
      <c r="S514" s="428">
        <f>SUMIFS(Покупка!R$15:R$30,Покупка!$A$15:$A$30,$A514,Покупка!$M$15:$M$30,$B514)</f>
        <v>0</v>
      </c>
      <c r="T514" s="428">
        <f>SUMIFS(Покупка!S$15:S$30,Покупка!$A$15:$A$30,$A514,Покупка!$M$15:$M$30,$B514)</f>
        <v>0</v>
      </c>
      <c r="U514" s="428">
        <f>SUMIFS(Покупка!T$15:T$30,Покупка!$A$15:$A$30,$A514,Покупка!$M$15:$M$30,$B514)</f>
        <v>0</v>
      </c>
      <c r="V514" s="428">
        <f>SUMIFS(Покупка!U$15:U$30,Покупка!$A$15:$A$30,$A514,Покупка!$M$15:$M$30,$B514)</f>
        <v>0</v>
      </c>
      <c r="W514" s="428">
        <f>SUMIFS(Покупка!V$15:V$30,Покупка!$A$15:$A$30,$A514,Покупка!$M$15:$M$30,$B514)</f>
        <v>0</v>
      </c>
      <c r="X514" s="428">
        <f>SUMIFS(Покупка!W$15:W$30,Покупка!$A$15:$A$30,$A514,Покупка!$M$15:$M$30,$B514)</f>
        <v>0</v>
      </c>
      <c r="Y514" s="428">
        <f>SUMIFS(Покупка!X$15:X$30,Покупка!$A$15:$A$30,$A514,Покупка!$M$15:$M$30,$B514)</f>
        <v>0</v>
      </c>
      <c r="Z514" s="428">
        <f>SUMIFS(Покупка!Y$15:Y$30,Покупка!$A$15:$A$30,$A514,Покупка!$M$15:$M$30,$B514)</f>
        <v>0</v>
      </c>
      <c r="AA514" s="428">
        <f>SUMIFS(Покупка!Z$15:Z$30,Покупка!$A$15:$A$30,$A514,Покупка!$M$15:$M$30,$B514)</f>
        <v>0</v>
      </c>
      <c r="AB514" s="428">
        <f>SUMIFS(Покупка!AA$15:AA$30,Покупка!$A$15:$A$30,$A514,Покупка!$M$15:$M$30,$B514)</f>
        <v>0</v>
      </c>
      <c r="AC514" s="428">
        <f>SUMIFS(Покупка!AB$15:AB$30,Покупка!$A$15:$A$30,$A514,Покупка!$M$15:$M$30,$B514)</f>
        <v>0</v>
      </c>
      <c r="AD514" s="428">
        <f>SUMIFS(Покупка!AC$15:AC$30,Покупка!$A$15:$A$30,$A514,Покупка!$M$15:$M$30,$B514)</f>
        <v>0</v>
      </c>
      <c r="AE514" s="428">
        <f>SUMIFS(Покупка!AD$15:AD$30,Покупка!$A$15:$A$30,$A514,Покупка!$M$15:$M$30,$B514)</f>
        <v>0</v>
      </c>
      <c r="AF514" s="428">
        <f>SUMIFS(Покупка!AE$15:AE$30,Покупка!$A$15:$A$30,$A514,Покупка!$M$15:$M$30,$B514)</f>
        <v>0</v>
      </c>
      <c r="AG514" s="428">
        <f>SUMIFS(Покупка!AF$15:AF$30,Покупка!$A$15:$A$30,$A514,Покупка!$M$15:$M$30,$B514)</f>
        <v>0</v>
      </c>
      <c r="AH514" s="428">
        <f>SUMIFS(Покупка!AG$15:AG$30,Покупка!$A$15:$A$30,$A514,Покупка!$M$15:$M$30,$B514)</f>
        <v>0</v>
      </c>
      <c r="AI514" s="428">
        <f>SUMIFS(Покупка!AH$15:AH$30,Покупка!$A$15:$A$30,$A514,Покупка!$M$15:$M$30,$B514)</f>
        <v>0</v>
      </c>
      <c r="AJ514" s="428">
        <f>SUMIFS(Покупка!AI$15:AI$30,Покупка!$A$15:$A$30,$A514,Покупка!$M$15:$M$30,$B514)</f>
        <v>0</v>
      </c>
      <c r="AK514" s="428">
        <f>SUMIFS(Покупка!AJ$15:AJ$30,Покупка!$A$15:$A$30,$A514,Покупка!$M$15:$M$30,$B514)</f>
        <v>0</v>
      </c>
      <c r="AL514" s="428">
        <f>SUMIFS(Покупка!AK$15:AK$30,Покупка!$A$15:$A$30,$A514,Покупка!$M$15:$M$30,$B514)</f>
        <v>0</v>
      </c>
      <c r="AM514" s="428">
        <f>SUMIFS(Покупка!AL$15:AL$30,Покупка!$A$15:$A$30,$A514,Покупка!$M$15:$M$30,$B514)</f>
        <v>0</v>
      </c>
      <c r="AN514" s="416">
        <f t="shared" ref="AN514:AN554" si="92">IF(S514=0,0,(AD514-S514)/S514*100)</f>
        <v>0</v>
      </c>
      <c r="AO514" s="416">
        <f t="shared" ref="AO514:AO554" si="93">IF(AD514=0,0,(AE514-AD514)/AD514*100)</f>
        <v>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SUMIFS(Покупка!O$15:O$30,Покупка!$A$15:$A$30,$A515,Покупка!$M$15:$M$30,$B515)</f>
        <v>0</v>
      </c>
      <c r="P515" s="428">
        <f>SUMIFS(Покупка!P$15:P$30,Покупка!$A$15:$A$30,$A515,Покупка!$M$15:$M$30,$B515)</f>
        <v>0</v>
      </c>
      <c r="Q515" s="428">
        <f>SUMIFS(Покупка!Q$15:Q$30,Покупка!$A$15:$A$30,$A515,Покупка!$M$15:$M$30,$B515)</f>
        <v>0</v>
      </c>
      <c r="R515" s="416">
        <f t="shared" si="87"/>
        <v>0</v>
      </c>
      <c r="S515" s="428">
        <f>SUMIFS(Покупка!R$15:R$30,Покупка!$A$15:$A$30,$A515,Покупка!$M$15:$M$30,$B515)</f>
        <v>0</v>
      </c>
      <c r="T515" s="428">
        <f>SUMIFS(Покупка!S$15:S$30,Покупка!$A$15:$A$30,$A515,Покупка!$M$15:$M$30,$B515)</f>
        <v>0</v>
      </c>
      <c r="U515" s="428">
        <f>SUMIFS(Покупка!T$15:T$30,Покупка!$A$15:$A$30,$A515,Покупка!$M$15:$M$30,$B515)</f>
        <v>0</v>
      </c>
      <c r="V515" s="428">
        <f>SUMIFS(Покупка!U$15:U$30,Покупка!$A$15:$A$30,$A515,Покупка!$M$15:$M$30,$B515)</f>
        <v>0</v>
      </c>
      <c r="W515" s="428">
        <f>SUMIFS(Покупка!V$15:V$30,Покупка!$A$15:$A$30,$A515,Покупка!$M$15:$M$30,$B515)</f>
        <v>0</v>
      </c>
      <c r="X515" s="428">
        <f>SUMIFS(Покупка!W$15:W$30,Покупка!$A$15:$A$30,$A515,Покупка!$M$15:$M$30,$B515)</f>
        <v>0</v>
      </c>
      <c r="Y515" s="428">
        <f>SUMIFS(Покупка!X$15:X$30,Покупка!$A$15:$A$30,$A515,Покупка!$M$15:$M$30,$B515)</f>
        <v>0</v>
      </c>
      <c r="Z515" s="428">
        <f>SUMIFS(Покупка!Y$15:Y$30,Покупка!$A$15:$A$30,$A515,Покупка!$M$15:$M$30,$B515)</f>
        <v>0</v>
      </c>
      <c r="AA515" s="428">
        <f>SUMIFS(Покупка!Z$15:Z$30,Покупка!$A$15:$A$30,$A515,Покупка!$M$15:$M$30,$B515)</f>
        <v>0</v>
      </c>
      <c r="AB515" s="428">
        <f>SUMIFS(Покупка!AA$15:AA$30,Покупка!$A$15:$A$30,$A515,Покупка!$M$15:$M$30,$B515)</f>
        <v>0</v>
      </c>
      <c r="AC515" s="428">
        <f>SUMIFS(Покупка!AB$15:AB$30,Покупка!$A$15:$A$30,$A515,Покупка!$M$15:$M$30,$B515)</f>
        <v>0</v>
      </c>
      <c r="AD515" s="428">
        <f>SUMIFS(Покупка!AC$15:AC$30,Покупка!$A$15:$A$30,$A515,Покупка!$M$15:$M$30,$B515)</f>
        <v>0</v>
      </c>
      <c r="AE515" s="428">
        <f>SUMIFS(Покупка!AD$15:AD$30,Покупка!$A$15:$A$30,$A515,Покупка!$M$15:$M$30,$B515)</f>
        <v>0</v>
      </c>
      <c r="AF515" s="428">
        <f>SUMIFS(Покупка!AE$15:AE$30,Покупка!$A$15:$A$30,$A515,Покупка!$M$15:$M$30,$B515)</f>
        <v>0</v>
      </c>
      <c r="AG515" s="428">
        <f>SUMIFS(Покупка!AF$15:AF$30,Покупка!$A$15:$A$30,$A515,Покупка!$M$15:$M$30,$B515)</f>
        <v>0</v>
      </c>
      <c r="AH515" s="428">
        <f>SUMIFS(Покупка!AG$15:AG$30,Покупка!$A$15:$A$30,$A515,Покупка!$M$15:$M$30,$B515)</f>
        <v>0</v>
      </c>
      <c r="AI515" s="428">
        <f>SUMIFS(Покупка!AH$15:AH$30,Покупка!$A$15:$A$30,$A515,Покупка!$M$15:$M$30,$B515)</f>
        <v>0</v>
      </c>
      <c r="AJ515" s="428">
        <f>SUMIFS(Покупка!AI$15:AI$30,Покупка!$A$15:$A$30,$A515,Покупка!$M$15:$M$30,$B515)</f>
        <v>0</v>
      </c>
      <c r="AK515" s="428">
        <f>SUMIFS(Покупка!AJ$15:AJ$30,Покупка!$A$15:$A$30,$A515,Покупка!$M$15:$M$30,$B515)</f>
        <v>0</v>
      </c>
      <c r="AL515" s="428">
        <f>SUMIFS(Покупка!AK$15:AK$30,Покупка!$A$15:$A$30,$A515,Покупка!$M$15:$M$30,$B515)</f>
        <v>0</v>
      </c>
      <c r="AM515" s="428">
        <f>SUMIFS(Покупка!AL$15:AL$30,Покупка!$A$15:$A$30,$A515,Покупка!$M$15:$M$30,$B515)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SUMIFS(Покупка!O$15:O$30,Покупка!$A$15:$A$30,$A516,Покупка!$M$15:$M$30,$B516)</f>
        <v>0</v>
      </c>
      <c r="P516" s="428">
        <f>SUMIFS(Покупка!P$15:P$30,Покупка!$A$15:$A$30,$A516,Покупка!$M$15:$M$30,$B516)</f>
        <v>0</v>
      </c>
      <c r="Q516" s="428">
        <f>SUMIFS(Покупка!Q$15:Q$30,Покупка!$A$15:$A$30,$A516,Покупка!$M$15:$M$30,$B516)</f>
        <v>0</v>
      </c>
      <c r="R516" s="416">
        <f t="shared" si="87"/>
        <v>0</v>
      </c>
      <c r="S516" s="428">
        <f>SUMIFS(Покупка!R$15:R$30,Покупка!$A$15:$A$30,$A516,Покупка!$M$15:$M$30,$B516)</f>
        <v>0</v>
      </c>
      <c r="T516" s="428">
        <f>SUMIFS(Покупка!S$15:S$30,Покупка!$A$15:$A$30,$A516,Покупка!$M$15:$M$30,$B516)</f>
        <v>0</v>
      </c>
      <c r="U516" s="428">
        <f>SUMIFS(Покупка!T$15:T$30,Покупка!$A$15:$A$30,$A516,Покупка!$M$15:$M$30,$B516)</f>
        <v>0</v>
      </c>
      <c r="V516" s="428">
        <f>SUMIFS(Покупка!U$15:U$30,Покупка!$A$15:$A$30,$A516,Покупка!$M$15:$M$30,$B516)</f>
        <v>0</v>
      </c>
      <c r="W516" s="428">
        <f>SUMIFS(Покупка!V$15:V$30,Покупка!$A$15:$A$30,$A516,Покупка!$M$15:$M$30,$B516)</f>
        <v>0</v>
      </c>
      <c r="X516" s="428">
        <f>SUMIFS(Покупка!W$15:W$30,Покупка!$A$15:$A$30,$A516,Покупка!$M$15:$M$30,$B516)</f>
        <v>0</v>
      </c>
      <c r="Y516" s="428">
        <f>SUMIFS(Покупка!X$15:X$30,Покупка!$A$15:$A$30,$A516,Покупка!$M$15:$M$30,$B516)</f>
        <v>0</v>
      </c>
      <c r="Z516" s="428">
        <f>SUMIFS(Покупка!Y$15:Y$30,Покупка!$A$15:$A$30,$A516,Покупка!$M$15:$M$30,$B516)</f>
        <v>0</v>
      </c>
      <c r="AA516" s="428">
        <f>SUMIFS(Покупка!Z$15:Z$30,Покупка!$A$15:$A$30,$A516,Покупка!$M$15:$M$30,$B516)</f>
        <v>0</v>
      </c>
      <c r="AB516" s="428">
        <f>SUMIFS(Покупка!AA$15:AA$30,Покупка!$A$15:$A$30,$A516,Покупка!$M$15:$M$30,$B516)</f>
        <v>0</v>
      </c>
      <c r="AC516" s="428">
        <f>SUMIFS(Покупка!AB$15:AB$30,Покупка!$A$15:$A$30,$A516,Покупка!$M$15:$M$30,$B516)</f>
        <v>0</v>
      </c>
      <c r="AD516" s="428">
        <f>SUMIFS(Покупка!AC$15:AC$30,Покупка!$A$15:$A$30,$A516,Покупка!$M$15:$M$30,$B516)</f>
        <v>0</v>
      </c>
      <c r="AE516" s="428">
        <f>SUMIFS(Покупка!AD$15:AD$30,Покупка!$A$15:$A$30,$A516,Покупка!$M$15:$M$30,$B516)</f>
        <v>0</v>
      </c>
      <c r="AF516" s="428">
        <f>SUMIFS(Покупка!AE$15:AE$30,Покупка!$A$15:$A$30,$A516,Покупка!$M$15:$M$30,$B516)</f>
        <v>0</v>
      </c>
      <c r="AG516" s="428">
        <f>SUMIFS(Покупка!AF$15:AF$30,Покупка!$A$15:$A$30,$A516,Покупка!$M$15:$M$30,$B516)</f>
        <v>0</v>
      </c>
      <c r="AH516" s="428">
        <f>SUMIFS(Покупка!AG$15:AG$30,Покупка!$A$15:$A$30,$A516,Покупка!$M$15:$M$30,$B516)</f>
        <v>0</v>
      </c>
      <c r="AI516" s="428">
        <f>SUMIFS(Покупка!AH$15:AH$30,Покупка!$A$15:$A$30,$A516,Покупка!$M$15:$M$30,$B516)</f>
        <v>0</v>
      </c>
      <c r="AJ516" s="428">
        <f>SUMIFS(Покупка!AI$15:AI$30,Покупка!$A$15:$A$30,$A516,Покупка!$M$15:$M$30,$B516)</f>
        <v>0</v>
      </c>
      <c r="AK516" s="428">
        <f>SUMIFS(Покупка!AJ$15:AJ$30,Покупка!$A$15:$A$30,$A516,Покупка!$M$15:$M$30,$B516)</f>
        <v>0</v>
      </c>
      <c r="AL516" s="428">
        <f>SUMIFS(Покупка!AK$15:AK$30,Покупка!$A$15:$A$30,$A516,Покупка!$M$15:$M$30,$B516)</f>
        <v>0</v>
      </c>
      <c r="AM516" s="428">
        <f>SUMIFS(Покупка!AL$15:AL$30,Покупка!$A$15:$A$30,$A516,Покупка!$M$15:$M$30,$B516)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SUMIFS(Покупка!O$15:O$30,Покупка!$A$15:$A$30,$A517,Покупка!$M$15:$M$30,$B517)</f>
        <v>0</v>
      </c>
      <c r="P517" s="428">
        <f>SUMIFS(Покупка!P$15:P$30,Покупка!$A$15:$A$30,$A517,Покупка!$M$15:$M$30,$B517)</f>
        <v>0</v>
      </c>
      <c r="Q517" s="428">
        <f>SUMIFS(Покупка!Q$15:Q$30,Покупка!$A$15:$A$30,$A517,Покупка!$M$15:$M$30,$B517)</f>
        <v>0</v>
      </c>
      <c r="R517" s="416">
        <f t="shared" si="87"/>
        <v>0</v>
      </c>
      <c r="S517" s="428">
        <f>SUMIFS(Покупка!R$15:R$30,Покупка!$A$15:$A$30,$A517,Покупка!$M$15:$M$30,$B517)</f>
        <v>0</v>
      </c>
      <c r="T517" s="428">
        <f>SUMIFS(Покупка!S$15:S$30,Покупка!$A$15:$A$30,$A517,Покупка!$M$15:$M$30,$B517)</f>
        <v>0</v>
      </c>
      <c r="U517" s="428">
        <f>SUMIFS(Покупка!T$15:T$30,Покупка!$A$15:$A$30,$A517,Покупка!$M$15:$M$30,$B517)</f>
        <v>0</v>
      </c>
      <c r="V517" s="428">
        <f>SUMIFS(Покупка!U$15:U$30,Покупка!$A$15:$A$30,$A517,Покупка!$M$15:$M$30,$B517)</f>
        <v>0</v>
      </c>
      <c r="W517" s="428">
        <f>SUMIFS(Покупка!V$15:V$30,Покупка!$A$15:$A$30,$A517,Покупка!$M$15:$M$30,$B517)</f>
        <v>0</v>
      </c>
      <c r="X517" s="428">
        <f>SUMIFS(Покупка!W$15:W$30,Покупка!$A$15:$A$30,$A517,Покупка!$M$15:$M$30,$B517)</f>
        <v>0</v>
      </c>
      <c r="Y517" s="428">
        <f>SUMIFS(Покупка!X$15:X$30,Покупка!$A$15:$A$30,$A517,Покупка!$M$15:$M$30,$B517)</f>
        <v>0</v>
      </c>
      <c r="Z517" s="428">
        <f>SUMIFS(Покупка!Y$15:Y$30,Покупка!$A$15:$A$30,$A517,Покупка!$M$15:$M$30,$B517)</f>
        <v>0</v>
      </c>
      <c r="AA517" s="428">
        <f>SUMIFS(Покупка!Z$15:Z$30,Покупка!$A$15:$A$30,$A517,Покупка!$M$15:$M$30,$B517)</f>
        <v>0</v>
      </c>
      <c r="AB517" s="428">
        <f>SUMIFS(Покупка!AA$15:AA$30,Покупка!$A$15:$A$30,$A517,Покупка!$M$15:$M$30,$B517)</f>
        <v>0</v>
      </c>
      <c r="AC517" s="428">
        <f>SUMIFS(Покупка!AB$15:AB$30,Покупка!$A$15:$A$30,$A517,Покупка!$M$15:$M$30,$B517)</f>
        <v>0</v>
      </c>
      <c r="AD517" s="428">
        <f>SUMIFS(Покупка!AC$15:AC$30,Покупка!$A$15:$A$30,$A517,Покупка!$M$15:$M$30,$B517)</f>
        <v>0</v>
      </c>
      <c r="AE517" s="428">
        <f>SUMIFS(Покупка!AD$15:AD$30,Покупка!$A$15:$A$30,$A517,Покупка!$M$15:$M$30,$B517)</f>
        <v>0</v>
      </c>
      <c r="AF517" s="428">
        <f>SUMIFS(Покупка!AE$15:AE$30,Покупка!$A$15:$A$30,$A517,Покупка!$M$15:$M$30,$B517)</f>
        <v>0</v>
      </c>
      <c r="AG517" s="428">
        <f>SUMIFS(Покупка!AF$15:AF$30,Покупка!$A$15:$A$30,$A517,Покупка!$M$15:$M$30,$B517)</f>
        <v>0</v>
      </c>
      <c r="AH517" s="428">
        <f>SUMIFS(Покупка!AG$15:AG$30,Покупка!$A$15:$A$30,$A517,Покупка!$M$15:$M$30,$B517)</f>
        <v>0</v>
      </c>
      <c r="AI517" s="428">
        <f>SUMIFS(Покупка!AH$15:AH$30,Покупка!$A$15:$A$30,$A517,Покупка!$M$15:$M$30,$B517)</f>
        <v>0</v>
      </c>
      <c r="AJ517" s="428">
        <f>SUMIFS(Покупка!AI$15:AI$30,Покупка!$A$15:$A$30,$A517,Покупка!$M$15:$M$30,$B517)</f>
        <v>0</v>
      </c>
      <c r="AK517" s="428">
        <f>SUMIFS(Покупка!AJ$15:AJ$30,Покупка!$A$15:$A$30,$A517,Покупка!$M$15:$M$30,$B517)</f>
        <v>0</v>
      </c>
      <c r="AL517" s="428">
        <f>SUMIFS(Покупка!AK$15:AK$30,Покупка!$A$15:$A$30,$A517,Покупка!$M$15:$M$30,$B517)</f>
        <v>0</v>
      </c>
      <c r="AM517" s="428">
        <f>SUMIFS(Покупка!AL$15:AL$30,Покупка!$A$15:$A$30,$A517,Покупка!$M$15:$M$30,$B517)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SUMIFS(Покупка!O$15:O$30,Покупка!$A$15:$A$30,$A518,Покупка!$M$15:$M$30,$B518)</f>
        <v>0</v>
      </c>
      <c r="P518" s="428">
        <f>SUMIFS(Покупка!P$15:P$30,Покупка!$A$15:$A$30,$A518,Покупка!$M$15:$M$30,$B518)</f>
        <v>0</v>
      </c>
      <c r="Q518" s="428">
        <f>SUMIFS(Покупка!Q$15:Q$30,Покупка!$A$15:$A$30,$A518,Покупка!$M$15:$M$30,$B518)</f>
        <v>0</v>
      </c>
      <c r="R518" s="416">
        <f t="shared" si="87"/>
        <v>0</v>
      </c>
      <c r="S518" s="428">
        <f>SUMIFS(Покупка!R$15:R$30,Покупка!$A$15:$A$30,$A518,Покупка!$M$15:$M$30,$B518)</f>
        <v>0</v>
      </c>
      <c r="T518" s="428">
        <f>SUMIFS(Покупка!S$15:S$30,Покупка!$A$15:$A$30,$A518,Покупка!$M$15:$M$30,$B518)</f>
        <v>0</v>
      </c>
      <c r="U518" s="428">
        <f>SUMIFS(Покупка!T$15:T$30,Покупка!$A$15:$A$30,$A518,Покупка!$M$15:$M$30,$B518)</f>
        <v>0</v>
      </c>
      <c r="V518" s="428">
        <f>SUMIFS(Покупка!U$15:U$30,Покупка!$A$15:$A$30,$A518,Покупка!$M$15:$M$30,$B518)</f>
        <v>0</v>
      </c>
      <c r="W518" s="428">
        <f>SUMIFS(Покупка!V$15:V$30,Покупка!$A$15:$A$30,$A518,Покупка!$M$15:$M$30,$B518)</f>
        <v>0</v>
      </c>
      <c r="X518" s="428">
        <f>SUMIFS(Покупка!W$15:W$30,Покупка!$A$15:$A$30,$A518,Покупка!$M$15:$M$30,$B518)</f>
        <v>0</v>
      </c>
      <c r="Y518" s="428">
        <f>SUMIFS(Покупка!X$15:X$30,Покупка!$A$15:$A$30,$A518,Покупка!$M$15:$M$30,$B518)</f>
        <v>0</v>
      </c>
      <c r="Z518" s="428">
        <f>SUMIFS(Покупка!Y$15:Y$30,Покупка!$A$15:$A$30,$A518,Покупка!$M$15:$M$30,$B518)</f>
        <v>0</v>
      </c>
      <c r="AA518" s="428">
        <f>SUMIFS(Покупка!Z$15:Z$30,Покупка!$A$15:$A$30,$A518,Покупка!$M$15:$M$30,$B518)</f>
        <v>0</v>
      </c>
      <c r="AB518" s="428">
        <f>SUMIFS(Покупка!AA$15:AA$30,Покупка!$A$15:$A$30,$A518,Покупка!$M$15:$M$30,$B518)</f>
        <v>0</v>
      </c>
      <c r="AC518" s="428">
        <f>SUMIFS(Покупка!AB$15:AB$30,Покупка!$A$15:$A$30,$A518,Покупка!$M$15:$M$30,$B518)</f>
        <v>0</v>
      </c>
      <c r="AD518" s="428">
        <f>SUMIFS(Покупка!AC$15:AC$30,Покупка!$A$15:$A$30,$A518,Покупка!$M$15:$M$30,$B518)</f>
        <v>0</v>
      </c>
      <c r="AE518" s="428">
        <f>SUMIFS(Покупка!AD$15:AD$30,Покупка!$A$15:$A$30,$A518,Покупка!$M$15:$M$30,$B518)</f>
        <v>0</v>
      </c>
      <c r="AF518" s="428">
        <f>SUMIFS(Покупка!AE$15:AE$30,Покупка!$A$15:$A$30,$A518,Покупка!$M$15:$M$30,$B518)</f>
        <v>0</v>
      </c>
      <c r="AG518" s="428">
        <f>SUMIFS(Покупка!AF$15:AF$30,Покупка!$A$15:$A$30,$A518,Покупка!$M$15:$M$30,$B518)</f>
        <v>0</v>
      </c>
      <c r="AH518" s="428">
        <f>SUMIFS(Покупка!AG$15:AG$30,Покупка!$A$15:$A$30,$A518,Покупка!$M$15:$M$30,$B518)</f>
        <v>0</v>
      </c>
      <c r="AI518" s="428">
        <f>SUMIFS(Покупка!AH$15:AH$30,Покупка!$A$15:$A$30,$A518,Покупка!$M$15:$M$30,$B518)</f>
        <v>0</v>
      </c>
      <c r="AJ518" s="428">
        <f>SUMIFS(Покупка!AI$15:AI$30,Покупка!$A$15:$A$30,$A518,Покупка!$M$15:$M$30,$B518)</f>
        <v>0</v>
      </c>
      <c r="AK518" s="428">
        <f>SUMIFS(Покупка!AJ$15:AJ$30,Покупка!$A$15:$A$30,$A518,Покупка!$M$15:$M$30,$B518)</f>
        <v>0</v>
      </c>
      <c r="AL518" s="428">
        <f>SUMIFS(Покупка!AK$15:AK$30,Покупка!$A$15:$A$30,$A518,Покупка!$M$15:$M$30,$B518)</f>
        <v>0</v>
      </c>
      <c r="AM518" s="428">
        <f>SUMIFS(Покупка!AL$15:AL$30,Покупка!$A$15:$A$30,$A518,Покупка!$M$15:$M$30,$B518)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5"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SUMIFS(Покупка!O$15:O$30,Покупка!$A$15:$A$30,$A521,Покупка!$M$15:$M$30,$B521)</f>
        <v>0</v>
      </c>
      <c r="P521" s="428">
        <f>SUMIFS(Покупка!P$15:P$30,Покупка!$A$15:$A$30,$A521,Покупка!$M$15:$M$30,$B521)</f>
        <v>0</v>
      </c>
      <c r="Q521" s="428">
        <f>SUMIFS(Покупка!Q$15:Q$30,Покупка!$A$15:$A$30,$A521,Покупка!$M$15:$M$30,$B521)</f>
        <v>0</v>
      </c>
      <c r="R521" s="416">
        <f t="shared" si="87"/>
        <v>0</v>
      </c>
      <c r="S521" s="428">
        <f>SUMIFS(Покупка!R$15:R$30,Покупка!$A$15:$A$30,$A521,Покупка!$M$15:$M$30,$B521)</f>
        <v>0</v>
      </c>
      <c r="T521" s="428">
        <f>SUMIFS(Покупка!S$15:S$30,Покупка!$A$15:$A$30,$A521,Покупка!$M$15:$M$30,$B521)</f>
        <v>0</v>
      </c>
      <c r="U521" s="428">
        <f>SUMIFS(Покупка!T$15:T$30,Покупка!$A$15:$A$30,$A521,Покупка!$M$15:$M$30,$B521)</f>
        <v>0</v>
      </c>
      <c r="V521" s="428">
        <f>SUMIFS(Покупка!U$15:U$30,Покупка!$A$15:$A$30,$A521,Покупка!$M$15:$M$30,$B521)</f>
        <v>0</v>
      </c>
      <c r="W521" s="428">
        <f>SUMIFS(Покупка!V$15:V$30,Покупка!$A$15:$A$30,$A521,Покупка!$M$15:$M$30,$B521)</f>
        <v>0</v>
      </c>
      <c r="X521" s="428">
        <f>SUMIFS(Покупка!W$15:W$30,Покупка!$A$15:$A$30,$A521,Покупка!$M$15:$M$30,$B521)</f>
        <v>0</v>
      </c>
      <c r="Y521" s="428">
        <f>SUMIFS(Покупка!X$15:X$30,Покупка!$A$15:$A$30,$A521,Покупка!$M$15:$M$30,$B521)</f>
        <v>0</v>
      </c>
      <c r="Z521" s="428">
        <f>SUMIFS(Покупка!Y$15:Y$30,Покупка!$A$15:$A$30,$A521,Покупка!$M$15:$M$30,$B521)</f>
        <v>0</v>
      </c>
      <c r="AA521" s="428">
        <f>SUMIFS(Покупка!Z$15:Z$30,Покупка!$A$15:$A$30,$A521,Покупка!$M$15:$M$30,$B521)</f>
        <v>0</v>
      </c>
      <c r="AB521" s="428">
        <f>SUMIFS(Покупка!AA$15:AA$30,Покупка!$A$15:$A$30,$A521,Покупка!$M$15:$M$30,$B521)</f>
        <v>0</v>
      </c>
      <c r="AC521" s="428">
        <f>SUMIFS(Покупка!AB$15:AB$30,Покупка!$A$15:$A$30,$A521,Покупка!$M$15:$M$30,$B521)</f>
        <v>0</v>
      </c>
      <c r="AD521" s="428">
        <f>SUMIFS(Покупка!AC$15:AC$30,Покупка!$A$15:$A$30,$A521,Покупка!$M$15:$M$30,$B521)</f>
        <v>0</v>
      </c>
      <c r="AE521" s="428">
        <f>SUMIFS(Покупка!AD$15:AD$30,Покупка!$A$15:$A$30,$A521,Покупка!$M$15:$M$30,$B521)</f>
        <v>0</v>
      </c>
      <c r="AF521" s="428">
        <f>SUMIFS(Покупка!AE$15:AE$30,Покупка!$A$15:$A$30,$A521,Покупка!$M$15:$M$30,$B521)</f>
        <v>0</v>
      </c>
      <c r="AG521" s="428">
        <f>SUMIFS(Покупка!AF$15:AF$30,Покупка!$A$15:$A$30,$A521,Покупка!$M$15:$M$30,$B521)</f>
        <v>0</v>
      </c>
      <c r="AH521" s="428">
        <f>SUMIFS(Покупка!AG$15:AG$30,Покупка!$A$15:$A$30,$A521,Покупка!$M$15:$M$30,$B521)</f>
        <v>0</v>
      </c>
      <c r="AI521" s="428">
        <f>SUMIFS(Покупка!AH$15:AH$30,Покупка!$A$15:$A$30,$A521,Покупка!$M$15:$M$30,$B521)</f>
        <v>0</v>
      </c>
      <c r="AJ521" s="428">
        <f>SUMIFS(Покупка!AI$15:AI$30,Покупка!$A$15:$A$30,$A521,Покупка!$M$15:$M$30,$B521)</f>
        <v>0</v>
      </c>
      <c r="AK521" s="428">
        <f>SUMIFS(Покупка!AJ$15:AJ$30,Покупка!$A$15:$A$30,$A521,Покупка!$M$15:$M$30,$B521)</f>
        <v>0</v>
      </c>
      <c r="AL521" s="428">
        <f>SUMIFS(Покупка!AK$15:AK$30,Покупка!$A$15:$A$30,$A521,Покупка!$M$15:$M$30,$B521)</f>
        <v>0</v>
      </c>
      <c r="AM521" s="428">
        <f>SUMIFS(Покупка!AL$15:AL$30,Покупка!$A$15:$A$30,$A521,Покупка!$M$15:$M$30,$B521)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SUMIFS(Покупка!O$15:O$30,Покупка!$A$15:$A$30,$A522,Покупка!$M$15:$M$30,$B522)</f>
        <v>0</v>
      </c>
      <c r="P522" s="428">
        <f>SUMIFS(Покупка!P$15:P$30,Покупка!$A$15:$A$30,$A522,Покупка!$M$15:$M$30,$B522)</f>
        <v>0</v>
      </c>
      <c r="Q522" s="428">
        <f>SUMIFS(Покупка!Q$15:Q$30,Покупка!$A$15:$A$30,$A522,Покупка!$M$15:$M$30,$B522)</f>
        <v>0</v>
      </c>
      <c r="R522" s="416">
        <f t="shared" si="87"/>
        <v>0</v>
      </c>
      <c r="S522" s="428">
        <f>SUMIFS(Покупка!R$15:R$30,Покупка!$A$15:$A$30,$A522,Покупка!$M$15:$M$30,$B522)</f>
        <v>0</v>
      </c>
      <c r="T522" s="428">
        <f>SUMIFS(Покупка!S$15:S$30,Покупка!$A$15:$A$30,$A522,Покупка!$M$15:$M$30,$B522)</f>
        <v>0</v>
      </c>
      <c r="U522" s="428">
        <f>SUMIFS(Покупка!T$15:T$30,Покупка!$A$15:$A$30,$A522,Покупка!$M$15:$M$30,$B522)</f>
        <v>0</v>
      </c>
      <c r="V522" s="428">
        <f>SUMIFS(Покупка!U$15:U$30,Покупка!$A$15:$A$30,$A522,Покупка!$M$15:$M$30,$B522)</f>
        <v>0</v>
      </c>
      <c r="W522" s="428">
        <f>SUMIFS(Покупка!V$15:V$30,Покупка!$A$15:$A$30,$A522,Покупка!$M$15:$M$30,$B522)</f>
        <v>0</v>
      </c>
      <c r="X522" s="428">
        <f>SUMIFS(Покупка!W$15:W$30,Покупка!$A$15:$A$30,$A522,Покупка!$M$15:$M$30,$B522)</f>
        <v>0</v>
      </c>
      <c r="Y522" s="428">
        <f>SUMIFS(Покупка!X$15:X$30,Покупка!$A$15:$A$30,$A522,Покупка!$M$15:$M$30,$B522)</f>
        <v>0</v>
      </c>
      <c r="Z522" s="428">
        <f>SUMIFS(Покупка!Y$15:Y$30,Покупка!$A$15:$A$30,$A522,Покупка!$M$15:$M$30,$B522)</f>
        <v>0</v>
      </c>
      <c r="AA522" s="428">
        <f>SUMIFS(Покупка!Z$15:Z$30,Покупка!$A$15:$A$30,$A522,Покупка!$M$15:$M$30,$B522)</f>
        <v>0</v>
      </c>
      <c r="AB522" s="428">
        <f>SUMIFS(Покупка!AA$15:AA$30,Покупка!$A$15:$A$30,$A522,Покупка!$M$15:$M$30,$B522)</f>
        <v>0</v>
      </c>
      <c r="AC522" s="428">
        <f>SUMIFS(Покупка!AB$15:AB$30,Покупка!$A$15:$A$30,$A522,Покупка!$M$15:$M$30,$B522)</f>
        <v>0</v>
      </c>
      <c r="AD522" s="428">
        <f>SUMIFS(Покупка!AC$15:AC$30,Покупка!$A$15:$A$30,$A522,Покупка!$M$15:$M$30,$B522)</f>
        <v>0</v>
      </c>
      <c r="AE522" s="428">
        <f>SUMIFS(Покупка!AD$15:AD$30,Покупка!$A$15:$A$30,$A522,Покупка!$M$15:$M$30,$B522)</f>
        <v>0</v>
      </c>
      <c r="AF522" s="428">
        <f>SUMIFS(Покупка!AE$15:AE$30,Покупка!$A$15:$A$30,$A522,Покупка!$M$15:$M$30,$B522)</f>
        <v>0</v>
      </c>
      <c r="AG522" s="428">
        <f>SUMIFS(Покупка!AF$15:AF$30,Покупка!$A$15:$A$30,$A522,Покупка!$M$15:$M$30,$B522)</f>
        <v>0</v>
      </c>
      <c r="AH522" s="428">
        <f>SUMIFS(Покупка!AG$15:AG$30,Покупка!$A$15:$A$30,$A522,Покупка!$M$15:$M$30,$B522)</f>
        <v>0</v>
      </c>
      <c r="AI522" s="428">
        <f>SUMIFS(Покупка!AH$15:AH$30,Покупка!$A$15:$A$30,$A522,Покупка!$M$15:$M$30,$B522)</f>
        <v>0</v>
      </c>
      <c r="AJ522" s="428">
        <f>SUMIFS(Покупка!AI$15:AI$30,Покупка!$A$15:$A$30,$A522,Покупка!$M$15:$M$30,$B522)</f>
        <v>0</v>
      </c>
      <c r="AK522" s="428">
        <f>SUMIFS(Покупка!AJ$15:AJ$30,Покупка!$A$15:$A$30,$A522,Покупка!$M$15:$M$30,$B522)</f>
        <v>0</v>
      </c>
      <c r="AL522" s="428">
        <f>SUMIFS(Покупка!AK$15:AK$30,Покупка!$A$15:$A$30,$A522,Покупка!$M$15:$M$30,$B522)</f>
        <v>0</v>
      </c>
      <c r="AM522" s="428">
        <f>SUMIFS(Покупка!AL$15:AL$30,Покупка!$A$15:$A$30,$A522,Покупка!$M$15:$M$30,$B522)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SUMIFS(Покупка!O$15:O$30,Покупка!$A$15:$A$30,$A523,Покупка!$M$15:$M$30,$B523)</f>
        <v>0</v>
      </c>
      <c r="P523" s="428">
        <f>SUMIFS(Покупка!P$15:P$30,Покупка!$A$15:$A$30,$A523,Покупка!$M$15:$M$30,$B523)</f>
        <v>0</v>
      </c>
      <c r="Q523" s="428">
        <f>SUMIFS(Покупка!Q$15:Q$30,Покупка!$A$15:$A$30,$A523,Покупка!$M$15:$M$30,$B523)</f>
        <v>0</v>
      </c>
      <c r="R523" s="416">
        <f>Q523-P523</f>
        <v>0</v>
      </c>
      <c r="S523" s="428">
        <f>SUMIFS(Покупка!R$15:R$30,Покупка!$A$15:$A$30,$A523,Покупка!$M$15:$M$30,$B523)</f>
        <v>0</v>
      </c>
      <c r="T523" s="428">
        <f>SUMIFS(Покупка!S$15:S$30,Покупка!$A$15:$A$30,$A523,Покупка!$M$15:$M$30,$B523)</f>
        <v>0</v>
      </c>
      <c r="U523" s="428">
        <f>SUMIFS(Покупка!T$15:T$30,Покупка!$A$15:$A$30,$A523,Покупка!$M$15:$M$30,$B523)</f>
        <v>0</v>
      </c>
      <c r="V523" s="428">
        <f>SUMIFS(Покупка!U$15:U$30,Покупка!$A$15:$A$30,$A523,Покупка!$M$15:$M$30,$B523)</f>
        <v>0</v>
      </c>
      <c r="W523" s="428">
        <f>SUMIFS(Покупка!V$15:V$30,Покупка!$A$15:$A$30,$A523,Покупка!$M$15:$M$30,$B523)</f>
        <v>0</v>
      </c>
      <c r="X523" s="428">
        <f>SUMIFS(Покупка!W$15:W$30,Покупка!$A$15:$A$30,$A523,Покупка!$M$15:$M$30,$B523)</f>
        <v>0</v>
      </c>
      <c r="Y523" s="428">
        <f>SUMIFS(Покупка!X$15:X$30,Покупка!$A$15:$A$30,$A523,Покупка!$M$15:$M$30,$B523)</f>
        <v>0</v>
      </c>
      <c r="Z523" s="428">
        <f>SUMIFS(Покупка!Y$15:Y$30,Покупка!$A$15:$A$30,$A523,Покупка!$M$15:$M$30,$B523)</f>
        <v>0</v>
      </c>
      <c r="AA523" s="428">
        <f>SUMIFS(Покупка!Z$15:Z$30,Покупка!$A$15:$A$30,$A523,Покупка!$M$15:$M$30,$B523)</f>
        <v>0</v>
      </c>
      <c r="AB523" s="428">
        <f>SUMIFS(Покупка!AA$15:AA$30,Покупка!$A$15:$A$30,$A523,Покупка!$M$15:$M$30,$B523)</f>
        <v>0</v>
      </c>
      <c r="AC523" s="428">
        <f>SUMIFS(Покупка!AB$15:AB$30,Покупка!$A$15:$A$30,$A523,Покупка!$M$15:$M$30,$B523)</f>
        <v>0</v>
      </c>
      <c r="AD523" s="428">
        <f>SUMIFS(Покупка!AC$15:AC$30,Покупка!$A$15:$A$30,$A523,Покупка!$M$15:$M$30,$B523)</f>
        <v>0</v>
      </c>
      <c r="AE523" s="428">
        <f>SUMIFS(Покупка!AD$15:AD$30,Покупка!$A$15:$A$30,$A523,Покупка!$M$15:$M$30,$B523)</f>
        <v>0</v>
      </c>
      <c r="AF523" s="428">
        <f>SUMIFS(Покупка!AE$15:AE$30,Покупка!$A$15:$A$30,$A523,Покупка!$M$15:$M$30,$B523)</f>
        <v>0</v>
      </c>
      <c r="AG523" s="428">
        <f>SUMIFS(Покупка!AF$15:AF$30,Покупка!$A$15:$A$30,$A523,Покупка!$M$15:$M$30,$B523)</f>
        <v>0</v>
      </c>
      <c r="AH523" s="428">
        <f>SUMIFS(Покупка!AG$15:AG$30,Покупка!$A$15:$A$30,$A523,Покупка!$M$15:$M$30,$B523)</f>
        <v>0</v>
      </c>
      <c r="AI523" s="428">
        <f>SUMIFS(Покупка!AH$15:AH$30,Покупка!$A$15:$A$30,$A523,Покупка!$M$15:$M$30,$B523)</f>
        <v>0</v>
      </c>
      <c r="AJ523" s="428">
        <f>SUMIFS(Покупка!AI$15:AI$30,Покупка!$A$15:$A$30,$A523,Покупка!$M$15:$M$30,$B523)</f>
        <v>0</v>
      </c>
      <c r="AK523" s="428">
        <f>SUMIFS(Покупка!AJ$15:AJ$30,Покупка!$A$15:$A$30,$A523,Покупка!$M$15:$M$30,$B523)</f>
        <v>0</v>
      </c>
      <c r="AL523" s="428">
        <f>SUMIFS(Покупка!AK$15:AK$30,Покупка!$A$15:$A$30,$A523,Покупка!$M$15:$M$30,$B523)</f>
        <v>0</v>
      </c>
      <c r="AM523" s="428">
        <f>SUMIFS(Покупка!AL$15:AL$30,Покупка!$A$15:$A$30,$A523,Покупка!$M$15:$M$30,$B523)</f>
        <v>0</v>
      </c>
      <c r="AN523" s="416">
        <f>IF(S523=0,0,(AD523-S523)/S523*100)</f>
        <v>0</v>
      </c>
      <c r="AO523" s="416">
        <f t="shared" ref="AO523:AW523" si="102">IF(AD523=0,0,(AE523-AD523)/AD523*100)</f>
        <v>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SUMIFS(Реагенты!O$15:O$19,Реагенты!$A$15:$A$19,$A524,Реагенты!$M$15:$M$19,"Всего по тарифу")</f>
        <v>0</v>
      </c>
      <c r="P524" s="428">
        <f>SUMIFS(Реагенты!P$15:P$19,Реагенты!$A$15:$A$19,$A524,Реагенты!$M$15:$M$19,"Всего по тарифу")</f>
        <v>0</v>
      </c>
      <c r="Q524" s="428">
        <f>SUMIFS(Реагенты!Q$15:Q$19,Реагенты!$A$15:$A$19,$A524,Реагенты!$M$15:$M$19,"Всего по тарифу")</f>
        <v>0</v>
      </c>
      <c r="R524" s="416">
        <f>Q524-P524</f>
        <v>0</v>
      </c>
      <c r="S524" s="428">
        <f>SUMIFS(Реагенты!R$15:R$19,Реагенты!$A$15:$A$19,$A524,Реагенты!$M$15:$M$19,"Всего по тарифу")</f>
        <v>0</v>
      </c>
      <c r="T524" s="428">
        <f>SUMIFS(Реагенты!S$15:S$19,Реагенты!$A$15:$A$19,$A524,Реагенты!$M$15:$M$19,"Всего по тарифу")</f>
        <v>0</v>
      </c>
      <c r="U524" s="428">
        <f>SUMIFS(Реагенты!T$15:T$19,Реагенты!$A$15:$A$19,$A524,Реагенты!$M$15:$M$19,"Всего по тарифу")</f>
        <v>0</v>
      </c>
      <c r="V524" s="428">
        <f>SUMIFS(Реагенты!U$15:U$19,Реагенты!$A$15:$A$19,$A524,Реагенты!$M$15:$M$19,"Всего по тарифу")</f>
        <v>0</v>
      </c>
      <c r="W524" s="428">
        <f>SUMIFS(Реагенты!V$15:V$19,Реагенты!$A$15:$A$19,$A524,Реагенты!$M$15:$M$19,"Всего по тарифу")</f>
        <v>0</v>
      </c>
      <c r="X524" s="428">
        <f>SUMIFS(Реагенты!W$15:W$19,Реагенты!$A$15:$A$19,$A524,Реагенты!$M$15:$M$19,"Всего по тарифу")</f>
        <v>0</v>
      </c>
      <c r="Y524" s="428">
        <f>SUMIFS(Реагенты!X$15:X$19,Реагенты!$A$15:$A$19,$A524,Реагенты!$M$15:$M$19,"Всего по тарифу")</f>
        <v>0</v>
      </c>
      <c r="Z524" s="428">
        <f>SUMIFS(Реагенты!Y$15:Y$19,Реагенты!$A$15:$A$19,$A524,Реагенты!$M$15:$M$19,"Всего по тарифу")</f>
        <v>0</v>
      </c>
      <c r="AA524" s="428">
        <f>SUMIFS(Реагенты!Z$15:Z$19,Реагенты!$A$15:$A$19,$A524,Реагенты!$M$15:$M$19,"Всего по тарифу")</f>
        <v>0</v>
      </c>
      <c r="AB524" s="428">
        <f>SUMIFS(Реагенты!AA$15:AA$19,Реагенты!$A$15:$A$19,$A524,Реагенты!$M$15:$M$19,"Всего по тарифу")</f>
        <v>0</v>
      </c>
      <c r="AC524" s="428">
        <f>SUMIFS(Реагенты!AB$15:AB$19,Реагенты!$A$15:$A$19,$A524,Реагенты!$M$15:$M$19,"Всего по тарифу")</f>
        <v>0</v>
      </c>
      <c r="AD524" s="428">
        <f>SUMIFS(Реагенты!AC$15:AC$19,Реагенты!$A$15:$A$19,$A524,Реагенты!$M$15:$M$19,"Всего по тарифу")</f>
        <v>0</v>
      </c>
      <c r="AE524" s="428">
        <f>SUMIFS(Реагенты!AD$15:AD$19,Реагенты!$A$15:$A$19,$A524,Реагенты!$M$15:$M$19,"Всего по тарифу")</f>
        <v>0</v>
      </c>
      <c r="AF524" s="428">
        <f>SUMIFS(Реагенты!AE$15:AE$19,Реагенты!$A$15:$A$19,$A524,Реагенты!$M$15:$M$19,"Всего по тарифу")</f>
        <v>0</v>
      </c>
      <c r="AG524" s="428">
        <f>SUMIFS(Реагенты!AF$15:AF$19,Реагенты!$A$15:$A$19,$A524,Реагенты!$M$15:$M$19,"Всего по тарифу")</f>
        <v>0</v>
      </c>
      <c r="AH524" s="428">
        <f>SUMIFS(Реагенты!AG$15:AG$19,Реагенты!$A$15:$A$19,$A524,Реагенты!$M$15:$M$19,"Всего по тарифу")</f>
        <v>0</v>
      </c>
      <c r="AI524" s="428">
        <f>SUMIFS(Реагенты!AH$15:AH$19,Реагенты!$A$15:$A$19,$A524,Реагенты!$M$15:$M$19,"Всего по тарифу")</f>
        <v>0</v>
      </c>
      <c r="AJ524" s="428">
        <f>SUMIFS(Реагенты!AI$15:AI$19,Реагенты!$A$15:$A$19,$A524,Реагенты!$M$15:$M$19,"Всего по тарифу")</f>
        <v>0</v>
      </c>
      <c r="AK524" s="428">
        <f>SUMIFS(Реагенты!AJ$15:AJ$19,Реагенты!$A$15:$A$19,$A524,Реагенты!$M$15:$M$19,"Всего по тарифу")</f>
        <v>0</v>
      </c>
      <c r="AL524" s="428">
        <f>SUMIFS(Реагенты!AK$15:AK$19,Реагенты!$A$15:$A$19,$A524,Реагенты!$M$15:$M$19,"Всего по тарифу")</f>
        <v>0</v>
      </c>
      <c r="AM524" s="428">
        <f>SUMIFS(Реагенты!AL$15:AL$19,Реагенты!$A$15:$A$19,$A524,Реагенты!$M$15:$M$19,"Всего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5.8</v>
      </c>
      <c r="P525" s="410">
        <f t="shared" ref="P525:AM525" si="103">SUM(P526:P534)</f>
        <v>32.5</v>
      </c>
      <c r="Q525" s="410">
        <f t="shared" si="103"/>
        <v>32.47</v>
      </c>
      <c r="R525" s="410">
        <f t="shared" ref="R525:R534" si="104">Q525-P525</f>
        <v>-3.0000000000001137E-2</v>
      </c>
      <c r="S525" s="410">
        <f t="shared" si="103"/>
        <v>27.8</v>
      </c>
      <c r="T525" s="411">
        <f t="shared" si="103"/>
        <v>27.8</v>
      </c>
      <c r="U525" s="410">
        <f t="shared" si="103"/>
        <v>0</v>
      </c>
      <c r="V525" s="410">
        <f t="shared" si="103"/>
        <v>0</v>
      </c>
      <c r="W525" s="410">
        <f t="shared" si="103"/>
        <v>0</v>
      </c>
      <c r="X525" s="410">
        <f t="shared" si="103"/>
        <v>0</v>
      </c>
      <c r="Y525" s="410">
        <f t="shared" si="103"/>
        <v>0</v>
      </c>
      <c r="Z525" s="410">
        <f t="shared" si="103"/>
        <v>0</v>
      </c>
      <c r="AA525" s="410">
        <f t="shared" si="103"/>
        <v>0</v>
      </c>
      <c r="AB525" s="410">
        <f t="shared" si="103"/>
        <v>0</v>
      </c>
      <c r="AC525" s="410">
        <f t="shared" si="103"/>
        <v>0</v>
      </c>
      <c r="AD525" s="411">
        <f t="shared" si="103"/>
        <v>27.8</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0</v>
      </c>
      <c r="AO525" s="410">
        <f t="shared" si="93"/>
        <v>-100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SUMIFS(Налоги!O$15:O$28,Налоги!$A$15:$A$28,$A526,Налоги!$M$15:$M$28,$B526)</f>
        <v>0</v>
      </c>
      <c r="P526" s="428">
        <f>SUMIFS(Налоги!P$15:P$28,Налоги!$A$15:$A$28,$A526,Налоги!$M$15:$M$28,$B526)</f>
        <v>0</v>
      </c>
      <c r="Q526" s="428">
        <f>SUMIFS(Налоги!Q$15:Q$28,Налоги!$A$15:$A$28,$A526,Налоги!$M$15:$M$28,$B526)</f>
        <v>0</v>
      </c>
      <c r="R526" s="416">
        <f t="shared" si="104"/>
        <v>0</v>
      </c>
      <c r="S526" s="428">
        <f>SUMIFS(Налоги!R$15:R$28,Налоги!$A$15:$A$28,$A526,Налоги!$M$15:$M$28,$B526)</f>
        <v>0</v>
      </c>
      <c r="T526" s="428">
        <f>SUMIFS(Налоги!S$15:S$28,Налоги!$A$15:$A$28,$A526,Налоги!$M$15:$M$28,$B526)</f>
        <v>0</v>
      </c>
      <c r="U526" s="428">
        <f>SUMIFS(Налоги!T$15:T$28,Налоги!$A$15:$A$28,$A526,Налоги!$M$15:$M$28,$B526)</f>
        <v>0</v>
      </c>
      <c r="V526" s="428">
        <f>SUMIFS(Налоги!U$15:U$28,Налоги!$A$15:$A$28,$A526,Налоги!$M$15:$M$28,$B526)</f>
        <v>0</v>
      </c>
      <c r="W526" s="428">
        <f>SUMIFS(Налоги!V$15:V$28,Налоги!$A$15:$A$28,$A526,Налоги!$M$15:$M$28,$B526)</f>
        <v>0</v>
      </c>
      <c r="X526" s="428">
        <f>SUMIFS(Налоги!W$15:W$28,Налоги!$A$15:$A$28,$A526,Налоги!$M$15:$M$28,$B526)</f>
        <v>0</v>
      </c>
      <c r="Y526" s="428">
        <f>SUMIFS(Налоги!X$15:X$28,Налоги!$A$15:$A$28,$A526,Налоги!$M$15:$M$28,$B526)</f>
        <v>0</v>
      </c>
      <c r="Z526" s="428">
        <f>SUMIFS(Налоги!Y$15:Y$28,Налоги!$A$15:$A$28,$A526,Налоги!$M$15:$M$28,$B526)</f>
        <v>0</v>
      </c>
      <c r="AA526" s="428">
        <f>SUMIFS(Налоги!Z$15:Z$28,Налоги!$A$15:$A$28,$A526,Налоги!$M$15:$M$28,$B526)</f>
        <v>0</v>
      </c>
      <c r="AB526" s="428">
        <f>SUMIFS(Налоги!AA$15:AA$28,Налоги!$A$15:$A$28,$A526,Налоги!$M$15:$M$28,$B526)</f>
        <v>0</v>
      </c>
      <c r="AC526" s="428">
        <f>SUMIFS(Налоги!AB$15:AB$28,Налоги!$A$15:$A$28,$A526,Налоги!$M$15:$M$28,$B526)</f>
        <v>0</v>
      </c>
      <c r="AD526" s="428">
        <f>SUMIFS(Налоги!AC$15:AC$28,Налоги!$A$15:$A$28,$A526,Налоги!$M$15:$M$28,$B526)</f>
        <v>0</v>
      </c>
      <c r="AE526" s="428">
        <f>SUMIFS(Налоги!AD$15:AD$28,Налоги!$A$15:$A$28,$A526,Налоги!$M$15:$M$28,$B526)</f>
        <v>0</v>
      </c>
      <c r="AF526" s="428">
        <f>SUMIFS(Налоги!AE$15:AE$28,Налоги!$A$15:$A$28,$A526,Налоги!$M$15:$M$28,$B526)</f>
        <v>0</v>
      </c>
      <c r="AG526" s="428">
        <f>SUMIFS(Налоги!AF$15:AF$28,Налоги!$A$15:$A$28,$A526,Налоги!$M$15:$M$28,$B526)</f>
        <v>0</v>
      </c>
      <c r="AH526" s="428">
        <f>SUMIFS(Налоги!AG$15:AG$28,Налоги!$A$15:$A$28,$A526,Налоги!$M$15:$M$28,$B526)</f>
        <v>0</v>
      </c>
      <c r="AI526" s="428">
        <f>SUMIFS(Налоги!AH$15:AH$28,Налоги!$A$15:$A$28,$A526,Налоги!$M$15:$M$28,$B526)</f>
        <v>0</v>
      </c>
      <c r="AJ526" s="428">
        <f>SUMIFS(Налоги!AI$15:AI$28,Налоги!$A$15:$A$28,$A526,Налоги!$M$15:$M$28,$B526)</f>
        <v>0</v>
      </c>
      <c r="AK526" s="428">
        <f>SUMIFS(Налоги!AJ$15:AJ$28,Налоги!$A$15:$A$28,$A526,Налоги!$M$15:$M$28,$B526)</f>
        <v>0</v>
      </c>
      <c r="AL526" s="428">
        <f>SUMIFS(Налоги!AK$15:AK$28,Налоги!$A$15:$A$28,$A526,Налоги!$M$15:$M$28,$B526)</f>
        <v>0</v>
      </c>
      <c r="AM526" s="428">
        <f>SUMIFS(Налоги!AL$15:AL$28,Налоги!$A$15:$A$28,$A526,Налоги!$M$15:$M$28,$B526)</f>
        <v>0</v>
      </c>
      <c r="AN526" s="416">
        <f t="shared" si="92"/>
        <v>0</v>
      </c>
      <c r="AO526" s="416">
        <f t="shared" si="93"/>
        <v>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SUMIFS(Налоги!O$15:O$28,Налоги!$A$15:$A$28,$A527,Налоги!$M$15:$M$28,$B527)</f>
        <v>0</v>
      </c>
      <c r="P527" s="428">
        <f>SUMIFS(Налоги!P$15:P$28,Налоги!$A$15:$A$28,$A527,Налоги!$M$15:$M$28,$B527)</f>
        <v>0</v>
      </c>
      <c r="Q527" s="428">
        <f>SUMIFS(Налоги!Q$15:Q$28,Налоги!$A$15:$A$28,$A527,Налоги!$M$15:$M$28,$B527)</f>
        <v>0</v>
      </c>
      <c r="R527" s="416">
        <f t="shared" si="104"/>
        <v>0</v>
      </c>
      <c r="S527" s="428">
        <f>SUMIFS(Налоги!R$15:R$28,Налоги!$A$15:$A$28,$A527,Налоги!$M$15:$M$28,$B527)</f>
        <v>0</v>
      </c>
      <c r="T527" s="428">
        <f>SUMIFS(Налоги!S$15:S$28,Налоги!$A$15:$A$28,$A527,Налоги!$M$15:$M$28,$B527)</f>
        <v>0</v>
      </c>
      <c r="U527" s="428">
        <f>SUMIFS(Налоги!T$15:T$28,Налоги!$A$15:$A$28,$A527,Налоги!$M$15:$M$28,$B527)</f>
        <v>0</v>
      </c>
      <c r="V527" s="428">
        <f>SUMIFS(Налоги!U$15:U$28,Налоги!$A$15:$A$28,$A527,Налоги!$M$15:$M$28,$B527)</f>
        <v>0</v>
      </c>
      <c r="W527" s="428">
        <f>SUMIFS(Налоги!V$15:V$28,Налоги!$A$15:$A$28,$A527,Налоги!$M$15:$M$28,$B527)</f>
        <v>0</v>
      </c>
      <c r="X527" s="428">
        <f>SUMIFS(Налоги!W$15:W$28,Налоги!$A$15:$A$28,$A527,Налоги!$M$15:$M$28,$B527)</f>
        <v>0</v>
      </c>
      <c r="Y527" s="428">
        <f>SUMIFS(Налоги!X$15:X$28,Налоги!$A$15:$A$28,$A527,Налоги!$M$15:$M$28,$B527)</f>
        <v>0</v>
      </c>
      <c r="Z527" s="428">
        <f>SUMIFS(Налоги!Y$15:Y$28,Налоги!$A$15:$A$28,$A527,Налоги!$M$15:$M$28,$B527)</f>
        <v>0</v>
      </c>
      <c r="AA527" s="428">
        <f>SUMIFS(Налоги!Z$15:Z$28,Налоги!$A$15:$A$28,$A527,Налоги!$M$15:$M$28,$B527)</f>
        <v>0</v>
      </c>
      <c r="AB527" s="428">
        <f>SUMIFS(Налоги!AA$15:AA$28,Налоги!$A$15:$A$28,$A527,Налоги!$M$15:$M$28,$B527)</f>
        <v>0</v>
      </c>
      <c r="AC527" s="428">
        <f>SUMIFS(Налоги!AB$15:AB$28,Налоги!$A$15:$A$28,$A527,Налоги!$M$15:$M$28,$B527)</f>
        <v>0</v>
      </c>
      <c r="AD527" s="428">
        <f>SUMIFS(Налоги!AC$15:AC$28,Налоги!$A$15:$A$28,$A527,Налоги!$M$15:$M$28,$B527)</f>
        <v>0</v>
      </c>
      <c r="AE527" s="428">
        <f>SUMIFS(Налоги!AD$15:AD$28,Налоги!$A$15:$A$28,$A527,Налоги!$M$15:$M$28,$B527)</f>
        <v>0</v>
      </c>
      <c r="AF527" s="428">
        <f>SUMIFS(Налоги!AE$15:AE$28,Налоги!$A$15:$A$28,$A527,Налоги!$M$15:$M$28,$B527)</f>
        <v>0</v>
      </c>
      <c r="AG527" s="428">
        <f>SUMIFS(Налоги!AF$15:AF$28,Налоги!$A$15:$A$28,$A527,Налоги!$M$15:$M$28,$B527)</f>
        <v>0</v>
      </c>
      <c r="AH527" s="428">
        <f>SUMIFS(Налоги!AG$15:AG$28,Налоги!$A$15:$A$28,$A527,Налоги!$M$15:$M$28,$B527)</f>
        <v>0</v>
      </c>
      <c r="AI527" s="428">
        <f>SUMIFS(Налоги!AH$15:AH$28,Налоги!$A$15:$A$28,$A527,Налоги!$M$15:$M$28,$B527)</f>
        <v>0</v>
      </c>
      <c r="AJ527" s="428">
        <f>SUMIFS(Налоги!AI$15:AI$28,Налоги!$A$15:$A$28,$A527,Налоги!$M$15:$M$28,$B527)</f>
        <v>0</v>
      </c>
      <c r="AK527" s="428">
        <f>SUMIFS(Налоги!AJ$15:AJ$28,Налоги!$A$15:$A$28,$A527,Налоги!$M$15:$M$28,$B527)</f>
        <v>0</v>
      </c>
      <c r="AL527" s="428">
        <f>SUMIFS(Налоги!AK$15:AK$28,Налоги!$A$15:$A$28,$A527,Налоги!$M$15:$M$28,$B527)</f>
        <v>0</v>
      </c>
      <c r="AM527" s="428">
        <f>SUMIFS(Налоги!AL$15:AL$28,Налоги!$A$15:$A$28,$A527,Налоги!$M$15:$M$28,$B527)</f>
        <v>0</v>
      </c>
      <c r="AN527" s="416">
        <f t="shared" si="92"/>
        <v>0</v>
      </c>
      <c r="AO527" s="416">
        <f t="shared" si="93"/>
        <v>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SUMIFS(Налоги!O$15:O$28,Налоги!$A$15:$A$28,$A528,Налоги!$M$15:$M$28,$B528)</f>
        <v>0</v>
      </c>
      <c r="P528" s="428">
        <f>SUMIFS(Налоги!P$15:P$28,Налоги!$A$15:$A$28,$A528,Налоги!$M$15:$M$28,$B528)</f>
        <v>0</v>
      </c>
      <c r="Q528" s="428">
        <f>SUMIFS(Налоги!Q$15:Q$28,Налоги!$A$15:$A$28,$A528,Налоги!$M$15:$M$28,$B528)</f>
        <v>0</v>
      </c>
      <c r="R528" s="416">
        <f t="shared" si="104"/>
        <v>0</v>
      </c>
      <c r="S528" s="428">
        <f>SUMIFS(Налоги!R$15:R$28,Налоги!$A$15:$A$28,$A528,Налоги!$M$15:$M$28,$B528)</f>
        <v>0</v>
      </c>
      <c r="T528" s="428">
        <f>SUMIFS(Налоги!S$15:S$28,Налоги!$A$15:$A$28,$A528,Налоги!$M$15:$M$28,$B528)</f>
        <v>0</v>
      </c>
      <c r="U528" s="428">
        <f>SUMIFS(Налоги!T$15:T$28,Налоги!$A$15:$A$28,$A528,Налоги!$M$15:$M$28,$B528)</f>
        <v>0</v>
      </c>
      <c r="V528" s="428">
        <f>SUMIFS(Налоги!U$15:U$28,Налоги!$A$15:$A$28,$A528,Налоги!$M$15:$M$28,$B528)</f>
        <v>0</v>
      </c>
      <c r="W528" s="428">
        <f>SUMIFS(Налоги!V$15:V$28,Налоги!$A$15:$A$28,$A528,Налоги!$M$15:$M$28,$B528)</f>
        <v>0</v>
      </c>
      <c r="X528" s="428">
        <f>SUMIFS(Налоги!W$15:W$28,Налоги!$A$15:$A$28,$A528,Налоги!$M$15:$M$28,$B528)</f>
        <v>0</v>
      </c>
      <c r="Y528" s="428">
        <f>SUMIFS(Налоги!X$15:X$28,Налоги!$A$15:$A$28,$A528,Налоги!$M$15:$M$28,$B528)</f>
        <v>0</v>
      </c>
      <c r="Z528" s="428">
        <f>SUMIFS(Налоги!Y$15:Y$28,Налоги!$A$15:$A$28,$A528,Налоги!$M$15:$M$28,$B528)</f>
        <v>0</v>
      </c>
      <c r="AA528" s="428">
        <f>SUMIFS(Налоги!Z$15:Z$28,Налоги!$A$15:$A$28,$A528,Налоги!$M$15:$M$28,$B528)</f>
        <v>0</v>
      </c>
      <c r="AB528" s="428">
        <f>SUMIFS(Налоги!AA$15:AA$28,Налоги!$A$15:$A$28,$A528,Налоги!$M$15:$M$28,$B528)</f>
        <v>0</v>
      </c>
      <c r="AC528" s="428">
        <f>SUMIFS(Налоги!AB$15:AB$28,Налоги!$A$15:$A$28,$A528,Налоги!$M$15:$M$28,$B528)</f>
        <v>0</v>
      </c>
      <c r="AD528" s="428">
        <f>SUMIFS(Налоги!AC$15:AC$28,Налоги!$A$15:$A$28,$A528,Налоги!$M$15:$M$28,$B528)</f>
        <v>0</v>
      </c>
      <c r="AE528" s="428">
        <f>SUMIFS(Налоги!AD$15:AD$28,Налоги!$A$15:$A$28,$A528,Налоги!$M$15:$M$28,$B528)</f>
        <v>0</v>
      </c>
      <c r="AF528" s="428">
        <f>SUMIFS(Налоги!AE$15:AE$28,Налоги!$A$15:$A$28,$A528,Налоги!$M$15:$M$28,$B528)</f>
        <v>0</v>
      </c>
      <c r="AG528" s="428">
        <f>SUMIFS(Налоги!AF$15:AF$28,Налоги!$A$15:$A$28,$A528,Налоги!$M$15:$M$28,$B528)</f>
        <v>0</v>
      </c>
      <c r="AH528" s="428">
        <f>SUMIFS(Налоги!AG$15:AG$28,Налоги!$A$15:$A$28,$A528,Налоги!$M$15:$M$28,$B528)</f>
        <v>0</v>
      </c>
      <c r="AI528" s="428">
        <f>SUMIFS(Налоги!AH$15:AH$28,Налоги!$A$15:$A$28,$A528,Налоги!$M$15:$M$28,$B528)</f>
        <v>0</v>
      </c>
      <c r="AJ528" s="428">
        <f>SUMIFS(Налоги!AI$15:AI$28,Налоги!$A$15:$A$28,$A528,Налоги!$M$15:$M$28,$B528)</f>
        <v>0</v>
      </c>
      <c r="AK528" s="428">
        <f>SUMIFS(Налоги!AJ$15:AJ$28,Налоги!$A$15:$A$28,$A528,Налоги!$M$15:$M$28,$B528)</f>
        <v>0</v>
      </c>
      <c r="AL528" s="428">
        <f>SUMIFS(Налоги!AK$15:AK$28,Налоги!$A$15:$A$28,$A528,Налоги!$M$15:$M$28,$B528)</f>
        <v>0</v>
      </c>
      <c r="AM528" s="428">
        <f>SUMIFS(Налоги!AL$15:AL$28,Налоги!$A$15:$A$28,$A528,Налоги!$M$15:$M$28,$B528)</f>
        <v>0</v>
      </c>
      <c r="AN528" s="416">
        <f t="shared" si="92"/>
        <v>0</v>
      </c>
      <c r="AO528" s="416">
        <f t="shared" si="93"/>
        <v>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SUMIFS(Налоги!O$15:O$28,Налоги!$A$15:$A$28,$A529,Налоги!$M$15:$M$28,$B529)</f>
        <v>5.8</v>
      </c>
      <c r="P529" s="428">
        <f>SUMIFS(Налоги!P$15:P$28,Налоги!$A$15:$A$28,$A529,Налоги!$M$15:$M$28,$B529)</f>
        <v>32.5</v>
      </c>
      <c r="Q529" s="428">
        <f>SUMIFS(Налоги!Q$15:Q$28,Налоги!$A$15:$A$28,$A529,Налоги!$M$15:$M$28,$B529)</f>
        <v>32.47</v>
      </c>
      <c r="R529" s="416">
        <f t="shared" si="104"/>
        <v>-3.0000000000001137E-2</v>
      </c>
      <c r="S529" s="428">
        <f>SUMIFS(Налоги!R$15:R$28,Налоги!$A$15:$A$28,$A529,Налоги!$M$15:$M$28,$B529)</f>
        <v>27.8</v>
      </c>
      <c r="T529" s="428">
        <f>SUMIFS(Налоги!S$15:S$28,Налоги!$A$15:$A$28,$A529,Налоги!$M$15:$M$28,$B529)</f>
        <v>27.8</v>
      </c>
      <c r="U529" s="428">
        <f>SUMIFS(Налоги!T$15:T$28,Налоги!$A$15:$A$28,$A529,Налоги!$M$15:$M$28,$B529)</f>
        <v>0</v>
      </c>
      <c r="V529" s="428">
        <f>SUMIFS(Налоги!U$15:U$28,Налоги!$A$15:$A$28,$A529,Налоги!$M$15:$M$28,$B529)</f>
        <v>0</v>
      </c>
      <c r="W529" s="428">
        <f>SUMIFS(Налоги!V$15:V$28,Налоги!$A$15:$A$28,$A529,Налоги!$M$15:$M$28,$B529)</f>
        <v>0</v>
      </c>
      <c r="X529" s="428">
        <f>SUMIFS(Налоги!W$15:W$28,Налоги!$A$15:$A$28,$A529,Налоги!$M$15:$M$28,$B529)</f>
        <v>0</v>
      </c>
      <c r="Y529" s="428">
        <f>SUMIFS(Налоги!X$15:X$28,Налоги!$A$15:$A$28,$A529,Налоги!$M$15:$M$28,$B529)</f>
        <v>0</v>
      </c>
      <c r="Z529" s="428">
        <f>SUMIFS(Налоги!Y$15:Y$28,Налоги!$A$15:$A$28,$A529,Налоги!$M$15:$M$28,$B529)</f>
        <v>0</v>
      </c>
      <c r="AA529" s="428">
        <f>SUMIFS(Налоги!Z$15:Z$28,Налоги!$A$15:$A$28,$A529,Налоги!$M$15:$M$28,$B529)</f>
        <v>0</v>
      </c>
      <c r="AB529" s="428">
        <f>SUMIFS(Налоги!AA$15:AA$28,Налоги!$A$15:$A$28,$A529,Налоги!$M$15:$M$28,$B529)</f>
        <v>0</v>
      </c>
      <c r="AC529" s="428">
        <f>SUMIFS(Налоги!AB$15:AB$28,Налоги!$A$15:$A$28,$A529,Налоги!$M$15:$M$28,$B529)</f>
        <v>0</v>
      </c>
      <c r="AD529" s="428">
        <f>SUMIFS(Налоги!AC$15:AC$28,Налоги!$A$15:$A$28,$A529,Налоги!$M$15:$M$28,$B529)</f>
        <v>27.8</v>
      </c>
      <c r="AE529" s="428">
        <f>SUMIFS(Налоги!AD$15:AD$28,Налоги!$A$15:$A$28,$A529,Налоги!$M$15:$M$28,$B529)</f>
        <v>0</v>
      </c>
      <c r="AF529" s="428">
        <f>SUMIFS(Налоги!AE$15:AE$28,Налоги!$A$15:$A$28,$A529,Налоги!$M$15:$M$28,$B529)</f>
        <v>0</v>
      </c>
      <c r="AG529" s="428">
        <f>SUMIFS(Налоги!AF$15:AF$28,Налоги!$A$15:$A$28,$A529,Налоги!$M$15:$M$28,$B529)</f>
        <v>0</v>
      </c>
      <c r="AH529" s="428">
        <f>SUMIFS(Налоги!AG$15:AG$28,Налоги!$A$15:$A$28,$A529,Налоги!$M$15:$M$28,$B529)</f>
        <v>0</v>
      </c>
      <c r="AI529" s="428">
        <f>SUMIFS(Налоги!AH$15:AH$28,Налоги!$A$15:$A$28,$A529,Налоги!$M$15:$M$28,$B529)</f>
        <v>0</v>
      </c>
      <c r="AJ529" s="428">
        <f>SUMIFS(Налоги!AI$15:AI$28,Налоги!$A$15:$A$28,$A529,Налоги!$M$15:$M$28,$B529)</f>
        <v>0</v>
      </c>
      <c r="AK529" s="428">
        <f>SUMIFS(Налоги!AJ$15:AJ$28,Налоги!$A$15:$A$28,$A529,Налоги!$M$15:$M$28,$B529)</f>
        <v>0</v>
      </c>
      <c r="AL529" s="428">
        <f>SUMIFS(Налоги!AK$15:AK$28,Налоги!$A$15:$A$28,$A529,Налоги!$M$15:$M$28,$B529)</f>
        <v>0</v>
      </c>
      <c r="AM529" s="428">
        <f>SUMIFS(Налоги!AL$15:AL$28,Налоги!$A$15:$A$28,$A529,Налоги!$M$15:$M$28,$B529)</f>
        <v>0</v>
      </c>
      <c r="AN529" s="416">
        <f t="shared" si="92"/>
        <v>0</v>
      </c>
      <c r="AO529" s="416">
        <f t="shared" si="93"/>
        <v>-100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SUMIFS(Налоги!O$15:O$28,Налоги!$A$15:$A$28,$A530,Налоги!$M$15:$M$28,$B530)</f>
        <v>0</v>
      </c>
      <c r="P530" s="428">
        <f>SUMIFS(Налоги!P$15:P$28,Налоги!$A$15:$A$28,$A530,Налоги!$M$15:$M$28,$B530)</f>
        <v>0</v>
      </c>
      <c r="Q530" s="428">
        <f>SUMIFS(Налоги!Q$15:Q$28,Налоги!$A$15:$A$28,$A530,Налоги!$M$15:$M$28,$B530)</f>
        <v>0</v>
      </c>
      <c r="R530" s="416">
        <f t="shared" si="104"/>
        <v>0</v>
      </c>
      <c r="S530" s="428">
        <f>SUMIFS(Налоги!R$15:R$28,Налоги!$A$15:$A$28,$A530,Налоги!$M$15:$M$28,$B530)</f>
        <v>0</v>
      </c>
      <c r="T530" s="428">
        <f>SUMIFS(Налоги!S$15:S$28,Налоги!$A$15:$A$28,$A530,Налоги!$M$15:$M$28,$B530)</f>
        <v>0</v>
      </c>
      <c r="U530" s="428">
        <f>SUMIFS(Налоги!T$15:T$28,Налоги!$A$15:$A$28,$A530,Налоги!$M$15:$M$28,$B530)</f>
        <v>0</v>
      </c>
      <c r="V530" s="428">
        <f>SUMIFS(Налоги!U$15:U$28,Налоги!$A$15:$A$28,$A530,Налоги!$M$15:$M$28,$B530)</f>
        <v>0</v>
      </c>
      <c r="W530" s="428">
        <f>SUMIFS(Налоги!V$15:V$28,Налоги!$A$15:$A$28,$A530,Налоги!$M$15:$M$28,$B530)</f>
        <v>0</v>
      </c>
      <c r="X530" s="428">
        <f>SUMIFS(Налоги!W$15:W$28,Налоги!$A$15:$A$28,$A530,Налоги!$M$15:$M$28,$B530)</f>
        <v>0</v>
      </c>
      <c r="Y530" s="428">
        <f>SUMIFS(Налоги!X$15:X$28,Налоги!$A$15:$A$28,$A530,Налоги!$M$15:$M$28,$B530)</f>
        <v>0</v>
      </c>
      <c r="Z530" s="428">
        <f>SUMIFS(Налоги!Y$15:Y$28,Налоги!$A$15:$A$28,$A530,Налоги!$M$15:$M$28,$B530)</f>
        <v>0</v>
      </c>
      <c r="AA530" s="428">
        <f>SUMIFS(Налоги!Z$15:Z$28,Налоги!$A$15:$A$28,$A530,Налоги!$M$15:$M$28,$B530)</f>
        <v>0</v>
      </c>
      <c r="AB530" s="428">
        <f>SUMIFS(Налоги!AA$15:AA$28,Налоги!$A$15:$A$28,$A530,Налоги!$M$15:$M$28,$B530)</f>
        <v>0</v>
      </c>
      <c r="AC530" s="428">
        <f>SUMIFS(Налоги!AB$15:AB$28,Налоги!$A$15:$A$28,$A530,Налоги!$M$15:$M$28,$B530)</f>
        <v>0</v>
      </c>
      <c r="AD530" s="428">
        <f>SUMIFS(Налоги!AC$15:AC$28,Налоги!$A$15:$A$28,$A530,Налоги!$M$15:$M$28,$B530)</f>
        <v>0</v>
      </c>
      <c r="AE530" s="428">
        <f>SUMIFS(Налоги!AD$15:AD$28,Налоги!$A$15:$A$28,$A530,Налоги!$M$15:$M$28,$B530)</f>
        <v>0</v>
      </c>
      <c r="AF530" s="428">
        <f>SUMIFS(Налоги!AE$15:AE$28,Налоги!$A$15:$A$28,$A530,Налоги!$M$15:$M$28,$B530)</f>
        <v>0</v>
      </c>
      <c r="AG530" s="428">
        <f>SUMIFS(Налоги!AF$15:AF$28,Налоги!$A$15:$A$28,$A530,Налоги!$M$15:$M$28,$B530)</f>
        <v>0</v>
      </c>
      <c r="AH530" s="428">
        <f>SUMIFS(Налоги!AG$15:AG$28,Налоги!$A$15:$A$28,$A530,Налоги!$M$15:$M$28,$B530)</f>
        <v>0</v>
      </c>
      <c r="AI530" s="428">
        <f>SUMIFS(Налоги!AH$15:AH$28,Налоги!$A$15:$A$28,$A530,Налоги!$M$15:$M$28,$B530)</f>
        <v>0</v>
      </c>
      <c r="AJ530" s="428">
        <f>SUMIFS(Налоги!AI$15:AI$28,Налоги!$A$15:$A$28,$A530,Налоги!$M$15:$M$28,$B530)</f>
        <v>0</v>
      </c>
      <c r="AK530" s="428">
        <f>SUMIFS(Налоги!AJ$15:AJ$28,Налоги!$A$15:$A$28,$A530,Налоги!$M$15:$M$28,$B530)</f>
        <v>0</v>
      </c>
      <c r="AL530" s="428">
        <f>SUMIFS(Налоги!AK$15:AK$28,Налоги!$A$15:$A$28,$A530,Налоги!$M$15:$M$28,$B530)</f>
        <v>0</v>
      </c>
      <c r="AM530" s="428">
        <f>SUMIFS(Налоги!AL$15:AL$28,Налоги!$A$15:$A$28,$A530,Налоги!$M$15:$M$28,$B530)</f>
        <v>0</v>
      </c>
      <c r="AN530" s="416">
        <f t="shared" si="92"/>
        <v>0</v>
      </c>
      <c r="AO530" s="416">
        <f t="shared" si="93"/>
        <v>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SUMIFS(Налоги!O$15:O$28,Налоги!$A$15:$A$28,$A531,Налоги!$M$15:$M$28,$B531)</f>
        <v>0</v>
      </c>
      <c r="P531" s="428">
        <f>SUMIFS(Налоги!P$15:P$28,Налоги!$A$15:$A$28,$A531,Налоги!$M$15:$M$28,$B531)</f>
        <v>0</v>
      </c>
      <c r="Q531" s="428">
        <f>SUMIFS(Налоги!Q$15:Q$28,Налоги!$A$15:$A$28,$A531,Налоги!$M$15:$M$28,$B531)</f>
        <v>0</v>
      </c>
      <c r="R531" s="416">
        <f t="shared" si="104"/>
        <v>0</v>
      </c>
      <c r="S531" s="428">
        <f>SUMIFS(Налоги!R$15:R$28,Налоги!$A$15:$A$28,$A531,Налоги!$M$15:$M$28,$B531)</f>
        <v>0</v>
      </c>
      <c r="T531" s="428">
        <f>SUMIFS(Налоги!S$15:S$28,Налоги!$A$15:$A$28,$A531,Налоги!$M$15:$M$28,$B531)</f>
        <v>0</v>
      </c>
      <c r="U531" s="428">
        <f>SUMIFS(Налоги!T$15:T$28,Налоги!$A$15:$A$28,$A531,Налоги!$M$15:$M$28,$B531)</f>
        <v>0</v>
      </c>
      <c r="V531" s="428">
        <f>SUMIFS(Налоги!U$15:U$28,Налоги!$A$15:$A$28,$A531,Налоги!$M$15:$M$28,$B531)</f>
        <v>0</v>
      </c>
      <c r="W531" s="428">
        <f>SUMIFS(Налоги!V$15:V$28,Налоги!$A$15:$A$28,$A531,Налоги!$M$15:$M$28,$B531)</f>
        <v>0</v>
      </c>
      <c r="X531" s="428">
        <f>SUMIFS(Налоги!W$15:W$28,Налоги!$A$15:$A$28,$A531,Налоги!$M$15:$M$28,$B531)</f>
        <v>0</v>
      </c>
      <c r="Y531" s="428">
        <f>SUMIFS(Налоги!X$15:X$28,Налоги!$A$15:$A$28,$A531,Налоги!$M$15:$M$28,$B531)</f>
        <v>0</v>
      </c>
      <c r="Z531" s="428">
        <f>SUMIFS(Налоги!Y$15:Y$28,Налоги!$A$15:$A$28,$A531,Налоги!$M$15:$M$28,$B531)</f>
        <v>0</v>
      </c>
      <c r="AA531" s="428">
        <f>SUMIFS(Налоги!Z$15:Z$28,Налоги!$A$15:$A$28,$A531,Налоги!$M$15:$M$28,$B531)</f>
        <v>0</v>
      </c>
      <c r="AB531" s="428">
        <f>SUMIFS(Налоги!AA$15:AA$28,Налоги!$A$15:$A$28,$A531,Налоги!$M$15:$M$28,$B531)</f>
        <v>0</v>
      </c>
      <c r="AC531" s="428">
        <f>SUMIFS(Налоги!AB$15:AB$28,Налоги!$A$15:$A$28,$A531,Налоги!$M$15:$M$28,$B531)</f>
        <v>0</v>
      </c>
      <c r="AD531" s="428">
        <f>SUMIFS(Налоги!AC$15:AC$28,Налоги!$A$15:$A$28,$A531,Налоги!$M$15:$M$28,$B531)</f>
        <v>0</v>
      </c>
      <c r="AE531" s="428">
        <f>SUMIFS(Налоги!AD$15:AD$28,Налоги!$A$15:$A$28,$A531,Налоги!$M$15:$M$28,$B531)</f>
        <v>0</v>
      </c>
      <c r="AF531" s="428">
        <f>SUMIFS(Налоги!AE$15:AE$28,Налоги!$A$15:$A$28,$A531,Налоги!$M$15:$M$28,$B531)</f>
        <v>0</v>
      </c>
      <c r="AG531" s="428">
        <f>SUMIFS(Налоги!AF$15:AF$28,Налоги!$A$15:$A$28,$A531,Налоги!$M$15:$M$28,$B531)</f>
        <v>0</v>
      </c>
      <c r="AH531" s="428">
        <f>SUMIFS(Налоги!AG$15:AG$28,Налоги!$A$15:$A$28,$A531,Налоги!$M$15:$M$28,$B531)</f>
        <v>0</v>
      </c>
      <c r="AI531" s="428">
        <f>SUMIFS(Налоги!AH$15:AH$28,Налоги!$A$15:$A$28,$A531,Налоги!$M$15:$M$28,$B531)</f>
        <v>0</v>
      </c>
      <c r="AJ531" s="428">
        <f>SUMIFS(Налоги!AI$15:AI$28,Налоги!$A$15:$A$28,$A531,Налоги!$M$15:$M$28,$B531)</f>
        <v>0</v>
      </c>
      <c r="AK531" s="428">
        <f>SUMIFS(Налоги!AJ$15:AJ$28,Налоги!$A$15:$A$28,$A531,Налоги!$M$15:$M$28,$B531)</f>
        <v>0</v>
      </c>
      <c r="AL531" s="428">
        <f>SUMIFS(Налоги!AK$15:AK$28,Налоги!$A$15:$A$28,$A531,Налоги!$M$15:$M$28,$B531)</f>
        <v>0</v>
      </c>
      <c r="AM531" s="428">
        <f>SUMIFS(Налоги!AL$15:AL$28,Налоги!$A$15:$A$28,$A531,Налоги!$M$15:$M$28,$B531)</f>
        <v>0</v>
      </c>
      <c r="AN531" s="416">
        <f t="shared" si="92"/>
        <v>0</v>
      </c>
      <c r="AO531" s="416">
        <f t="shared" si="93"/>
        <v>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SUMIFS(Налоги!O$15:O$28,Налоги!$A$15:$A$28,$A532,Налоги!$M$15:$M$28,$B532)</f>
        <v>0</v>
      </c>
      <c r="P532" s="415">
        <f>SUMIFS(Налоги!P$15:P$28,Налоги!$A$15:$A$28,$A532,Налоги!$M$15:$M$28,$B532)</f>
        <v>0</v>
      </c>
      <c r="Q532" s="415">
        <f>SUMIFS(Налоги!Q$15:Q$28,Налоги!$A$15:$A$28,$A532,Налоги!$M$15:$M$28,$B532)</f>
        <v>0</v>
      </c>
      <c r="R532" s="416">
        <f t="shared" si="104"/>
        <v>0</v>
      </c>
      <c r="S532" s="415">
        <f>SUMIFS(Налоги!R$15:R$28,Налоги!$A$15:$A$28,$A532,Налоги!$M$15:$M$28,$B532)</f>
        <v>0</v>
      </c>
      <c r="T532" s="415">
        <f>SUMIFS(Налоги!S$15:S$28,Налоги!$A$15:$A$28,$A532,Налоги!$M$15:$M$28,$B532)</f>
        <v>0</v>
      </c>
      <c r="U532" s="415">
        <f>SUMIFS(Налоги!T$15:T$28,Налоги!$A$15:$A$28,$A532,Налоги!$M$15:$M$28,$B532)</f>
        <v>0</v>
      </c>
      <c r="V532" s="415">
        <f>SUMIFS(Налоги!U$15:U$28,Налоги!$A$15:$A$28,$A532,Налоги!$M$15:$M$28,$B532)</f>
        <v>0</v>
      </c>
      <c r="W532" s="415">
        <f>SUMIFS(Налоги!V$15:V$28,Налоги!$A$15:$A$28,$A532,Налоги!$M$15:$M$28,$B532)</f>
        <v>0</v>
      </c>
      <c r="X532" s="415">
        <f>SUMIFS(Налоги!W$15:W$28,Налоги!$A$15:$A$28,$A532,Налоги!$M$15:$M$28,$B532)</f>
        <v>0</v>
      </c>
      <c r="Y532" s="415">
        <f>SUMIFS(Налоги!X$15:X$28,Налоги!$A$15:$A$28,$A532,Налоги!$M$15:$M$28,$B532)</f>
        <v>0</v>
      </c>
      <c r="Z532" s="415">
        <f>SUMIFS(Налоги!Y$15:Y$28,Налоги!$A$15:$A$28,$A532,Налоги!$M$15:$M$28,$B532)</f>
        <v>0</v>
      </c>
      <c r="AA532" s="415">
        <f>SUMIFS(Налоги!Z$15:Z$28,Налоги!$A$15:$A$28,$A532,Налоги!$M$15:$M$28,$B532)</f>
        <v>0</v>
      </c>
      <c r="AB532" s="415">
        <f>SUMIFS(Налоги!AA$15:AA$28,Налоги!$A$15:$A$28,$A532,Налоги!$M$15:$M$28,$B532)</f>
        <v>0</v>
      </c>
      <c r="AC532" s="415">
        <f>SUMIFS(Налоги!AB$15:AB$28,Налоги!$A$15:$A$28,$A532,Налоги!$M$15:$M$28,$B532)</f>
        <v>0</v>
      </c>
      <c r="AD532" s="415">
        <f>SUMIFS(Налоги!AC$15:AC$28,Налоги!$A$15:$A$28,$A532,Налоги!$M$15:$M$28,$B532)</f>
        <v>0</v>
      </c>
      <c r="AE532" s="415">
        <f>SUMIFS(Налоги!AD$15:AD$28,Налоги!$A$15:$A$28,$A532,Налоги!$M$15:$M$28,$B532)</f>
        <v>0</v>
      </c>
      <c r="AF532" s="415">
        <f>SUMIFS(Налоги!AE$15:AE$28,Налоги!$A$15:$A$28,$A532,Налоги!$M$15:$M$28,$B532)</f>
        <v>0</v>
      </c>
      <c r="AG532" s="415">
        <f>SUMIFS(Налоги!AF$15:AF$28,Налоги!$A$15:$A$28,$A532,Налоги!$M$15:$M$28,$B532)</f>
        <v>0</v>
      </c>
      <c r="AH532" s="415">
        <f>SUMIFS(Налоги!AG$15:AG$28,Налоги!$A$15:$A$28,$A532,Налоги!$M$15:$M$28,$B532)</f>
        <v>0</v>
      </c>
      <c r="AI532" s="415">
        <f>SUMIFS(Налоги!AH$15:AH$28,Налоги!$A$15:$A$28,$A532,Налоги!$M$15:$M$28,$B532)</f>
        <v>0</v>
      </c>
      <c r="AJ532" s="415">
        <f>SUMIFS(Налоги!AI$15:AI$28,Налоги!$A$15:$A$28,$A532,Налоги!$M$15:$M$28,$B532)</f>
        <v>0</v>
      </c>
      <c r="AK532" s="415">
        <f>SUMIFS(Налоги!AJ$15:AJ$28,Налоги!$A$15:$A$28,$A532,Налоги!$M$15:$M$28,$B532)</f>
        <v>0</v>
      </c>
      <c r="AL532" s="415">
        <f>SUMIFS(Налоги!AK$15:AK$28,Налоги!$A$15:$A$28,$A532,Налоги!$M$15:$M$28,$B532)</f>
        <v>0</v>
      </c>
      <c r="AM532" s="415">
        <f>SUMIFS(Налоги!AL$15:AL$28,Налоги!$A$15:$A$28,$A532,Налоги!$M$15:$M$28,$B532)</f>
        <v>0</v>
      </c>
      <c r="AN532" s="416">
        <f t="shared" si="92"/>
        <v>0</v>
      </c>
      <c r="AO532" s="416">
        <f t="shared" si="93"/>
        <v>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SUMIFS(Налоги!O$15:O$28,Налоги!$A$15:$A$28,$A533,Налоги!$M$15:$M$28,$B533)</f>
        <v>0</v>
      </c>
      <c r="P533" s="428">
        <f>SUMIFS(Налоги!P$15:P$28,Налоги!$A$15:$A$28,$A533,Налоги!$M$15:$M$28,$B533)</f>
        <v>0</v>
      </c>
      <c r="Q533" s="428">
        <f>SUMIFS(Налоги!Q$15:Q$28,Налоги!$A$15:$A$28,$A533,Налоги!$M$15:$M$28,$B533)</f>
        <v>0</v>
      </c>
      <c r="R533" s="416">
        <f>Q533-P533</f>
        <v>0</v>
      </c>
      <c r="S533" s="428">
        <f>SUMIFS(Налоги!R$15:R$28,Налоги!$A$15:$A$28,$A533,Налоги!$M$15:$M$28,$B533)</f>
        <v>0</v>
      </c>
      <c r="T533" s="428">
        <f>SUMIFS(Налоги!S$15:S$28,Налоги!$A$15:$A$28,$A533,Налоги!$M$15:$M$28,$B533)</f>
        <v>0</v>
      </c>
      <c r="U533" s="428">
        <f>SUMIFS(Налоги!T$15:T$28,Налоги!$A$15:$A$28,$A533,Налоги!$M$15:$M$28,$B533)</f>
        <v>0</v>
      </c>
      <c r="V533" s="428">
        <f>SUMIFS(Налоги!U$15:U$28,Налоги!$A$15:$A$28,$A533,Налоги!$M$15:$M$28,$B533)</f>
        <v>0</v>
      </c>
      <c r="W533" s="428">
        <f>SUMIFS(Налоги!V$15:V$28,Налоги!$A$15:$A$28,$A533,Налоги!$M$15:$M$28,$B533)</f>
        <v>0</v>
      </c>
      <c r="X533" s="428">
        <f>SUMIFS(Налоги!W$15:W$28,Налоги!$A$15:$A$28,$A533,Налоги!$M$15:$M$28,$B533)</f>
        <v>0</v>
      </c>
      <c r="Y533" s="428">
        <f>SUMIFS(Налоги!X$15:X$28,Налоги!$A$15:$A$28,$A533,Налоги!$M$15:$M$28,$B533)</f>
        <v>0</v>
      </c>
      <c r="Z533" s="428">
        <f>SUMIFS(Налоги!Y$15:Y$28,Налоги!$A$15:$A$28,$A533,Налоги!$M$15:$M$28,$B533)</f>
        <v>0</v>
      </c>
      <c r="AA533" s="428">
        <f>SUMIFS(Налоги!Z$15:Z$28,Налоги!$A$15:$A$28,$A533,Налоги!$M$15:$M$28,$B533)</f>
        <v>0</v>
      </c>
      <c r="AB533" s="428">
        <f>SUMIFS(Налоги!AA$15:AA$28,Налоги!$A$15:$A$28,$A533,Налоги!$M$15:$M$28,$B533)</f>
        <v>0</v>
      </c>
      <c r="AC533" s="428">
        <f>SUMIFS(Налоги!AB$15:AB$28,Налоги!$A$15:$A$28,$A533,Налоги!$M$15:$M$28,$B533)</f>
        <v>0</v>
      </c>
      <c r="AD533" s="428">
        <f>SUMIFS(Налоги!AC$15:AC$28,Налоги!$A$15:$A$28,$A533,Налоги!$M$15:$M$28,$B533)</f>
        <v>0</v>
      </c>
      <c r="AE533" s="428">
        <f>SUMIFS(Налоги!AD$15:AD$28,Налоги!$A$15:$A$28,$A533,Налоги!$M$15:$M$28,$B533)</f>
        <v>0</v>
      </c>
      <c r="AF533" s="428">
        <f>SUMIFS(Налоги!AE$15:AE$28,Налоги!$A$15:$A$28,$A533,Налоги!$M$15:$M$28,$B533)</f>
        <v>0</v>
      </c>
      <c r="AG533" s="428">
        <f>SUMIFS(Налоги!AF$15:AF$28,Налоги!$A$15:$A$28,$A533,Налоги!$M$15:$M$28,$B533)</f>
        <v>0</v>
      </c>
      <c r="AH533" s="428">
        <f>SUMIFS(Налоги!AG$15:AG$28,Налоги!$A$15:$A$28,$A533,Налоги!$M$15:$M$28,$B533)</f>
        <v>0</v>
      </c>
      <c r="AI533" s="428">
        <f>SUMIFS(Налоги!AH$15:AH$28,Налоги!$A$15:$A$28,$A533,Налоги!$M$15:$M$28,$B533)</f>
        <v>0</v>
      </c>
      <c r="AJ533" s="428">
        <f>SUMIFS(Налоги!AI$15:AI$28,Налоги!$A$15:$A$28,$A533,Налоги!$M$15:$M$28,$B533)</f>
        <v>0</v>
      </c>
      <c r="AK533" s="428">
        <f>SUMIFS(Налоги!AJ$15:AJ$28,Налоги!$A$15:$A$28,$A533,Налоги!$M$15:$M$28,$B533)</f>
        <v>0</v>
      </c>
      <c r="AL533" s="428">
        <f>SUMIFS(Налоги!AK$15:AK$28,Налоги!$A$15:$A$28,$A533,Налоги!$M$15:$M$28,$B533)</f>
        <v>0</v>
      </c>
      <c r="AM533" s="428">
        <f>SUMIFS(Налоги!AL$15:AL$28,Налоги!$A$15:$A$28,$A533,Налоги!$M$15:$M$28,$B533)</f>
        <v>0</v>
      </c>
      <c r="AN533" s="416">
        <f t="shared" si="92"/>
        <v>0</v>
      </c>
      <c r="AO533" s="416">
        <f t="shared" si="93"/>
        <v>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SUMIFS(Налоги!O$15:O$28,Налоги!$A$15:$A$28,$A534,Налоги!$M$15:$M$28,$B534)</f>
        <v>0</v>
      </c>
      <c r="P534" s="428">
        <f>SUMIFS(Налоги!P$15:P$28,Налоги!$A$15:$A$28,$A534,Налоги!$M$15:$M$28,$B534)</f>
        <v>0</v>
      </c>
      <c r="Q534" s="428">
        <f>SUMIFS(Налоги!Q$15:Q$28,Налоги!$A$15:$A$28,$A534,Налоги!$M$15:$M$28,$B534)</f>
        <v>0</v>
      </c>
      <c r="R534" s="416">
        <f t="shared" si="104"/>
        <v>0</v>
      </c>
      <c r="S534" s="428">
        <f>SUMIFS(Налоги!R$15:R$28,Налоги!$A$15:$A$28,$A534,Налоги!$M$15:$M$28,$B534)</f>
        <v>0</v>
      </c>
      <c r="T534" s="428">
        <f>SUMIFS(Налоги!S$15:S$28,Налоги!$A$15:$A$28,$A534,Налоги!$M$15:$M$28,$B534)</f>
        <v>0</v>
      </c>
      <c r="U534" s="428">
        <f>SUMIFS(Налоги!T$15:T$28,Налоги!$A$15:$A$28,$A534,Налоги!$M$15:$M$28,$B534)</f>
        <v>0</v>
      </c>
      <c r="V534" s="428">
        <f>SUMIFS(Налоги!U$15:U$28,Налоги!$A$15:$A$28,$A534,Налоги!$M$15:$M$28,$B534)</f>
        <v>0</v>
      </c>
      <c r="W534" s="428">
        <f>SUMIFS(Налоги!V$15:V$28,Налоги!$A$15:$A$28,$A534,Налоги!$M$15:$M$28,$B534)</f>
        <v>0</v>
      </c>
      <c r="X534" s="428">
        <f>SUMIFS(Налоги!W$15:W$28,Налоги!$A$15:$A$28,$A534,Налоги!$M$15:$M$28,$B534)</f>
        <v>0</v>
      </c>
      <c r="Y534" s="428">
        <f>SUMIFS(Налоги!X$15:X$28,Налоги!$A$15:$A$28,$A534,Налоги!$M$15:$M$28,$B534)</f>
        <v>0</v>
      </c>
      <c r="Z534" s="428">
        <f>SUMIFS(Налоги!Y$15:Y$28,Налоги!$A$15:$A$28,$A534,Налоги!$M$15:$M$28,$B534)</f>
        <v>0</v>
      </c>
      <c r="AA534" s="428">
        <f>SUMIFS(Налоги!Z$15:Z$28,Налоги!$A$15:$A$28,$A534,Налоги!$M$15:$M$28,$B534)</f>
        <v>0</v>
      </c>
      <c r="AB534" s="428">
        <f>SUMIFS(Налоги!AA$15:AA$28,Налоги!$A$15:$A$28,$A534,Налоги!$M$15:$M$28,$B534)</f>
        <v>0</v>
      </c>
      <c r="AC534" s="428">
        <f>SUMIFS(Налоги!AB$15:AB$28,Налоги!$A$15:$A$28,$A534,Налоги!$M$15:$M$28,$B534)</f>
        <v>0</v>
      </c>
      <c r="AD534" s="428">
        <f>SUMIFS(Налоги!AC$15:AC$28,Налоги!$A$15:$A$28,$A534,Налоги!$M$15:$M$28,$B534)</f>
        <v>0</v>
      </c>
      <c r="AE534" s="428">
        <f>SUMIFS(Налоги!AD$15:AD$28,Налоги!$A$15:$A$28,$A534,Налоги!$M$15:$M$28,$B534)</f>
        <v>0</v>
      </c>
      <c r="AF534" s="428">
        <f>SUMIFS(Налоги!AE$15:AE$28,Налоги!$A$15:$A$28,$A534,Налоги!$M$15:$M$28,$B534)</f>
        <v>0</v>
      </c>
      <c r="AG534" s="428">
        <f>SUMIFS(Налоги!AF$15:AF$28,Налоги!$A$15:$A$28,$A534,Налоги!$M$15:$M$28,$B534)</f>
        <v>0</v>
      </c>
      <c r="AH534" s="428">
        <f>SUMIFS(Налоги!AG$15:AG$28,Налоги!$A$15:$A$28,$A534,Налоги!$M$15:$M$28,$B534)</f>
        <v>0</v>
      </c>
      <c r="AI534" s="428">
        <f>SUMIFS(Налоги!AH$15:AH$28,Налоги!$A$15:$A$28,$A534,Налоги!$M$15:$M$28,$B534)</f>
        <v>0</v>
      </c>
      <c r="AJ534" s="428">
        <f>SUMIFS(Налоги!AI$15:AI$28,Налоги!$A$15:$A$28,$A534,Налоги!$M$15:$M$28,$B534)</f>
        <v>0</v>
      </c>
      <c r="AK534" s="428">
        <f>SUMIFS(Налоги!AJ$15:AJ$28,Налоги!$A$15:$A$28,$A534,Налоги!$M$15:$M$28,$B534)</f>
        <v>0</v>
      </c>
      <c r="AL534" s="428">
        <f>SUMIFS(Налоги!AK$15:AK$28,Налоги!$A$15:$A$28,$A534,Налоги!$M$15:$M$28,$B534)</f>
        <v>0</v>
      </c>
      <c r="AM534" s="428">
        <f>SUMIFS(Налоги!AL$15:AL$28,Налоги!$A$15:$A$28,$A534,Налоги!$M$15:$M$28,$B534)</f>
        <v>0</v>
      </c>
      <c r="AN534" s="416">
        <f t="shared" si="92"/>
        <v>0</v>
      </c>
      <c r="AO534" s="416">
        <f t="shared" si="93"/>
        <v>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8.75"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SUMIFS(Аренда!O$15:O$24,Аренда!$A$15:$A$24,$A536,Аренда!$M$15:$M$24,"Арендная и концессионная плата. Лизинговые платежи")</f>
        <v>0</v>
      </c>
      <c r="P536" s="428">
        <f>SUMIFS(Аренда!P$15:P$24,Аренда!$A$15:$A$24,$A536,Аренда!$M$15:$M$24,"Арендная и концессионная плата. Лизинговые платежи")</f>
        <v>0</v>
      </c>
      <c r="Q536" s="428">
        <f>SUMIFS(Аренда!Q$15:Q$24,Аренда!$A$15:$A$24,$A536,Аренда!$M$15:$M$24,"Арендная и концессионная плата. Лизинговые платежи")</f>
        <v>0</v>
      </c>
      <c r="R536" s="416">
        <f t="shared" si="106"/>
        <v>0</v>
      </c>
      <c r="S536" s="428">
        <f>SUMIFS(Аренда!R$15:R$24,Аренда!$A$15:$A$24,$A536,Аренда!$M$15:$M$24,"Арендная и концессионная плата. Лизинговые платежи")</f>
        <v>0</v>
      </c>
      <c r="T536" s="428">
        <f>SUMIFS(Аренда!S$15:S$24,Аренда!$A$15:$A$24,$A536,Аренда!$M$15:$M$24,"Арендная и концессионная плата. Лизинговые платежи")</f>
        <v>0</v>
      </c>
      <c r="U536" s="428">
        <f>SUMIFS(Аренда!T$15:T$24,Аренда!$A$15:$A$24,$A536,Аренда!$M$15:$M$24,"Арендная и концессионная плата. Лизинговые платежи")</f>
        <v>0</v>
      </c>
      <c r="V536" s="428">
        <f>SUMIFS(Аренда!U$15:U$24,Аренда!$A$15:$A$24,$A536,Аренда!$M$15:$M$24,"Арендная и концессионная плата. Лизинговые платежи")</f>
        <v>0</v>
      </c>
      <c r="W536" s="428">
        <f>SUMIFS(Аренда!V$15:V$24,Аренда!$A$15:$A$24,$A536,Аренда!$M$15:$M$24,"Арендная и концессионная плата. Лизинговые платежи")</f>
        <v>0</v>
      </c>
      <c r="X536" s="428">
        <f>SUMIFS(Аренда!W$15:W$24,Аренда!$A$15:$A$24,$A536,Аренда!$M$15:$M$24,"Арендная и концессионная плата. Лизинговые платежи")</f>
        <v>0</v>
      </c>
      <c r="Y536" s="428">
        <f>SUMIFS(Аренда!X$15:X$24,Аренда!$A$15:$A$24,$A536,Аренда!$M$15:$M$24,"Арендная и концессионная плата. Лизинговые платежи")</f>
        <v>0</v>
      </c>
      <c r="Z536" s="428">
        <f>SUMIFS(Аренда!Y$15:Y$24,Аренда!$A$15:$A$24,$A536,Аренда!$M$15:$M$24,"Арендная и концессионная плата. Лизинговые платежи")</f>
        <v>0</v>
      </c>
      <c r="AA536" s="428">
        <f>SUMIFS(Аренда!Z$15:Z$24,Аренда!$A$15:$A$24,$A536,Аренда!$M$15:$M$24,"Арендная и концессионная плата. Лизинговые платежи")</f>
        <v>0</v>
      </c>
      <c r="AB536" s="428">
        <f>SUMIFS(Аренда!AA$15:AA$24,Аренда!$A$15:$A$24,$A536,Аренда!$M$15:$M$24,"Арендная и концессионная плата. Лизинговые платежи")</f>
        <v>0</v>
      </c>
      <c r="AC536" s="428">
        <f>SUMIFS(Аренда!AB$15:AB$24,Аренда!$A$15:$A$24,$A536,Аренда!$M$15:$M$24,"Арендная и концессионная плата. Лизинговые платежи")</f>
        <v>0</v>
      </c>
      <c r="AD536" s="428">
        <f>SUMIFS(Аренда!AC$15:AC$24,Аренда!$A$15:$A$24,$A536,Аренда!$M$15:$M$24,"Арендная и концессионная плата. Лизинговые платежи")</f>
        <v>0</v>
      </c>
      <c r="AE536" s="428">
        <f>SUMIFS(Аренда!AD$15:AD$24,Аренда!$A$15:$A$24,$A536,Аренда!$M$15:$M$24,"Арендная и концессионная плата. Лизинговые платежи")</f>
        <v>0</v>
      </c>
      <c r="AF536" s="428">
        <f>SUMIFS(Аренда!AE$15:AE$24,Аренда!$A$15:$A$24,$A536,Аренда!$M$15:$M$24,"Арендная и концессионная плата. Лизинговые платежи")</f>
        <v>0</v>
      </c>
      <c r="AG536" s="428">
        <f>SUMIFS(Аренда!AF$15:AF$24,Аренда!$A$15:$A$24,$A536,Аренда!$M$15:$M$24,"Арендная и концессионная плата. Лизинговые платежи")</f>
        <v>0</v>
      </c>
      <c r="AH536" s="428">
        <f>SUMIFS(Аренда!AG$15:AG$24,Аренда!$A$15:$A$24,$A536,Аренда!$M$15:$M$24,"Арендная и концессионная плата. Лизинговые платежи")</f>
        <v>0</v>
      </c>
      <c r="AI536" s="428">
        <f>SUMIFS(Аренда!AH$15:AH$24,Аренда!$A$15:$A$24,$A536,Аренда!$M$15:$M$24,"Арендная и концессионная плата. Лизинговые платежи")</f>
        <v>0</v>
      </c>
      <c r="AJ536" s="428">
        <f>SUMIFS(Аренда!AI$15:AI$24,Аренда!$A$15:$A$24,$A536,Аренда!$M$15:$M$24,"Арендная и концессионная плата. Лизинговые платежи")</f>
        <v>0</v>
      </c>
      <c r="AK536" s="428">
        <f>SUMIFS(Аренда!AJ$15:AJ$24,Аренда!$A$15:$A$24,$A536,Аренда!$M$15:$M$24,"Арендная и концессионная плата. Лизинговые платежи")</f>
        <v>0</v>
      </c>
      <c r="AL536" s="428">
        <f>SUMIFS(Аренда!AK$15:AK$24,Аренда!$A$15:$A$24,$A536,Аренда!$M$15:$M$24,"Арендная и концессионная плата. Лизинговые платежи")</f>
        <v>0</v>
      </c>
      <c r="AM536" s="428">
        <f>SUMIFS(Аренда!AL$15:AL$24,Аренда!$A$15:$A$24,$A536,Аренда!$M$15:$M$24,"Арендная и концессионная плата. Лизинговые платежи")</f>
        <v>0</v>
      </c>
      <c r="AN536" s="416">
        <f t="shared" si="92"/>
        <v>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SUMIFS(Экономия_корр!O$15:O$24,Экономия_корр!$A$15:$A$24,$A539,Экономия_корр!$M$15:$M$24,"Экономия расходов с учетом ИПЦ")</f>
        <v>0</v>
      </c>
      <c r="U539" s="415">
        <f>SUMIFS(Экономия_корр!P$15:P$24,Экономия_корр!$A$15:$A$24,$A539,Экономия_корр!$M$15:$M$24,"Экономия расходов с учетом ИПЦ")</f>
        <v>0</v>
      </c>
      <c r="V539" s="415">
        <f>SUMIFS(Экономия_корр!Q$15:Q$24,Экономия_корр!$A$15:$A$24,$A539,Экономия_корр!$M$15:$M$24,"Экономия расходов с учетом ИПЦ")</f>
        <v>0</v>
      </c>
      <c r="W539" s="415">
        <f>SUMIFS(Экономия_корр!R$15:R$24,Экономия_корр!$A$15:$A$24,$A539,Экономия_корр!$M$15:$M$24,"Экономия расходов с учетом ИПЦ")</f>
        <v>0</v>
      </c>
      <c r="X539" s="415">
        <f>SUMIFS(Экономия_корр!S$15:S$24,Экономия_корр!$A$15:$A$24,$A539,Экономия_корр!$M$15:$M$24,"Экономия расходов с учетом ИПЦ")</f>
        <v>0</v>
      </c>
      <c r="Y539" s="415">
        <f>SUMIFS(Экономия_корр!T$15:T$24,Экономия_корр!$A$15:$A$24,$A539,Экономия_корр!$M$15:$M$24,"Экономия расходов с учетом ИПЦ")</f>
        <v>0</v>
      </c>
      <c r="Z539" s="415">
        <f>SUMIFS(Экономия_корр!U$15:U$24,Экономия_корр!$A$15:$A$24,$A539,Экономия_корр!$M$15:$M$24,"Экономия расходов с учетом ИПЦ")</f>
        <v>0</v>
      </c>
      <c r="AA539" s="415">
        <f>SUMIFS(Экономия_корр!V$15:V$24,Экономия_корр!$A$15:$A$24,$A539,Экономия_корр!$M$15:$M$24,"Экономия расходов с учетом ИПЦ")</f>
        <v>0</v>
      </c>
      <c r="AB539" s="415">
        <f>SUMIFS(Экономия_корр!W$15:W$24,Экономия_корр!$A$15:$A$24,$A539,Экономия_корр!$M$15:$M$24,"Экономия расходов с учетом ИПЦ")</f>
        <v>0</v>
      </c>
      <c r="AC539" s="415">
        <f>SUMIFS(Экономия_корр!X$15:X$24,Экономия_корр!$A$15:$A$24,$A539,Экономия_корр!$M$15:$M$24,"Экономия расходов с учетом ИПЦ")</f>
        <v>0</v>
      </c>
      <c r="AD539" s="415">
        <f>SUMIFS(Экономия_корр!Y$15:Y$24,Экономия_корр!$A$15:$A$24,$A539,Экономия_корр!$M$15:$M$24,"Экономия расходов с учетом ИПЦ")</f>
        <v>0</v>
      </c>
      <c r="AE539" s="415">
        <f>SUMIFS(Экономия_корр!Z$15:Z$24,Экономия_корр!$A$15:$A$24,$A539,Экономия_корр!$M$15:$M$24,"Экономия расходов с учетом ИПЦ")</f>
        <v>0</v>
      </c>
      <c r="AF539" s="415">
        <f>SUMIFS(Экономия_корр!AA$15:AA$24,Экономия_корр!$A$15:$A$24,$A539,Экономия_корр!$M$15:$M$24,"Экономия расходов с учетом ИПЦ")</f>
        <v>0</v>
      </c>
      <c r="AG539" s="415">
        <f>SUMIFS(Экономия_корр!AB$15:AB$24,Экономия_корр!$A$15:$A$24,$A539,Экономия_корр!$M$15:$M$24,"Экономия расходов с учетом ИПЦ")</f>
        <v>0</v>
      </c>
      <c r="AH539" s="415">
        <f>SUMIFS(Экономия_корр!AC$15:AC$24,Экономия_корр!$A$15:$A$24,$A539,Экономия_корр!$M$15:$M$24,"Экономия расходов с учетом ИПЦ")</f>
        <v>0</v>
      </c>
      <c r="AI539" s="415">
        <f>SUMIFS(Экономия_корр!AD$15:AD$24,Экономия_корр!$A$15:$A$24,$A539,Экономия_корр!$M$15:$M$24,"Экономия расходов с учетом ИПЦ")</f>
        <v>0</v>
      </c>
      <c r="AJ539" s="415">
        <f>SUMIFS(Экономия_корр!AE$15:AE$24,Экономия_корр!$A$15:$A$24,$A539,Экономия_корр!$M$15:$M$24,"Экономия расходов с учетом ИПЦ")</f>
        <v>0</v>
      </c>
      <c r="AK539" s="415">
        <f>SUMIFS(Экономия_корр!AF$15:AF$24,Экономия_корр!$A$15:$A$24,$A539,Экономия_корр!$M$15:$M$24,"Экономия расходов с учетом ИПЦ")</f>
        <v>0</v>
      </c>
      <c r="AL539" s="415">
        <f>SUMIFS(Экономия_корр!AG$15:AG$24,Экономия_корр!$A$15:$A$24,$A539,Экономия_корр!$M$15:$M$24,"Экономия расходов с учетом ИПЦ")</f>
        <v>0</v>
      </c>
      <c r="AM539" s="415">
        <f>SUMIFS(Экономия_корр!AH$15:AH$24,Экономия_корр!$A$15:$A$24,$A539,Экономия_корр!$M$15:$M$24,"Экономия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3.75"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SUMIFS(ЭЭ!O$15:O$27,ЭЭ!$A$15:$A$27,$A546,ЭЭ!$M$15:$M$27,"Всего по тарифу")</f>
        <v>242.93</v>
      </c>
      <c r="P546" s="434">
        <f>SUMIFS(ЭЭ!P$15:P$27,ЭЭ!$A$15:$A$27,$A546,ЭЭ!$M$15:$M$27,"Всего по тарифу")</f>
        <v>208.32</v>
      </c>
      <c r="Q546" s="434">
        <f>SUMIFS(ЭЭ!Q$15:Q$27,ЭЭ!$A$15:$A$27,$A546,ЭЭ!$M$15:$M$27,"Всего по тарифу")</f>
        <v>208.32</v>
      </c>
      <c r="R546" s="410">
        <f t="shared" si="106"/>
        <v>0</v>
      </c>
      <c r="S546" s="434">
        <f>SUMIFS(ЭЭ!R$15:R$27,ЭЭ!$A$15:$A$27,$A546,ЭЭ!$M$15:$M$27,"Всего по тарифу")</f>
        <v>207</v>
      </c>
      <c r="T546" s="434">
        <f>SUMIFS(ЭЭ!S$15:S$27,ЭЭ!$A$15:$A$27,$A546,ЭЭ!$M$15:$M$27,"Всего по тарифу")</f>
        <v>207.84</v>
      </c>
      <c r="U546" s="434">
        <f>SUMIFS(ЭЭ!T$15:T$27,ЭЭ!$A$15:$A$27,$A546,ЭЭ!$M$15:$M$27,"Всего по тарифу")</f>
        <v>0</v>
      </c>
      <c r="V546" s="434">
        <f>SUMIFS(ЭЭ!U$15:U$27,ЭЭ!$A$15:$A$27,$A546,ЭЭ!$M$15:$M$27,"Всего по тарифу")</f>
        <v>0</v>
      </c>
      <c r="W546" s="434">
        <f>SUMIFS(ЭЭ!V$15:V$27,ЭЭ!$A$15:$A$27,$A546,ЭЭ!$M$15:$M$27,"Всего по тарифу")</f>
        <v>0</v>
      </c>
      <c r="X546" s="434">
        <f>SUMIFS(ЭЭ!W$15:W$27,ЭЭ!$A$15:$A$27,$A546,ЭЭ!$M$15:$M$27,"Всего по тарифу")</f>
        <v>0</v>
      </c>
      <c r="Y546" s="434">
        <f>SUMIFS(ЭЭ!X$15:X$27,ЭЭ!$A$15:$A$27,$A546,ЭЭ!$M$15:$M$27,"Всего по тарифу")</f>
        <v>0</v>
      </c>
      <c r="Z546" s="434">
        <f>SUMIFS(ЭЭ!Y$15:Y$27,ЭЭ!$A$15:$A$27,$A546,ЭЭ!$M$15:$M$27,"Всего по тарифу")</f>
        <v>0</v>
      </c>
      <c r="AA546" s="434">
        <f>SUMIFS(ЭЭ!Z$15:Z$27,ЭЭ!$A$15:$A$27,$A546,ЭЭ!$M$15:$M$27,"Всего по тарифу")</f>
        <v>0</v>
      </c>
      <c r="AB546" s="434">
        <f>SUMIFS(ЭЭ!AA$15:AA$27,ЭЭ!$A$15:$A$27,$A546,ЭЭ!$M$15:$M$27,"Всего по тарифу")</f>
        <v>0</v>
      </c>
      <c r="AC546" s="434">
        <f>SUMIFS(ЭЭ!AB$15:AB$27,ЭЭ!$A$15:$A$27,$A546,ЭЭ!$M$15:$M$27,"Всего по тарифу")</f>
        <v>0</v>
      </c>
      <c r="AD546" s="434">
        <f>SUMIFS(ЭЭ!AC$15:AC$27,ЭЭ!$A$15:$A$27,$A546,ЭЭ!$M$15:$M$27,"Всего по тарифу")</f>
        <v>219.36</v>
      </c>
      <c r="AE546" s="434">
        <f>SUMIFS(ЭЭ!AD$15:AD$27,ЭЭ!$A$15:$A$27,$A546,ЭЭ!$M$15:$M$27,"Всего по тарифу")</f>
        <v>0</v>
      </c>
      <c r="AF546" s="434">
        <f>SUMIFS(ЭЭ!AE$15:AE$27,ЭЭ!$A$15:$A$27,$A546,ЭЭ!$M$15:$M$27,"Всего по тарифу")</f>
        <v>0</v>
      </c>
      <c r="AG546" s="434">
        <f>SUMIFS(ЭЭ!AF$15:AF$27,ЭЭ!$A$15:$A$27,$A546,ЭЭ!$M$15:$M$27,"Всего по тарифу")</f>
        <v>0</v>
      </c>
      <c r="AH546" s="434">
        <f>SUMIFS(ЭЭ!AG$15:AG$27,ЭЭ!$A$15:$A$27,$A546,ЭЭ!$M$15:$M$27,"Всего по тарифу")</f>
        <v>0</v>
      </c>
      <c r="AI546" s="434">
        <f>SUMIFS(ЭЭ!AH$15:AH$27,ЭЭ!$A$15:$A$27,$A546,ЭЭ!$M$15:$M$27,"Всего по тарифу")</f>
        <v>0</v>
      </c>
      <c r="AJ546" s="434">
        <f>SUMIFS(ЭЭ!AI$15:AI$27,ЭЭ!$A$15:$A$27,$A546,ЭЭ!$M$15:$M$27,"Всего по тарифу")</f>
        <v>0</v>
      </c>
      <c r="AK546" s="434">
        <f>SUMIFS(ЭЭ!AJ$15:AJ$27,ЭЭ!$A$15:$A$27,$A546,ЭЭ!$M$15:$M$27,"Всего по тарифу")</f>
        <v>0</v>
      </c>
      <c r="AL546" s="434">
        <f>SUMIFS(ЭЭ!AK$15:AK$27,ЭЭ!$A$15:$A$27,$A546,ЭЭ!$M$15:$M$27,"Всего по тарифу")</f>
        <v>0</v>
      </c>
      <c r="AM546" s="434">
        <f>SUMIFS(ЭЭ!AL$15:AL$27,ЭЭ!$A$15:$A$27,$A546,ЭЭ!$M$15:$M$27,"Всего по тарифу")</f>
        <v>0</v>
      </c>
      <c r="AN546" s="410">
        <f t="shared" si="92"/>
        <v>5.9710144927536302</v>
      </c>
      <c r="AO546" s="410">
        <f t="shared" si="93"/>
        <v>-100</v>
      </c>
      <c r="AP546" s="410">
        <f t="shared" si="94"/>
        <v>0</v>
      </c>
      <c r="AQ546" s="410">
        <f t="shared" si="95"/>
        <v>0</v>
      </c>
      <c r="AR546" s="410">
        <f t="shared" si="96"/>
        <v>0</v>
      </c>
      <c r="AS546" s="410">
        <f t="shared" si="97"/>
        <v>0</v>
      </c>
      <c r="AT546" s="410">
        <f t="shared" si="98"/>
        <v>0</v>
      </c>
      <c r="AU546" s="410">
        <f t="shared" si="99"/>
        <v>0</v>
      </c>
      <c r="AV546" s="410">
        <f t="shared" si="100"/>
        <v>0</v>
      </c>
      <c r="AW546" s="410">
        <f t="shared" si="101"/>
        <v>0</v>
      </c>
      <c r="AX546" s="194"/>
      <c r="AY546" s="194"/>
      <c r="AZ546" s="194"/>
    </row>
    <row r="547" spans="1:52" s="116" customFormat="1" ht="33.75" outlineLevel="1">
      <c r="A547" s="551" t="str">
        <f t="shared" si="105"/>
        <v>1</v>
      </c>
      <c r="B547" s="111" t="s">
        <v>1106</v>
      </c>
      <c r="L547" s="432" t="s">
        <v>104</v>
      </c>
      <c r="M547" s="408" t="s">
        <v>659</v>
      </c>
      <c r="N547" s="433" t="s">
        <v>370</v>
      </c>
      <c r="O547" s="434">
        <f>SUMIFS(Амортизация!O$15:O$65,Амортизация!$A$15:$A$65,$A547,Амортизация!$M$15:$M$65,"Сумма амортизационных отчислений")</f>
        <v>0</v>
      </c>
      <c r="P547" s="434">
        <f>SUMIFS(Амортизация!P$15:P$65,Амортизация!$A$15:$A$65,$A547,Амортизация!$M$15:$M$65,"Сумма амортизационных отчислений")</f>
        <v>0</v>
      </c>
      <c r="Q547" s="434">
        <f>SUMIFS(Амортизация!Q$15:Q$65,Амортизация!$A$15:$A$65,$A547,Амортизация!$M$15:$M$65,"Сумма амортизационных отчислений")</f>
        <v>0</v>
      </c>
      <c r="R547" s="410">
        <f t="shared" si="106"/>
        <v>0</v>
      </c>
      <c r="S547" s="434">
        <f>SUMIFS(Амортизация!R$15:R$65,Амортизация!$A$15:$A$65,$A547,Амортизация!$M$15:$M$65,"Сумма амортизационных отчислений")</f>
        <v>0</v>
      </c>
      <c r="T547" s="434">
        <f>SUMIFS(Амортизация!S$15:S$65,Амортизация!$A$15:$A$65,$A547,Амортизация!$M$15:$M$65,"Сумма амортизационных отчислений")</f>
        <v>0</v>
      </c>
      <c r="U547" s="434">
        <f>SUMIFS(Амортизация!T$15:T$65,Амортизация!$A$15:$A$65,$A547,Амортизация!$M$15:$M$65,"Сумма амортизационных отчислений")</f>
        <v>0</v>
      </c>
      <c r="V547" s="434">
        <f>SUMIFS(Амортизация!U$15:U$65,Амортизация!$A$15:$A$65,$A547,Амортизация!$M$15:$M$65,"Сумма амортизационных отчислений")</f>
        <v>0</v>
      </c>
      <c r="W547" s="434">
        <f>SUMIFS(Амортизация!V$15:V$65,Амортизация!$A$15:$A$65,$A547,Амортизация!$M$15:$M$65,"Сумма амортизационных отчислений")</f>
        <v>0</v>
      </c>
      <c r="X547" s="434">
        <f>SUMIFS(Амортизация!W$15:W$65,Амортизация!$A$15:$A$65,$A547,Амортизация!$M$15:$M$65,"Сумма амортизационных отчислений")</f>
        <v>0</v>
      </c>
      <c r="Y547" s="434">
        <f>SUMIFS(Амортизация!X$15:X$65,Амортизация!$A$15:$A$65,$A547,Амортизация!$M$15:$M$65,"Сумма амортизационных отчислений")</f>
        <v>0</v>
      </c>
      <c r="Z547" s="434">
        <f>SUMIFS(Амортизация!Y$15:Y$65,Амортизация!$A$15:$A$65,$A547,Амортизация!$M$15:$M$65,"Сумма амортизационных отчислений")</f>
        <v>0</v>
      </c>
      <c r="AA547" s="434">
        <f>SUMIFS(Амортизация!Z$15:Z$65,Амортизация!$A$15:$A$65,$A547,Амортизация!$M$15:$M$65,"Сумма амортизационных отчислений")</f>
        <v>0</v>
      </c>
      <c r="AB547" s="434">
        <f>SUMIFS(Амортизация!AA$15:AA$65,Амортизация!$A$15:$A$65,$A547,Амортизация!$M$15:$M$65,"Сумма амортизационных отчислений")</f>
        <v>0</v>
      </c>
      <c r="AC547" s="434">
        <f>SUMIFS(Амортизация!AB$15:AB$65,Амортизация!$A$15:$A$65,$A547,Амортизация!$M$15:$M$65,"Сумма амортизационных отчислений")</f>
        <v>0</v>
      </c>
      <c r="AD547" s="434">
        <f>SUMIFS(Амортизация!AC$15:AC$65,Амортизация!$A$15:$A$65,$A547,Амортизация!$M$15:$M$65,"Сумма амортизационных отчислений")</f>
        <v>0</v>
      </c>
      <c r="AE547" s="434">
        <f>SUMIFS(Амортизация!AD$15:AD$65,Амортизация!$A$15:$A$65,$A547,Амортизация!$M$15:$M$65,"Сумма амортизационных отчислений")</f>
        <v>0</v>
      </c>
      <c r="AF547" s="434">
        <f>SUMIFS(Амортизация!AE$15:AE$65,Амортизация!$A$15:$A$65,$A547,Амортизация!$M$15:$M$65,"Сумма амортизационных отчислений")</f>
        <v>0</v>
      </c>
      <c r="AG547" s="434">
        <f>SUMIFS(Амортизация!AF$15:AF$65,Амортизация!$A$15:$A$65,$A547,Амортизация!$M$15:$M$65,"Сумма амортизационных отчислений")</f>
        <v>0</v>
      </c>
      <c r="AH547" s="434">
        <f>SUMIFS(Амортизация!AG$15:AG$65,Амортизация!$A$15:$A$65,$A547,Амортизация!$M$15:$M$65,"Сумма амортизационных отчислений")</f>
        <v>0</v>
      </c>
      <c r="AI547" s="434">
        <f>SUMIFS(Амортизация!AH$15:AH$65,Амортизация!$A$15:$A$65,$A547,Амортизация!$M$15:$M$65,"Сумма амортизационных отчислений")</f>
        <v>0</v>
      </c>
      <c r="AJ547" s="434">
        <f>SUMIFS(Амортизация!AI$15:AI$65,Амортизация!$A$15:$A$65,$A547,Амортизация!$M$15:$M$65,"Сумма амортизационных отчислений")</f>
        <v>0</v>
      </c>
      <c r="AK547" s="434">
        <f>SUMIFS(Амортизация!AJ$15:AJ$65,Амортизация!$A$15:$A$65,$A547,Амортизация!$M$15:$M$65,"Сумма амортизационных отчислений")</f>
        <v>0</v>
      </c>
      <c r="AL547" s="434">
        <f>SUMIFS(Амортизация!AK$15:AK$65,Амортизация!$A$15:$A$65,$A547,Амортизация!$M$15:$M$65,"Сумма амортизационных отчислений")</f>
        <v>0</v>
      </c>
      <c r="AM547" s="434">
        <f>SUMIFS(Амортизация!AL$15:AL$65,Амортизация!$A$15:$A$65,$A547,Амортизация!$M$15:$M$65,"Сумма амортизационных отчислений")</f>
        <v>0</v>
      </c>
      <c r="AN547" s="410">
        <f t="shared" si="92"/>
        <v>0</v>
      </c>
      <c r="AO547" s="410">
        <f t="shared" si="93"/>
        <v>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источники'!P$17:P$65,'ИП + источники'!$A$17:$A$65,$A548,'ИП + источники'!$M$17:$M$65,"Амортизационные отчисления")+SUMIFS('ИП + источники'!P$17:P$65,'ИП + источники'!$A$17:$A$65,$A548,'ИП + источники'!$M$17:$M$65,"погашение займов и кредитов из амортизации")</f>
        <v>0</v>
      </c>
      <c r="P548" s="415">
        <f>SUMIFS('ИП + источники'!Q$17:Q$65,'ИП + источники'!$A$17:$A$65,$A548,'ИП + источники'!$M$17:$M$65,"Амортизационные отчисления")+SUMIFS('ИП + источники'!Q$17:Q$65,'ИП + источники'!$A$17:$A$65,$A548,'ИП + источники'!$M$17:$M$65,"погашение займов и кредитов из амортизации")</f>
        <v>0</v>
      </c>
      <c r="Q548" s="415">
        <f>SUMIFS('ИП + источники'!R$17:R$65,'ИП + источники'!$A$17:$A$65,$A548,'ИП + источники'!$M$17:$M$65,"Амортизационные отчисления")+SUMIFS('ИП + источники'!R$17:R$65,'ИП + источники'!$A$17:$A$65,$A548,'ИП + источники'!$M$17:$M$65,"погашение займов и кредитов из амортизации")</f>
        <v>0</v>
      </c>
      <c r="R548" s="416">
        <f t="shared" si="106"/>
        <v>0</v>
      </c>
      <c r="S548" s="415">
        <f>SUMIFS('ИП + источники'!T$17:T$65,'ИП + источники'!$A$17:$A$65,$A548,'ИП + источники'!$M$17:$M$65,"Амортизационные отчисления")+SUMIFS('ИП + источники'!T$17:T$65,'ИП + источники'!$A$17:$A$65,$A548,'ИП + источники'!$M$17:$M$65,"погашение займов и кредитов из амортизации")</f>
        <v>0</v>
      </c>
      <c r="T548" s="415">
        <f>SUMIFS('ИП + источники'!U$17:U$65,'ИП + источники'!$A$17:$A$65,$A548,'ИП + источники'!$M$17:$M$65,"Амортизационные отчисления")+SUMIFS('ИП + источники'!U$17:U$65,'ИП + источники'!$A$17:$A$65,$A548,'ИП + источники'!$M$17:$M$65,"погашение займов и кредитов из амортизации")</f>
        <v>0</v>
      </c>
      <c r="U548" s="415">
        <f>SUMIFS('ИП + источники'!V$17:V$65,'ИП + источники'!$A$17:$A$65,$A548,'ИП + источники'!$M$17:$M$65,"Амортизационные отчисления")+SUMIFS('ИП + источники'!V$17:V$65,'ИП + источники'!$A$17:$A$65,$A548,'ИП + источники'!$M$17:$M$65,"погашение займов и кредитов из амортизации")</f>
        <v>0</v>
      </c>
      <c r="V548" s="415">
        <f>SUMIFS('ИП + источники'!W$17:W$65,'ИП + источники'!$A$17:$A$65,$A548,'ИП + источники'!$M$17:$M$65,"Амортизационные отчисления")+SUMIFS('ИП + источники'!W$17:W$65,'ИП + источники'!$A$17:$A$65,$A548,'ИП + источники'!$M$17:$M$65,"погашение займов и кредитов из амортизации")</f>
        <v>0</v>
      </c>
      <c r="W548" s="415">
        <f>SUMIFS('ИП + источники'!X$17:X$65,'ИП + источники'!$A$17:$A$65,$A548,'ИП + источники'!$M$17:$M$65,"Амортизационные отчисления")+SUMIFS('ИП + источники'!X$17:X$65,'ИП + источники'!$A$17:$A$65,$A548,'ИП + источники'!$M$17:$M$65,"погашение займов и кредитов из амортизации")</f>
        <v>0</v>
      </c>
      <c r="X548" s="415">
        <f>SUMIFS('ИП + источники'!Y$17:Y$65,'ИП + источники'!$A$17:$A$65,$A548,'ИП + источники'!$M$17:$M$65,"Амортизационные отчисления")+SUMIFS('ИП + источники'!Y$17:Y$65,'ИП + источники'!$A$17:$A$65,$A548,'ИП + источники'!$M$17:$M$65,"погашение займов и кредитов из амортизации")</f>
        <v>0</v>
      </c>
      <c r="Y548" s="415">
        <f>SUMIFS('ИП + источники'!Z$17:Z$65,'ИП + источники'!$A$17:$A$65,$A548,'ИП + источники'!$M$17:$M$65,"Амортизационные отчисления")+SUMIFS('ИП + источники'!Z$17:Z$65,'ИП + источники'!$A$17:$A$65,$A548,'ИП + источники'!$M$17:$M$65,"погашение займов и кредитов из амортизации")</f>
        <v>0</v>
      </c>
      <c r="Z548" s="415">
        <f>SUMIFS('ИП + источники'!AA$17:AA$65,'ИП + источники'!$A$17:$A$65,$A548,'ИП + источники'!$M$17:$M$65,"Амортизационные отчисления")+SUMIFS('ИП + источники'!AA$17:AA$65,'ИП + источники'!$A$17:$A$65,$A548,'ИП + источники'!$M$17:$M$65,"погашение займов и кредитов из амортизации")</f>
        <v>0</v>
      </c>
      <c r="AA548" s="415">
        <f>SUMIFS('ИП + источники'!AB$17:AB$65,'ИП + источники'!$A$17:$A$65,$A548,'ИП + источники'!$M$17:$M$65,"Амортизационные отчисления")+SUMIFS('ИП + источники'!AB$17:AB$65,'ИП + источники'!$A$17:$A$65,$A548,'ИП + источники'!$M$17:$M$65,"погашение займов и кредитов из амортизации")</f>
        <v>0</v>
      </c>
      <c r="AB548" s="415">
        <f>SUMIFS('ИП + источники'!AC$17:AC$65,'ИП + источники'!$A$17:$A$65,$A548,'ИП + источники'!$M$17:$M$65,"Амортизационные отчисления")+SUMIFS('ИП + источники'!AC$17:AC$65,'ИП + источники'!$A$17:$A$65,$A548,'ИП + источники'!$M$17:$M$65,"погашение займов и кредитов из амортизации")</f>
        <v>0</v>
      </c>
      <c r="AC548" s="415">
        <f>SUMIFS('ИП + источники'!AD$17:AD$65,'ИП + источники'!$A$17:$A$65,$A548,'ИП + источники'!$M$17:$M$65,"Амортизационные отчисления")+SUMIFS('ИП + источники'!AD$17:AD$65,'ИП + источники'!$A$17:$A$65,$A548,'ИП + источники'!$M$17:$M$65,"погашение займов и кредитов из амортизации")</f>
        <v>0</v>
      </c>
      <c r="AD548" s="415">
        <f>SUMIFS('ИП + источники'!AE$17:AE$65,'ИП + источники'!$A$17:$A$65,$A548,'ИП + источники'!$M$17:$M$65,"Амортизационные отчисления")+SUMIFS('ИП + источники'!AE$17:AE$65,'ИП + источники'!$A$17:$A$65,$A548,'ИП + источники'!$M$17:$M$65,"погашение займов и кредитов из амортизации")</f>
        <v>0</v>
      </c>
      <c r="AE548" s="415">
        <f>SUMIFS('ИП + источники'!AF$17:AF$65,'ИП + источники'!$A$17:$A$65,$A548,'ИП + источники'!$M$17:$M$65,"Амортизационные отчисления")+SUMIFS('ИП + источники'!AF$17:AF$65,'ИП + источники'!$A$17:$A$65,$A548,'ИП + источники'!$M$17:$M$65,"погашение займов и кредитов из амортизации")</f>
        <v>0</v>
      </c>
      <c r="AF548" s="415">
        <f>SUMIFS('ИП + источники'!AG$17:AG$65,'ИП + источники'!$A$17:$A$65,$A548,'ИП + источники'!$M$17:$M$65,"Амортизационные отчисления")+SUMIFS('ИП + источники'!AG$17:AG$65,'ИП + источники'!$A$17:$A$65,$A548,'ИП + источники'!$M$17:$M$65,"погашение займов и кредитов из амортизации")</f>
        <v>0</v>
      </c>
      <c r="AG548" s="415">
        <f>SUMIFS('ИП + источники'!AH$17:AH$65,'ИП + источники'!$A$17:$A$65,$A548,'ИП + источники'!$M$17:$M$65,"Амортизационные отчисления")+SUMIFS('ИП + источники'!AH$17:AH$65,'ИП + источники'!$A$17:$A$65,$A548,'ИП + источники'!$M$17:$M$65,"погашение займов и кредитов из амортизации")</f>
        <v>0</v>
      </c>
      <c r="AH548" s="415">
        <f>SUMIFS('ИП + источники'!AI$17:AI$65,'ИП + источники'!$A$17:$A$65,$A548,'ИП + источники'!$M$17:$M$65,"Амортизационные отчисления")+SUMIFS('ИП + источники'!AI$17:AI$65,'ИП + источники'!$A$17:$A$65,$A548,'ИП + источники'!$M$17:$M$65,"погашение займов и кредитов из амортизации")</f>
        <v>0</v>
      </c>
      <c r="AI548" s="415">
        <f>SUMIFS('ИП + источники'!AJ$17:AJ$65,'ИП + источники'!$A$17:$A$65,$A548,'ИП + источники'!$M$17:$M$65,"Амортизационные отчисления")+SUMIFS('ИП + источники'!AJ$17:AJ$65,'ИП + источники'!$A$17:$A$65,$A548,'ИП + источники'!$M$17:$M$65,"погашение займов и кредитов из амортизации")</f>
        <v>0</v>
      </c>
      <c r="AJ548" s="415">
        <f>SUMIFS('ИП + источники'!AK$17:AK$65,'ИП + источники'!$A$17:$A$65,$A548,'ИП + источники'!$M$17:$M$65,"Амортизационные отчисления")+SUMIFS('ИП + источники'!AK$17:AK$65,'ИП + источники'!$A$17:$A$65,$A548,'ИП + источники'!$M$17:$M$65,"погашение займов и кредитов из амортизации")</f>
        <v>0</v>
      </c>
      <c r="AK548" s="415">
        <f>SUMIFS('ИП + источники'!AL$17:AL$65,'ИП + источники'!$A$17:$A$65,$A548,'ИП + источники'!$M$17:$M$65,"Амортизационные отчисления")+SUMIFS('ИП + источники'!AL$17:AL$65,'ИП + источники'!$A$17:$A$65,$A548,'ИП + источники'!$M$17:$M$65,"погашение займов и кредитов из амортизации")</f>
        <v>0</v>
      </c>
      <c r="AL548" s="415">
        <f>SUMIFS('ИП + источники'!AM$17:AM$65,'ИП + источники'!$A$17:$A$65,$A548,'ИП + источники'!$M$17:$M$65,"Амортизационные отчисления")+SUMIFS('ИП + источники'!AM$17:AM$65,'ИП + источники'!$A$17:$A$65,$A548,'ИП + источники'!$M$17:$M$65,"погашение займов и кредитов из амортизации")</f>
        <v>0</v>
      </c>
      <c r="AM548" s="415">
        <f>SUMIFS('ИП + источники'!AN$17:AN$65,'ИП + источники'!$A$17:$A$65,$A548,'ИП + источники'!$M$17:$M$65,"Амортизационные отчисления")+SUMIFS('ИП + источники'!AN$17:AN$65,'ИП + источники'!$A$17:$A$65,$A548,'ИП + источники'!$M$17:$M$65,"погашение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0</v>
      </c>
      <c r="P549" s="411">
        <f t="shared" ref="P549:AM549" si="108">P550+P551+P552+P553</f>
        <v>0</v>
      </c>
      <c r="Q549" s="411">
        <f t="shared" si="108"/>
        <v>0</v>
      </c>
      <c r="R549" s="436">
        <f t="shared" si="106"/>
        <v>0</v>
      </c>
      <c r="S549" s="411">
        <f t="shared" si="108"/>
        <v>0</v>
      </c>
      <c r="T549" s="411">
        <f t="shared" si="108"/>
        <v>0</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0</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0</v>
      </c>
      <c r="AO549" s="410">
        <f t="shared" si="93"/>
        <v>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источники'!P$17:P$65,'ИП + источники'!$A$17:$A$65,$A550,'ИП + источники'!$M$17:$M$65,"погашение займов и кредитов из нормативной прибыли")</f>
        <v>0</v>
      </c>
      <c r="P550" s="415">
        <f>SUMIFS('ИП + источники'!Q$17:Q$65,'ИП + источники'!$A$17:$A$65,$A550,'ИП + источники'!$M$17:$M$65,"погашение займов и кредитов из нормативной прибыли")</f>
        <v>0</v>
      </c>
      <c r="Q550" s="415">
        <f>SUMIFS('ИП + источники'!R$17:R$65,'ИП + источники'!$A$17:$A$65,$A550,'ИП + источники'!$M$17:$M$65,"погашение займов и кредитов из нормативной прибыли")</f>
        <v>0</v>
      </c>
      <c r="R550" s="416">
        <f t="shared" si="106"/>
        <v>0</v>
      </c>
      <c r="S550" s="415">
        <f>SUMIFS('ИП + источники'!T$17:T$65,'ИП + источники'!$A$17:$A$65,$A550,'ИП + источники'!$M$17:$M$65,"погашение займов и кредитов из нормативной прибыли")</f>
        <v>0</v>
      </c>
      <c r="T550" s="415">
        <f>SUMIFS('ИП + источники'!U$17:U$65,'ИП + источники'!$A$17:$A$65,$A550,'ИП + источники'!$M$17:$M$65,"погашение займов и кредитов из нормативной прибыли")</f>
        <v>0</v>
      </c>
      <c r="U550" s="415">
        <f>SUMIFS('ИП + источники'!V$17:V$65,'ИП + источники'!$A$17:$A$65,$A550,'ИП + источники'!$M$17:$M$65,"погашение займов и кредитов из нормативной прибыли")</f>
        <v>0</v>
      </c>
      <c r="V550" s="415">
        <f>SUMIFS('ИП + источники'!W$17:W$65,'ИП + источники'!$A$17:$A$65,$A550,'ИП + источники'!$M$17:$M$65,"погашение займов и кредитов из нормативной прибыли")</f>
        <v>0</v>
      </c>
      <c r="W550" s="415">
        <f>SUMIFS('ИП + источники'!X$17:X$65,'ИП + источники'!$A$17:$A$65,$A550,'ИП + источники'!$M$17:$M$65,"погашение займов и кредитов из нормативной прибыли")</f>
        <v>0</v>
      </c>
      <c r="X550" s="415">
        <f>SUMIFS('ИП + источники'!Y$17:Y$65,'ИП + источники'!$A$17:$A$65,$A550,'ИП + источники'!$M$17:$M$65,"погашение займов и кредитов из нормативной прибыли")</f>
        <v>0</v>
      </c>
      <c r="Y550" s="415">
        <f>SUMIFS('ИП + источники'!Z$17:Z$65,'ИП + источники'!$A$17:$A$65,$A550,'ИП + источники'!$M$17:$M$65,"погашение займов и кредитов из нормативной прибыли")</f>
        <v>0</v>
      </c>
      <c r="Z550" s="415">
        <f>SUMIFS('ИП + источники'!AA$17:AA$65,'ИП + источники'!$A$17:$A$65,$A550,'ИП + источники'!$M$17:$M$65,"погашение займов и кредитов из нормативной прибыли")</f>
        <v>0</v>
      </c>
      <c r="AA550" s="415">
        <f>SUMIFS('ИП + источники'!AB$17:AB$65,'ИП + источники'!$A$17:$A$65,$A550,'ИП + источники'!$M$17:$M$65,"погашение займов и кредитов из нормативной прибыли")</f>
        <v>0</v>
      </c>
      <c r="AB550" s="415">
        <f>SUMIFS('ИП + источники'!AC$17:AC$65,'ИП + источники'!$A$17:$A$65,$A550,'ИП + источники'!$M$17:$M$65,"погашение займов и кредитов из нормативной прибыли")</f>
        <v>0</v>
      </c>
      <c r="AC550" s="415">
        <f>SUMIFS('ИП + источники'!AD$17:AD$65,'ИП + источники'!$A$17:$A$65,$A550,'ИП + источники'!$M$17:$M$65,"погашение займов и кредитов из нормативной прибыли")</f>
        <v>0</v>
      </c>
      <c r="AD550" s="415">
        <f>SUMIFS('ИП + источники'!AE$17:AE$65,'ИП + источники'!$A$17:$A$65,$A550,'ИП + источники'!$M$17:$M$65,"погашение займов и кредитов из нормативной прибыли")</f>
        <v>0</v>
      </c>
      <c r="AE550" s="415">
        <f>SUMIFS('ИП + источники'!AF$17:AF$65,'ИП + источники'!$A$17:$A$65,$A550,'ИП + источники'!$M$17:$M$65,"погашение займов и кредитов из нормативной прибыли")</f>
        <v>0</v>
      </c>
      <c r="AF550" s="415">
        <f>SUMIFS('ИП + источники'!AG$17:AG$65,'ИП + источники'!$A$17:$A$65,$A550,'ИП + источники'!$M$17:$M$65,"погашение займов и кредитов из нормативной прибыли")</f>
        <v>0</v>
      </c>
      <c r="AG550" s="415">
        <f>SUMIFS('ИП + источники'!AH$17:AH$65,'ИП + источники'!$A$17:$A$65,$A550,'ИП + источники'!$M$17:$M$65,"погашение займов и кредитов из нормативной прибыли")</f>
        <v>0</v>
      </c>
      <c r="AH550" s="415">
        <f>SUMIFS('ИП + источники'!AI$17:AI$65,'ИП + источники'!$A$17:$A$65,$A550,'ИП + источники'!$M$17:$M$65,"погашение займов и кредитов из нормативной прибыли")</f>
        <v>0</v>
      </c>
      <c r="AI550" s="415">
        <f>SUMIFS('ИП + источники'!AJ$17:AJ$65,'ИП + источники'!$A$17:$A$65,$A550,'ИП + источники'!$M$17:$M$65,"погашение займов и кредитов из нормативной прибыли")</f>
        <v>0</v>
      </c>
      <c r="AJ550" s="415">
        <f>SUMIFS('ИП + источники'!AK$17:AK$65,'ИП + источники'!$A$17:$A$65,$A550,'ИП + источники'!$M$17:$M$65,"погашение займов и кредитов из нормативной прибыли")</f>
        <v>0</v>
      </c>
      <c r="AK550" s="415">
        <f>SUMIFS('ИП + источники'!AL$17:AL$65,'ИП + источники'!$A$17:$A$65,$A550,'ИП + источники'!$M$17:$M$65,"погашение займов и кредитов из нормативной прибыли")</f>
        <v>0</v>
      </c>
      <c r="AL550" s="415">
        <f>SUMIFS('ИП + источники'!AM$17:AM$65,'ИП + источники'!$A$17:$A$65,$A550,'ИП + источники'!$M$17:$M$65,"погашение займов и кредитов из нормативной прибыли")</f>
        <v>0</v>
      </c>
      <c r="AM550" s="415">
        <f>SUMIFS('ИП + источники'!AN$17:AN$65,'ИП + источники'!$A$17:$A$65,$A550,'ИП + источники'!$M$17:$M$65,"погашение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источники'!P$17:P$65,'ИП + источники'!$A$17:$A$65,$A551,'ИП + источники'!$M$17:$M$65,"уплата процентов по кредитам из нормативной прибыли")</f>
        <v>0</v>
      </c>
      <c r="P551" s="415">
        <f>SUMIFS('ИП + источники'!Q$17:Q$65,'ИП + источники'!$A$17:$A$65,$A551,'ИП + источники'!$M$17:$M$65,"уплата процентов по кредитам из нормативной прибыли")</f>
        <v>0</v>
      </c>
      <c r="Q551" s="415">
        <f>SUMIFS('ИП + источники'!R$17:R$65,'ИП + источники'!$A$17:$A$65,$A551,'ИП + источники'!$M$17:$M$65,"уплата процентов по кредитам из нормативной прибыли")</f>
        <v>0</v>
      </c>
      <c r="R551" s="416">
        <f t="shared" si="106"/>
        <v>0</v>
      </c>
      <c r="S551" s="415">
        <f>SUMIFS('ИП + источники'!T$17:T$65,'ИП + источники'!$A$17:$A$65,$A551,'ИП + источники'!$M$17:$M$65,"уплата процентов по кредитам из нормативной прибыли")</f>
        <v>0</v>
      </c>
      <c r="T551" s="415">
        <f>SUMIFS('ИП + источники'!U$17:U$65,'ИП + источники'!$A$17:$A$65,$A551,'ИП + источники'!$M$17:$M$65,"уплата процентов по кредитам из нормативной прибыли")</f>
        <v>0</v>
      </c>
      <c r="U551" s="415">
        <f>SUMIFS('ИП + источники'!V$17:V$65,'ИП + источники'!$A$17:$A$65,$A551,'ИП + источники'!$M$17:$M$65,"уплата процентов по кредитам из нормативной прибыли")</f>
        <v>0</v>
      </c>
      <c r="V551" s="415">
        <f>SUMIFS('ИП + источники'!W$17:W$65,'ИП + источники'!$A$17:$A$65,$A551,'ИП + источники'!$M$17:$M$65,"уплата процентов по кредитам из нормативной прибыли")</f>
        <v>0</v>
      </c>
      <c r="W551" s="415">
        <f>SUMIFS('ИП + источники'!X$17:X$65,'ИП + источники'!$A$17:$A$65,$A551,'ИП + источники'!$M$17:$M$65,"уплата процентов по кредитам из нормативной прибыли")</f>
        <v>0</v>
      </c>
      <c r="X551" s="415">
        <f>SUMIFS('ИП + источники'!Y$17:Y$65,'ИП + источники'!$A$17:$A$65,$A551,'ИП + источники'!$M$17:$M$65,"уплата процентов по кредитам из нормативной прибыли")</f>
        <v>0</v>
      </c>
      <c r="Y551" s="415">
        <f>SUMIFS('ИП + источники'!Z$17:Z$65,'ИП + источники'!$A$17:$A$65,$A551,'ИП + источники'!$M$17:$M$65,"уплата процентов по кредитам из нормативной прибыли")</f>
        <v>0</v>
      </c>
      <c r="Z551" s="415">
        <f>SUMIFS('ИП + источники'!AA$17:AA$65,'ИП + источники'!$A$17:$A$65,$A551,'ИП + источники'!$M$17:$M$65,"уплата процентов по кредитам из нормативной прибыли")</f>
        <v>0</v>
      </c>
      <c r="AA551" s="415">
        <f>SUMIFS('ИП + источники'!AB$17:AB$65,'ИП + источники'!$A$17:$A$65,$A551,'ИП + источники'!$M$17:$M$65,"уплата процентов по кредитам из нормативной прибыли")</f>
        <v>0</v>
      </c>
      <c r="AB551" s="415">
        <f>SUMIFS('ИП + источники'!AC$17:AC$65,'ИП + источники'!$A$17:$A$65,$A551,'ИП + источники'!$M$17:$M$65,"уплата процентов по кредитам из нормативной прибыли")</f>
        <v>0</v>
      </c>
      <c r="AC551" s="415">
        <f>SUMIFS('ИП + источники'!AD$17:AD$65,'ИП + источники'!$A$17:$A$65,$A551,'ИП + источники'!$M$17:$M$65,"уплата процентов по кредитам из нормативной прибыли")</f>
        <v>0</v>
      </c>
      <c r="AD551" s="415">
        <f>SUMIFS('ИП + источники'!AE$17:AE$65,'ИП + источники'!$A$17:$A$65,$A551,'ИП + источники'!$M$17:$M$65,"уплата процентов по кредитам из нормативной прибыли")</f>
        <v>0</v>
      </c>
      <c r="AE551" s="415">
        <f>SUMIFS('ИП + источники'!AF$17:AF$65,'ИП + источники'!$A$17:$A$65,$A551,'ИП + источники'!$M$17:$M$65,"уплата процентов по кредитам из нормативной прибыли")</f>
        <v>0</v>
      </c>
      <c r="AF551" s="415">
        <f>SUMIFS('ИП + источники'!AG$17:AG$65,'ИП + источники'!$A$17:$A$65,$A551,'ИП + источники'!$M$17:$M$65,"уплата процентов по кредитам из нормативной прибыли")</f>
        <v>0</v>
      </c>
      <c r="AG551" s="415">
        <f>SUMIFS('ИП + источники'!AH$17:AH$65,'ИП + источники'!$A$17:$A$65,$A551,'ИП + источники'!$M$17:$M$65,"уплата процентов по кредитам из нормативной прибыли")</f>
        <v>0</v>
      </c>
      <c r="AH551" s="415">
        <f>SUMIFS('ИП + источники'!AI$17:AI$65,'ИП + источники'!$A$17:$A$65,$A551,'ИП + источники'!$M$17:$M$65,"уплата процентов по кредитам из нормативной прибыли")</f>
        <v>0</v>
      </c>
      <c r="AI551" s="415">
        <f>SUMIFS('ИП + источники'!AJ$17:AJ$65,'ИП + источники'!$A$17:$A$65,$A551,'ИП + источники'!$M$17:$M$65,"уплата процентов по кредитам из нормативной прибыли")</f>
        <v>0</v>
      </c>
      <c r="AJ551" s="415">
        <f>SUMIFS('ИП + источники'!AK$17:AK$65,'ИП + источники'!$A$17:$A$65,$A551,'ИП + источники'!$M$17:$M$65,"уплата процентов по кредитам из нормативной прибыли")</f>
        <v>0</v>
      </c>
      <c r="AK551" s="415">
        <f>SUMIFS('ИП + источники'!AL$17:AL$65,'ИП + источники'!$A$17:$A$65,$A551,'ИП + источники'!$M$17:$M$65,"уплата процентов по кредитам из нормативной прибыли")</f>
        <v>0</v>
      </c>
      <c r="AL551" s="415">
        <f>SUMIFS('ИП + источники'!AM$17:AM$65,'ИП + источники'!$A$17:$A$65,$A551,'ИП + источники'!$M$17:$M$65,"уплата процентов по кредитам из нормативной прибыли")</f>
        <v>0</v>
      </c>
      <c r="AM551" s="415">
        <f>SUMIFS('ИП + источники'!AN$17:AN$65,'ИП + источники'!$A$17:$A$65,$A551,'ИП + источники'!$M$17:$M$65,"уплата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источники'!P$17:P$65,'ИП + источники'!$A$17:$A$65,$A552,'ИП + источники'!$M$17:$M$65,"Прибыль на капвложения")</f>
        <v>0</v>
      </c>
      <c r="P552" s="415">
        <f>SUMIFS('ИП + источники'!Q$17:Q$65,'ИП + источники'!$A$17:$A$65,$A552,'ИП + источники'!$M$17:$M$65,"Прибыль на капвложения")</f>
        <v>0</v>
      </c>
      <c r="Q552" s="415">
        <f>SUMIFS('ИП + источники'!R$17:R$65,'ИП + источники'!$A$17:$A$65,$A552,'ИП + источники'!$M$17:$M$65,"Прибыль на капвложения")</f>
        <v>0</v>
      </c>
      <c r="R552" s="416">
        <f t="shared" si="106"/>
        <v>0</v>
      </c>
      <c r="S552" s="415">
        <f>SUMIFS('ИП + источники'!T$17:T$65,'ИП + источники'!$A$17:$A$65,$A552,'ИП + источники'!$M$17:$M$65,"Прибыль на капвложения")</f>
        <v>0</v>
      </c>
      <c r="T552" s="415">
        <f>SUMIFS('ИП + источники'!U$17:U$65,'ИП + источники'!$A$17:$A$65,$A552,'ИП + источники'!$M$17:$M$65,"Прибыль на капвложения")</f>
        <v>0</v>
      </c>
      <c r="U552" s="415">
        <f>SUMIFS('ИП + источники'!V$17:V$65,'ИП + источники'!$A$17:$A$65,$A552,'ИП + источники'!$M$17:$M$65,"Прибыль на капвложения")</f>
        <v>0</v>
      </c>
      <c r="V552" s="415">
        <f>SUMIFS('ИП + источники'!W$17:W$65,'ИП + источники'!$A$17:$A$65,$A552,'ИП + источники'!$M$17:$M$65,"Прибыль на капвложения")</f>
        <v>0</v>
      </c>
      <c r="W552" s="415">
        <f>SUMIFS('ИП + источники'!X$17:X$65,'ИП + источники'!$A$17:$A$65,$A552,'ИП + источники'!$M$17:$M$65,"Прибыль на капвложения")</f>
        <v>0</v>
      </c>
      <c r="X552" s="415">
        <f>SUMIFS('ИП + источники'!Y$17:Y$65,'ИП + источники'!$A$17:$A$65,$A552,'ИП + источники'!$M$17:$M$65,"Прибыль на капвложения")</f>
        <v>0</v>
      </c>
      <c r="Y552" s="415">
        <f>SUMIFS('ИП + источники'!Z$17:Z$65,'ИП + источники'!$A$17:$A$65,$A552,'ИП + источники'!$M$17:$M$65,"Прибыль на капвложения")</f>
        <v>0</v>
      </c>
      <c r="Z552" s="415">
        <f>SUMIFS('ИП + источники'!AA$17:AA$65,'ИП + источники'!$A$17:$A$65,$A552,'ИП + источники'!$M$17:$M$65,"Прибыль на капвложения")</f>
        <v>0</v>
      </c>
      <c r="AA552" s="415">
        <f>SUMIFS('ИП + источники'!AB$17:AB$65,'ИП + источники'!$A$17:$A$65,$A552,'ИП + источники'!$M$17:$M$65,"Прибыль на капвложения")</f>
        <v>0</v>
      </c>
      <c r="AB552" s="415">
        <f>SUMIFS('ИП + источники'!AC$17:AC$65,'ИП + источники'!$A$17:$A$65,$A552,'ИП + источники'!$M$17:$M$65,"Прибыль на капвложения")</f>
        <v>0</v>
      </c>
      <c r="AC552" s="415">
        <f>SUMIFS('ИП + источники'!AD$17:AD$65,'ИП + источники'!$A$17:$A$65,$A552,'ИП + источники'!$M$17:$M$65,"Прибыль на капвложения")</f>
        <v>0</v>
      </c>
      <c r="AD552" s="415">
        <f>SUMIFS('ИП + источники'!AE$17:AE$65,'ИП + источники'!$A$17:$A$65,$A552,'ИП + источники'!$M$17:$M$65,"Прибыль на капвложения")</f>
        <v>0</v>
      </c>
      <c r="AE552" s="415">
        <f>SUMIFS('ИП + источники'!AF$17:AF$65,'ИП + источники'!$A$17:$A$65,$A552,'ИП + источники'!$M$17:$M$65,"Прибыль на капвложения")</f>
        <v>0</v>
      </c>
      <c r="AF552" s="415">
        <f>SUMIFS('ИП + источники'!AG$17:AG$65,'ИП + источники'!$A$17:$A$65,$A552,'ИП + источники'!$M$17:$M$65,"Прибыль на капвложения")</f>
        <v>0</v>
      </c>
      <c r="AG552" s="415">
        <f>SUMIFS('ИП + источники'!AH$17:AH$65,'ИП + источники'!$A$17:$A$65,$A552,'ИП + источники'!$M$17:$M$65,"Прибыль на капвложения")</f>
        <v>0</v>
      </c>
      <c r="AH552" s="415">
        <f>SUMIFS('ИП + источники'!AI$17:AI$65,'ИП + источники'!$A$17:$A$65,$A552,'ИП + источники'!$M$17:$M$65,"Прибыль на капвложения")</f>
        <v>0</v>
      </c>
      <c r="AI552" s="415">
        <f>SUMIFS('ИП + источники'!AJ$17:AJ$65,'ИП + источники'!$A$17:$A$65,$A552,'ИП + источники'!$M$17:$M$65,"Прибыль на капвложения")</f>
        <v>0</v>
      </c>
      <c r="AJ552" s="415">
        <f>SUMIFS('ИП + источники'!AK$17:AK$65,'ИП + источники'!$A$17:$A$65,$A552,'ИП + источники'!$M$17:$M$65,"Прибыль на капвложения")</f>
        <v>0</v>
      </c>
      <c r="AK552" s="415">
        <f>SUMIFS('ИП + источники'!AL$17:AL$65,'ИП + источники'!$A$17:$A$65,$A552,'ИП + источники'!$M$17:$M$65,"Прибыль на капвложения")</f>
        <v>0</v>
      </c>
      <c r="AL552" s="415">
        <f>SUMIFS('ИП + источники'!AM$17:AM$65,'ИП + источники'!$A$17:$A$65,$A552,'ИП + источники'!$M$17:$M$65,"Прибыль на капвложения")</f>
        <v>0</v>
      </c>
      <c r="AM552" s="415">
        <f>SUMIFS('ИП + источники'!AN$17:AN$65,'ИП + источники'!$A$17:$A$65,$A552,'ИП + источники'!$M$17:$M$65,"Прибыль на капвложения")</f>
        <v>0</v>
      </c>
      <c r="AN552" s="416">
        <f t="shared" si="92"/>
        <v>0</v>
      </c>
      <c r="AO552" s="416">
        <f t="shared" si="93"/>
        <v>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22.5"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5"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3.75"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НВВ'!$P$15:$P$50,'Корректировка НВВ'!$A$15:$A$50,$A555,'Корректировка НВВ'!$L$15:$L$50,"III")</f>
        <v>0</v>
      </c>
      <c r="U555" s="415"/>
      <c r="V555" s="415"/>
      <c r="W555" s="415"/>
      <c r="X555" s="415"/>
      <c r="Y555" s="415"/>
      <c r="Z555" s="415"/>
      <c r="AA555" s="415"/>
      <c r="AB555" s="415"/>
      <c r="AC555" s="415"/>
      <c r="AD555" s="415">
        <f>SUMIFS('Корректировка НВВ'!$Q$15:$Q$50,'Корректировка НВВ'!$A$15:$A$50,$A555,'Корректировка НВВ'!$L$15:$L$50,"III")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23.75" outlineLevel="1">
      <c r="A556" s="551" t="str">
        <f t="shared" si="105"/>
        <v>1</v>
      </c>
      <c r="L556" s="412" t="s">
        <v>126</v>
      </c>
      <c r="M556" s="330" t="s">
        <v>667</v>
      </c>
      <c r="N556" s="414" t="s">
        <v>370</v>
      </c>
      <c r="O556" s="415"/>
      <c r="P556" s="415"/>
      <c r="Q556" s="415"/>
      <c r="R556" s="416">
        <f t="shared" si="109"/>
        <v>0</v>
      </c>
      <c r="S556" s="415"/>
      <c r="T556" s="415">
        <f>SUMIFS('Корректировка НВВ'!$P$15:$P$50,'Корректировка НВВ'!$A$15:$A$50,$A556,'Корректировка НВВ'!$L$15:$L$50,"IV")</f>
        <v>0</v>
      </c>
      <c r="U556" s="415"/>
      <c r="V556" s="415"/>
      <c r="W556" s="415"/>
      <c r="X556" s="415"/>
      <c r="Y556" s="415"/>
      <c r="Z556" s="415"/>
      <c r="AA556" s="415"/>
      <c r="AB556" s="415"/>
      <c r="AC556" s="415"/>
      <c r="AD556" s="415">
        <f>SUMIFS('Корректировка НВВ'!$Q$15:$Q$50,'Корректировка НВВ'!$A$15:$A$50,$A556,'Корректировка НВВ'!$L$15:$L$50,"IV")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45" outlineLevel="1">
      <c r="A557" s="551" t="str">
        <f t="shared" si="105"/>
        <v>1</v>
      </c>
      <c r="L557" s="412" t="s">
        <v>127</v>
      </c>
      <c r="M557" s="330" t="s">
        <v>1228</v>
      </c>
      <c r="N557" s="414" t="s">
        <v>370</v>
      </c>
      <c r="O557" s="415"/>
      <c r="P557" s="415"/>
      <c r="Q557" s="415"/>
      <c r="R557" s="416">
        <f t="shared" si="109"/>
        <v>0</v>
      </c>
      <c r="S557" s="415"/>
      <c r="T557" s="415">
        <f>SUMIFS('Корректировка НВВ'!$P$15:$P$50,'Корректировка НВВ'!$A$15:$A$50,$A557,'Корректировка НВВ'!$L$15:$L$50,"I")+SUMIFS('Корректировка НВВ'!$P$15:$P$50,'Корректировка НВВ'!$A$15:$A$50,$A557,'Корректировка НВВ'!$L$15:$L$50,"II")</f>
        <v>284.39999999999998</v>
      </c>
      <c r="U557" s="415"/>
      <c r="V557" s="415"/>
      <c r="W557" s="415"/>
      <c r="X557" s="415"/>
      <c r="Y557" s="415"/>
      <c r="Z557" s="415"/>
      <c r="AA557" s="415"/>
      <c r="AB557" s="415"/>
      <c r="AC557" s="415"/>
      <c r="AD557" s="415">
        <f>SUMIFS('Корректировка НВВ'!$Q$15:$Q$50,'Корректировка НВВ'!$A$15:$A$50,$A557,'Корректировка НВВ'!$L$15:$L$50,"I")+SUMIFS('Корректировка НВВ'!$Q$15:$Q$50,'Корректировка НВВ'!$A$15:$A$50,$A557,'Корректировка НВВ'!$L$15:$L$50,"II")</f>
        <v>-6.0900000000000318</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90"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возд'!$V$14:$V$15,'Плата за негативное возд'!$A$14:$A$15,A561,'Плата за негативное возд'!$L$14:$L$15,"1"),0)</f>
        <v>0</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7.5"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возд'!$V$14:$V$15,'Плата за негативное возд'!$A$14:$A$15,A562,'Плата за негативное возд'!$L$14:$L$15,"2"),0)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5"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5"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5"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5"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5"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5"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SUMIFS(Баланс!O$16:O$67,Баланс!$A$16:$A$67,$A572,Баланс!$B$16:$B$67,"ПО")</f>
        <v>5.4</v>
      </c>
      <c r="P572" s="525">
        <f>SUMIFS(Баланс!P$16:P$67,Баланс!$A$16:$A$67,$A572,Баланс!$B$16:$B$67,"ПО")</f>
        <v>5.4</v>
      </c>
      <c r="Q572" s="525">
        <f>SUMIFS(Баланс!Q$16:Q$67,Баланс!$A$16:$A$67,$A572,Баланс!$B$16:$B$67,"ПО")</f>
        <v>5.4</v>
      </c>
      <c r="R572" s="525">
        <f>Q572-P572</f>
        <v>0</v>
      </c>
      <c r="S572" s="525">
        <f>SUMIFS(Баланс!R$16:R$67,Баланс!$A$16:$A$67,$A572,Баланс!$B$16:$B$67,"ПО")</f>
        <v>5.4</v>
      </c>
      <c r="T572" s="525">
        <f>SUMIFS(Баланс!S$16:S$67,Баланс!$A$16:$A$67,$A572,Баланс!$B$16:$B$67,"ПО")</f>
        <v>5.4</v>
      </c>
      <c r="U572" s="525">
        <f>SUMIFS(Баланс!T$16:T$67,Баланс!$A$16:$A$67,$A572,Баланс!$B$16:$B$67,"ПО")</f>
        <v>0</v>
      </c>
      <c r="V572" s="525">
        <f>SUMIFS(Баланс!U$16:U$67,Баланс!$A$16:$A$67,$A572,Баланс!$B$16:$B$67,"ПО")</f>
        <v>0</v>
      </c>
      <c r="W572" s="525">
        <f>SUMIFS(Баланс!V$16:V$67,Баланс!$A$16:$A$67,$A572,Баланс!$B$16:$B$67,"ПО")</f>
        <v>0</v>
      </c>
      <c r="X572" s="525">
        <f>SUMIFS(Баланс!W$16:W$67,Баланс!$A$16:$A$67,$A572,Баланс!$B$16:$B$67,"ПО")</f>
        <v>0</v>
      </c>
      <c r="Y572" s="525">
        <f>SUMIFS(Баланс!X$16:X$67,Баланс!$A$16:$A$67,$A572,Баланс!$B$16:$B$67,"ПО")</f>
        <v>0</v>
      </c>
      <c r="Z572" s="525">
        <f>SUMIFS(Баланс!Y$16:Y$67,Баланс!$A$16:$A$67,$A572,Баланс!$B$16:$B$67,"ПО")</f>
        <v>0</v>
      </c>
      <c r="AA572" s="525">
        <f>SUMIFS(Баланс!Z$16:Z$67,Баланс!$A$16:$A$67,$A572,Баланс!$B$16:$B$67,"ПО")</f>
        <v>0</v>
      </c>
      <c r="AB572" s="525">
        <f>SUMIFS(Баланс!AA$16:AA$67,Баланс!$A$16:$A$67,$A572,Баланс!$B$16:$B$67,"ПО")</f>
        <v>0</v>
      </c>
      <c r="AC572" s="525">
        <f>SUMIFS(Баланс!AB$16:AB$67,Баланс!$A$16:$A$67,$A572,Баланс!$B$16:$B$67,"ПО")</f>
        <v>0</v>
      </c>
      <c r="AD572" s="525">
        <f>SUMIFS(Баланс!AC$16:AC$67,Баланс!$A$16:$A$67,$A572,Баланс!$B$16:$B$67,"ПО")</f>
        <v>5.4</v>
      </c>
      <c r="AE572" s="525">
        <f>SUMIFS(Баланс!AD$16:AD$67,Баланс!$A$16:$A$67,$A572,Баланс!$B$16:$B$67,"ПО")</f>
        <v>0</v>
      </c>
      <c r="AF572" s="525">
        <f>SUMIFS(Баланс!AE$16:AE$67,Баланс!$A$16:$A$67,$A572,Баланс!$B$16:$B$67,"ПО")</f>
        <v>0</v>
      </c>
      <c r="AG572" s="525">
        <f>SUMIFS(Баланс!AF$16:AF$67,Баланс!$A$16:$A$67,$A572,Баланс!$B$16:$B$67,"ПО")</f>
        <v>0</v>
      </c>
      <c r="AH572" s="525">
        <f>SUMIFS(Баланс!AG$16:AG$67,Баланс!$A$16:$A$67,$A572,Баланс!$B$16:$B$67,"ПО")</f>
        <v>0</v>
      </c>
      <c r="AI572" s="525">
        <f>SUMIFS(Баланс!AH$16:AH$67,Баланс!$A$16:$A$67,$A572,Баланс!$B$16:$B$67,"ПО")</f>
        <v>0</v>
      </c>
      <c r="AJ572" s="525">
        <f>SUMIFS(Баланс!AI$16:AI$67,Баланс!$A$16:$A$67,$A572,Баланс!$B$16:$B$67,"ПО")</f>
        <v>0</v>
      </c>
      <c r="AK572" s="525">
        <f>SUMIFS(Баланс!AJ$16:AJ$67,Баланс!$A$16:$A$67,$A572,Баланс!$B$16:$B$67,"ПО")</f>
        <v>0</v>
      </c>
      <c r="AL572" s="525">
        <f>SUMIFS(Баланс!AK$16:AK$67,Баланс!$A$16:$A$67,$A572,Баланс!$B$16:$B$67,"ПО")</f>
        <v>0</v>
      </c>
      <c r="AM572" s="525">
        <f>SUMIFS(Баланс!AL$16:AL$67,Баланс!$A$16:$A$67,$A572,Баланс!$B$16:$B$67,"ПО")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2.7</v>
      </c>
      <c r="P573" s="530">
        <f>P572/2</f>
        <v>2.7</v>
      </c>
      <c r="Q573" s="530">
        <f>Q572/2</f>
        <v>2.7</v>
      </c>
      <c r="R573" s="464">
        <f t="shared" si="106"/>
        <v>0</v>
      </c>
      <c r="S573" s="530">
        <f t="shared" ref="S573:AM573" si="117">S572/2</f>
        <v>2.7</v>
      </c>
      <c r="T573" s="530">
        <f t="shared" si="117"/>
        <v>2.7</v>
      </c>
      <c r="U573" s="530">
        <f t="shared" si="117"/>
        <v>0</v>
      </c>
      <c r="V573" s="530">
        <f t="shared" si="117"/>
        <v>0</v>
      </c>
      <c r="W573" s="530">
        <f t="shared" si="117"/>
        <v>0</v>
      </c>
      <c r="X573" s="530">
        <f t="shared" si="117"/>
        <v>0</v>
      </c>
      <c r="Y573" s="530">
        <f t="shared" si="117"/>
        <v>0</v>
      </c>
      <c r="Z573" s="530">
        <f t="shared" si="117"/>
        <v>0</v>
      </c>
      <c r="AA573" s="530">
        <f t="shared" si="117"/>
        <v>0</v>
      </c>
      <c r="AB573" s="530">
        <f t="shared" si="117"/>
        <v>0</v>
      </c>
      <c r="AC573" s="530">
        <f t="shared" si="117"/>
        <v>0</v>
      </c>
      <c r="AD573" s="530">
        <f t="shared" si="117"/>
        <v>2.7</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2.7</v>
      </c>
      <c r="P575" s="526">
        <f>P572-P573</f>
        <v>2.7</v>
      </c>
      <c r="Q575" s="526">
        <f>Q572-Q573</f>
        <v>2.7</v>
      </c>
      <c r="R575" s="464">
        <f t="shared" si="106"/>
        <v>0</v>
      </c>
      <c r="S575" s="526">
        <f t="shared" ref="S575:AM575" si="118">S572-S573</f>
        <v>2.7</v>
      </c>
      <c r="T575" s="526">
        <f t="shared" si="118"/>
        <v>2.7</v>
      </c>
      <c r="U575" s="526">
        <f t="shared" si="118"/>
        <v>0</v>
      </c>
      <c r="V575" s="526">
        <f t="shared" si="118"/>
        <v>0</v>
      </c>
      <c r="W575" s="526">
        <f t="shared" si="118"/>
        <v>0</v>
      </c>
      <c r="X575" s="526">
        <f t="shared" si="118"/>
        <v>0</v>
      </c>
      <c r="Y575" s="526">
        <f t="shared" si="118"/>
        <v>0</v>
      </c>
      <c r="Z575" s="526">
        <f t="shared" si="118"/>
        <v>0</v>
      </c>
      <c r="AA575" s="526">
        <f t="shared" si="118"/>
        <v>0</v>
      </c>
      <c r="AB575" s="526">
        <f t="shared" si="118"/>
        <v>0</v>
      </c>
      <c r="AC575" s="526">
        <f t="shared" si="118"/>
        <v>0</v>
      </c>
      <c r="AD575" s="526">
        <f t="shared" si="118"/>
        <v>2.7</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t="e">
        <f>IF(O575=0,0,(O569-O573*O574)/O575)</f>
        <v>#N/A</v>
      </c>
      <c r="P576" s="531" t="e">
        <f>IF(P575=0,0,(P569-P573*P574)/P575)</f>
        <v>#N/A</v>
      </c>
      <c r="Q576" s="531" t="e">
        <f>IF(Q575=0,0,(Q569-Q573*Q574)/Q575)</f>
        <v>#N/A</v>
      </c>
      <c r="R576" s="416" t="e">
        <f t="shared" si="106"/>
        <v>#N/A</v>
      </c>
      <c r="S576" s="531" t="e">
        <f t="shared" ref="S576:AM576" si="119">IF(S575=0,0,(S569-S573*S574)/S575)</f>
        <v>#N/A</v>
      </c>
      <c r="T576" s="531" t="e">
        <f t="shared" si="119"/>
        <v>#N/A</v>
      </c>
      <c r="U576" s="531">
        <f t="shared" si="119"/>
        <v>0</v>
      </c>
      <c r="V576" s="531">
        <f t="shared" si="119"/>
        <v>0</v>
      </c>
      <c r="W576" s="531">
        <f t="shared" si="119"/>
        <v>0</v>
      </c>
      <c r="X576" s="531">
        <f t="shared" si="119"/>
        <v>0</v>
      </c>
      <c r="Y576" s="531">
        <f t="shared" si="119"/>
        <v>0</v>
      </c>
      <c r="Z576" s="531">
        <f t="shared" si="119"/>
        <v>0</v>
      </c>
      <c r="AA576" s="531">
        <f t="shared" si="119"/>
        <v>0</v>
      </c>
      <c r="AB576" s="531">
        <f t="shared" si="119"/>
        <v>0</v>
      </c>
      <c r="AC576" s="531">
        <f t="shared" si="119"/>
        <v>0</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t="e">
        <f>IF(O572=0,0,O569/O572)</f>
        <v>#N/A</v>
      </c>
      <c r="P578" s="415" t="e">
        <f t="shared" ref="P578:AM578" si="121">IF(P572=0,0,P569/P572)</f>
        <v>#N/A</v>
      </c>
      <c r="Q578" s="415" t="e">
        <f t="shared" si="121"/>
        <v>#N/A</v>
      </c>
      <c r="R578" s="416" t="e">
        <f t="shared" si="106"/>
        <v>#N/A</v>
      </c>
      <c r="S578" s="415" t="e">
        <f t="shared" si="121"/>
        <v>#N/A</v>
      </c>
      <c r="T578" s="415" t="e">
        <f t="shared" si="121"/>
        <v>#N/A</v>
      </c>
      <c r="U578" s="415">
        <f t="shared" si="121"/>
        <v>0</v>
      </c>
      <c r="V578" s="415">
        <f t="shared" si="121"/>
        <v>0</v>
      </c>
      <c r="W578" s="415">
        <f t="shared" si="121"/>
        <v>0</v>
      </c>
      <c r="X578" s="415">
        <f t="shared" si="121"/>
        <v>0</v>
      </c>
      <c r="Y578" s="415">
        <f t="shared" si="121"/>
        <v>0</v>
      </c>
      <c r="Z578" s="415">
        <f t="shared" si="121"/>
        <v>0</v>
      </c>
      <c r="AA578" s="415">
        <f t="shared" si="121"/>
        <v>0</v>
      </c>
      <c r="AB578" s="415">
        <f t="shared" si="121"/>
        <v>0</v>
      </c>
      <c r="AC578" s="415">
        <f t="shared" si="121"/>
        <v>0</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t="e">
        <f>IF(O572=0,0,O569/O572*O580)</f>
        <v>#N/A</v>
      </c>
      <c r="P579" s="535" t="e">
        <f>IF(P572=0,0,P569/P572*P580)</f>
        <v>#N/A</v>
      </c>
      <c r="Q579" s="535" t="e">
        <f>IF(Q572=0,0,Q569/Q572*Q580)</f>
        <v>#N/A</v>
      </c>
      <c r="R579" s="411" t="e">
        <f>R581*R582+R583*R584</f>
        <v>#N/A</v>
      </c>
      <c r="S579" s="535" t="e">
        <f t="shared" ref="S579:AM579" si="122">IF(S572=0,0,S569/S572*S580)</f>
        <v>#N/A</v>
      </c>
      <c r="T579" s="535" t="e">
        <f t="shared" si="122"/>
        <v>#N/A</v>
      </c>
      <c r="U579" s="535">
        <f t="shared" si="122"/>
        <v>0</v>
      </c>
      <c r="V579" s="535">
        <f t="shared" si="122"/>
        <v>0</v>
      </c>
      <c r="W579" s="535">
        <f t="shared" si="122"/>
        <v>0</v>
      </c>
      <c r="X579" s="535">
        <f t="shared" si="122"/>
        <v>0</v>
      </c>
      <c r="Y579" s="535">
        <f t="shared" si="122"/>
        <v>0</v>
      </c>
      <c r="Z579" s="535">
        <f t="shared" si="122"/>
        <v>0</v>
      </c>
      <c r="AA579" s="535">
        <f t="shared" si="122"/>
        <v>0</v>
      </c>
      <c r="AB579" s="535">
        <f t="shared" si="122"/>
        <v>0</v>
      </c>
      <c r="AC579" s="535">
        <f t="shared" si="122"/>
        <v>0</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t="e">
        <f>IF(S579=0,0,(AD579-S579)/S579*100)</f>
        <v>#N/A</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SUMIFS(Баланс!O$16:O$67,Баланс!$A$16:$A$67,$A580,Баланс!$B$16:$B$67,"население")</f>
        <v>5.4</v>
      </c>
      <c r="P580" s="525">
        <f>SUMIFS(Баланс!P$16:P$67,Баланс!$A$16:$A$67,$A580,Баланс!$B$16:$B$67,"население")</f>
        <v>5.4</v>
      </c>
      <c r="Q580" s="525">
        <f>SUMIFS(Баланс!Q$16:Q$67,Баланс!$A$16:$A$67,$A580,Баланс!$B$16:$B$67,"население")</f>
        <v>5.4</v>
      </c>
      <c r="R580" s="525">
        <f>Q580-P580</f>
        <v>0</v>
      </c>
      <c r="S580" s="525">
        <f>SUMIFS(Баланс!R$16:R$67,Баланс!$A$16:$A$67,$A580,Баланс!$B$16:$B$67,"население")</f>
        <v>5.4</v>
      </c>
      <c r="T580" s="525">
        <f>SUMIFS(Баланс!S$16:S$67,Баланс!$A$16:$A$67,$A580,Баланс!$B$16:$B$67,"население")</f>
        <v>5.4</v>
      </c>
      <c r="U580" s="525">
        <f>SUMIFS(Баланс!T$16:T$67,Баланс!$A$16:$A$67,$A580,Баланс!$B$16:$B$67,"население")</f>
        <v>0</v>
      </c>
      <c r="V580" s="525">
        <f>SUMIFS(Баланс!U$16:U$67,Баланс!$A$16:$A$67,$A580,Баланс!$B$16:$B$67,"население")</f>
        <v>0</v>
      </c>
      <c r="W580" s="525">
        <f>SUMIFS(Баланс!V$16:V$67,Баланс!$A$16:$A$67,$A580,Баланс!$B$16:$B$67,"население")</f>
        <v>0</v>
      </c>
      <c r="X580" s="525">
        <f>SUMIFS(Баланс!W$16:W$67,Баланс!$A$16:$A$67,$A580,Баланс!$B$16:$B$67,"население")</f>
        <v>0</v>
      </c>
      <c r="Y580" s="525">
        <f>SUMIFS(Баланс!X$16:X$67,Баланс!$A$16:$A$67,$A580,Баланс!$B$16:$B$67,"население")</f>
        <v>0</v>
      </c>
      <c r="Z580" s="525">
        <f>SUMIFS(Баланс!Y$16:Y$67,Баланс!$A$16:$A$67,$A580,Баланс!$B$16:$B$67,"население")</f>
        <v>0</v>
      </c>
      <c r="AA580" s="525">
        <f>SUMIFS(Баланс!Z$16:Z$67,Баланс!$A$16:$A$67,$A580,Баланс!$B$16:$B$67,"население")</f>
        <v>0</v>
      </c>
      <c r="AB580" s="525">
        <f>SUMIFS(Баланс!AA$16:AA$67,Баланс!$A$16:$A$67,$A580,Баланс!$B$16:$B$67,"население")</f>
        <v>0</v>
      </c>
      <c r="AC580" s="525">
        <f>SUMIFS(Баланс!AB$16:AB$67,Баланс!$A$16:$A$67,$A580,Баланс!$B$16:$B$67,"население")</f>
        <v>0</v>
      </c>
      <c r="AD580" s="525">
        <f>SUMIFS(Баланс!AC$16:AC$67,Баланс!$A$16:$A$67,$A580,Баланс!$B$16:$B$67,"население")</f>
        <v>5.4</v>
      </c>
      <c r="AE580" s="525">
        <f>SUMIFS(Баланс!AD$16:AD$67,Баланс!$A$16:$A$67,$A580,Баланс!$B$16:$B$67,"население")</f>
        <v>0</v>
      </c>
      <c r="AF580" s="525">
        <f>SUMIFS(Баланс!AE$16:AE$67,Баланс!$A$16:$A$67,$A580,Баланс!$B$16:$B$67,"население")</f>
        <v>0</v>
      </c>
      <c r="AG580" s="525">
        <f>SUMIFS(Баланс!AF$16:AF$67,Баланс!$A$16:$A$67,$A580,Баланс!$B$16:$B$67,"население")</f>
        <v>0</v>
      </c>
      <c r="AH580" s="525">
        <f>SUMIFS(Баланс!AG$16:AG$67,Баланс!$A$16:$A$67,$A580,Баланс!$B$16:$B$67,"население")</f>
        <v>0</v>
      </c>
      <c r="AI580" s="525">
        <f>SUMIFS(Баланс!AH$16:AH$67,Баланс!$A$16:$A$67,$A580,Баланс!$B$16:$B$67,"население")</f>
        <v>0</v>
      </c>
      <c r="AJ580" s="525">
        <f>SUMIFS(Баланс!AI$16:AI$67,Баланс!$A$16:$A$67,$A580,Баланс!$B$16:$B$67,"население")</f>
        <v>0</v>
      </c>
      <c r="AK580" s="525">
        <f>SUMIFS(Баланс!AJ$16:AJ$67,Баланс!$A$16:$A$67,$A580,Баланс!$B$16:$B$67,"население")</f>
        <v>0</v>
      </c>
      <c r="AL580" s="525">
        <f>SUMIFS(Баланс!AK$16:AK$67,Баланс!$A$16:$A$67,$A580,Баланс!$B$16:$B$67,"население")</f>
        <v>0</v>
      </c>
      <c r="AM580" s="525">
        <f>SUMIFS(Баланс!AL$16:AL$67,Баланс!$A$16:$A$67,$A580,Баланс!$B$16:$B$67,"население")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2.7</v>
      </c>
      <c r="P581" s="530">
        <f>P580/2</f>
        <v>2.7</v>
      </c>
      <c r="Q581" s="530">
        <f>Q580/2</f>
        <v>2.7</v>
      </c>
      <c r="R581" s="464">
        <f>Q581-P581</f>
        <v>0</v>
      </c>
      <c r="S581" s="530">
        <f t="shared" ref="S581:AM581" si="124">S580/2</f>
        <v>2.7</v>
      </c>
      <c r="T581" s="530">
        <f t="shared" si="124"/>
        <v>2.7</v>
      </c>
      <c r="U581" s="530">
        <f t="shared" si="124"/>
        <v>0</v>
      </c>
      <c r="V581" s="530">
        <f t="shared" si="124"/>
        <v>0</v>
      </c>
      <c r="W581" s="530">
        <f t="shared" si="124"/>
        <v>0</v>
      </c>
      <c r="X581" s="530">
        <f t="shared" si="124"/>
        <v>0</v>
      </c>
      <c r="Y581" s="530">
        <f t="shared" si="124"/>
        <v>0</v>
      </c>
      <c r="Z581" s="530">
        <f t="shared" si="124"/>
        <v>0</v>
      </c>
      <c r="AA581" s="530">
        <f t="shared" si="124"/>
        <v>0</v>
      </c>
      <c r="AB581" s="530">
        <f t="shared" si="124"/>
        <v>0</v>
      </c>
      <c r="AC581" s="530">
        <f t="shared" si="124"/>
        <v>0</v>
      </c>
      <c r="AD581" s="530">
        <f t="shared" si="124"/>
        <v>2.7</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2.7</v>
      </c>
      <c r="P583" s="526">
        <f>P580-P581</f>
        <v>2.7</v>
      </c>
      <c r="Q583" s="526">
        <f>Q580-Q581</f>
        <v>2.7</v>
      </c>
      <c r="R583" s="464">
        <f>Q583-P583</f>
        <v>0</v>
      </c>
      <c r="S583" s="526">
        <f t="shared" ref="S583:AM583" si="126">S580-S581</f>
        <v>2.7</v>
      </c>
      <c r="T583" s="526">
        <f t="shared" si="126"/>
        <v>2.7</v>
      </c>
      <c r="U583" s="526">
        <f t="shared" si="126"/>
        <v>0</v>
      </c>
      <c r="V583" s="526">
        <f t="shared" si="126"/>
        <v>0</v>
      </c>
      <c r="W583" s="526">
        <f t="shared" si="126"/>
        <v>0</v>
      </c>
      <c r="X583" s="526">
        <f t="shared" si="126"/>
        <v>0</v>
      </c>
      <c r="Y583" s="526">
        <f t="shared" si="126"/>
        <v>0</v>
      </c>
      <c r="Z583" s="526">
        <f t="shared" si="126"/>
        <v>0</v>
      </c>
      <c r="AA583" s="526">
        <f t="shared" si="126"/>
        <v>0</v>
      </c>
      <c r="AB583" s="526">
        <f t="shared" si="126"/>
        <v>0</v>
      </c>
      <c r="AC583" s="526">
        <f t="shared" si="126"/>
        <v>0</v>
      </c>
      <c r="AD583" s="526">
        <f t="shared" si="126"/>
        <v>2.7</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t="e">
        <f>IF(O580=0,0,O576*IF(plat_nds="да",1.2,1) )</f>
        <v>#N/A</v>
      </c>
      <c r="P584" s="531" t="e">
        <f>IF(P580=0,0,P576*IF(plat_nds="да",1.2,1) )</f>
        <v>#N/A</v>
      </c>
      <c r="Q584" s="531" t="e">
        <f>IF(Q580=0,0,Q576*IF(plat_nds="да",1.2,1) )</f>
        <v>#N/A</v>
      </c>
      <c r="R584" s="416" t="e">
        <f>Q584-P584</f>
        <v>#N/A</v>
      </c>
      <c r="S584" s="531" t="e">
        <f t="shared" ref="S584:AM584" si="127">IF(S580=0,0,S576*IF(plat_nds="да",1.2,1) )</f>
        <v>#N/A</v>
      </c>
      <c r="T584" s="531" t="e">
        <f t="shared" si="127"/>
        <v>#N/A</v>
      </c>
      <c r="U584" s="531">
        <f t="shared" si="127"/>
        <v>0</v>
      </c>
      <c r="V584" s="531">
        <f t="shared" si="127"/>
        <v>0</v>
      </c>
      <c r="W584" s="531">
        <f t="shared" si="127"/>
        <v>0</v>
      </c>
      <c r="X584" s="531">
        <f t="shared" si="127"/>
        <v>0</v>
      </c>
      <c r="Y584" s="531">
        <f t="shared" si="127"/>
        <v>0</v>
      </c>
      <c r="Z584" s="531">
        <f t="shared" si="127"/>
        <v>0</v>
      </c>
      <c r="AA584" s="531">
        <f t="shared" si="127"/>
        <v>0</v>
      </c>
      <c r="AB584" s="531">
        <f t="shared" si="127"/>
        <v>0</v>
      </c>
      <c r="AC584" s="531">
        <f t="shared" si="127"/>
        <v>0</v>
      </c>
      <c r="AD584" s="531" t="e">
        <f t="shared" si="127"/>
        <v>#N/A</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4.25"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сведения'!$N$113:$N$146,MATCH($A590,'Общие сведения'!$D$113:$D$146,0))</f>
        <v>одноставочный</v>
      </c>
      <c r="G590" s="323"/>
      <c r="L590" s="644" t="s">
        <v>16</v>
      </c>
      <c r="M590" s="645"/>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640" t="s">
        <v>686</v>
      </c>
      <c r="M591" s="641"/>
      <c r="N591" s="382" t="str">
        <f>INDEX('Общие сведения'!$K$113:$K$146,MATCH($A591,'Общие сведения'!$D$113:$D$146,0))</f>
        <v>питьевая вода</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640" t="s">
        <v>687</v>
      </c>
      <c r="M592" s="641"/>
      <c r="N592" s="382" t="str">
        <f>INDEX('Общие сведения'!$L$113:$L$146,MATCH($A592,'Общие сведения'!$D$113:$D$146,0))</f>
        <v>тариф на питьевую воду</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640" t="s">
        <v>282</v>
      </c>
      <c r="M593" s="641"/>
      <c r="N593" s="382" t="str">
        <f>INDEX('Общие сведения'!$M$113:$M$146,MATCH($A593,'Общие сведения'!$D$113:$D$146,0))</f>
        <v>нет</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SUMIFS(INDEX(Калькуляция!$T$15:$AM$139,,MATCH(N$3,Калькуляция!$T$3:$AM$3,0)),Калькуляция!$A$15:$A$139,$A595,Калькуляция!$B$15:$B$139,$B595)</f>
        <v>#N/A</v>
      </c>
      <c r="O595" s="394" t="e">
        <f>SUMIFS(INDEX(Калькуляция!$T$15:$AM$139,,MATCH(O$3,Калькуляция!$T$3:$AM$3,0)),Калькуляция!$A$15:$A$139,$A595,Калькуляция!$B$15:$B$139,$B595)</f>
        <v>#N/A</v>
      </c>
      <c r="P595" s="395" t="e">
        <f>IF(N595=0,0,(O595-N595)/N595*100)</f>
        <v>#N/A</v>
      </c>
      <c r="Q595" s="394" t="e">
        <f>SUMIFS(INDEX(Калькуляция!$T$15:$AM$139,,MATCH(Q$3,Калькуляция!$T$3:$AM$3,0)),Калькуляция!$A$15:$A$139,$A595,Калькуляция!$B$15:$B$139,$B595)</f>
        <v>#N/A</v>
      </c>
      <c r="R595" s="394" t="e">
        <f>SUMIFS(INDEX(Калькуляция!$T$15:$AM$139,,MATCH(R$3,Калькуляция!$T$3:$AM$3,0)),Калькуляция!$A$15:$A$139,$A595,Калькуляция!$B$15:$B$139,$B595)</f>
        <v>#N/A</v>
      </c>
      <c r="S595" s="395" t="e">
        <f>IF(Q595=0,0,(R595-Q595)/Q595*100)</f>
        <v>#N/A</v>
      </c>
      <c r="T595" s="394" t="e">
        <f>SUMIFS(INDEX(Калькуляция!$T$15:$AM$139,,MATCH(T$3,Калькуляция!$T$3:$AM$3,0)),Калькуляция!$A$15:$A$139,$A595,Калькуляция!$B$15:$B$139,$B595)</f>
        <v>#N/A</v>
      </c>
      <c r="U595" s="394" t="e">
        <f>SUMIFS(INDEX(Калькуляция!$T$15:$AM$139,,MATCH(U$3,Калькуляция!$T$3:$AM$3,0)),Калькуляция!$A$15:$A$139,$A595,Калькуляция!$B$15:$B$139,$B595)</f>
        <v>#N/A</v>
      </c>
      <c r="V595" s="395" t="e">
        <f>IF(T595=0,0,(U595-T595)/T595*100)</f>
        <v>#N/A</v>
      </c>
      <c r="W595" s="394" t="e">
        <f>SUMIFS(INDEX(Калькуляция!$T$15:$AM$139,,MATCH(W$3,Калькуляция!$T$3:$AM$3,0)),Калькуляция!$A$15:$A$139,$A595,Калькуляция!$B$15:$B$139,$B595)</f>
        <v>#N/A</v>
      </c>
      <c r="X595" s="394" t="e">
        <f>SUMIFS(INDEX(Калькуляция!$T$15:$AM$139,,MATCH(X$3,Калькуляция!$T$3:$AM$3,0)),Калькуляция!$A$15:$A$139,$A595,Калькуляция!$B$15:$B$139,$B595)</f>
        <v>#N/A</v>
      </c>
      <c r="Y595" s="395" t="e">
        <f>IF(W595=0,0,(X595-W595)/W595*100)</f>
        <v>#N/A</v>
      </c>
      <c r="Z595" s="394" t="e">
        <f>SUMIFS(INDEX(Калькуляция!$T$15:$AM$139,,MATCH(Z$3,Калькуляция!$T$3:$AM$3,0)),Калькуляция!$A$15:$A$139,$A595,Калькуляция!$B$15:$B$139,$B595)</f>
        <v>#N/A</v>
      </c>
      <c r="AA595" s="394" t="e">
        <f>SUMIFS(INDEX(Калькуляция!$T$15:$AM$139,,MATCH(AA$3,Калькуляция!$T$3:$AM$3,0)),Калькуляция!$A$15:$A$139,$A595,Калькуляция!$B$15:$B$139,$B595)</f>
        <v>#N/A</v>
      </c>
      <c r="AB595" s="395" t="e">
        <f>IF(Z595=0,0,(AA595-Z595)/Z595*100)</f>
        <v>#N/A</v>
      </c>
      <c r="AC595" s="394" t="e">
        <f>SUMIFS(INDEX(Калькуляция!$T$15:$AM$139,,MATCH(AC$3,Калькуляция!$T$3:$AM$3,0)),Калькуляция!$A$15:$A$139,$A595,Калькуляция!$B$15:$B$139,$B595)</f>
        <v>#N/A</v>
      </c>
      <c r="AD595" s="394" t="e">
        <f>SUMIFS(INDEX(Калькуляция!$T$15:$AM$139,,MATCH(AD$3,Калькуляция!$T$3:$AM$3,0)),Калькуляция!$A$15:$A$139,$A595,Калькуляция!$B$15:$B$139,$B595)</f>
        <v>#N/A</v>
      </c>
      <c r="AE595" s="395" t="e">
        <f>IF(AC595=0,0,(AD595-AC595)/AC595*100)</f>
        <v>#N/A</v>
      </c>
      <c r="AF595" s="394" t="e">
        <f>SUMIFS(INDEX(Калькуляция!$T$15:$AM$139,,MATCH(AF$3,Калькуляция!$T$3:$AM$3,0)),Калькуляция!$A$15:$A$139,$A595,Калькуляция!$B$15:$B$139,$B595)</f>
        <v>#N/A</v>
      </c>
      <c r="AG595" s="394" t="e">
        <f>SUMIFS(INDEX(Калькуляция!$T$15:$AM$139,,MATCH(AG$3,Калькуляция!$T$3:$AM$3,0)),Калькуляция!$A$15:$A$139,$A595,Калькуляция!$B$15:$B$139,$B595)</f>
        <v>#N/A</v>
      </c>
      <c r="AH595" s="395" t="e">
        <f>IF(AF595=0,0,(AG595-AF595)/AF595*100)</f>
        <v>#N/A</v>
      </c>
      <c r="AI595" s="394" t="e">
        <f>SUMIFS(INDEX(Калькуляция!$T$15:$AM$139,,MATCH(AI$3,Калькуляция!$T$3:$AM$3,0)),Калькуляция!$A$15:$A$139,$A595,Калькуляция!$B$15:$B$139,$B595)</f>
        <v>#N/A</v>
      </c>
      <c r="AJ595" s="394" t="e">
        <f>SUMIFS(INDEX(Калькуляция!$T$15:$AM$139,,MATCH(AJ$3,Калькуляция!$T$3:$AM$3,0)),Калькуляция!$A$15:$A$139,$A595,Калькуляция!$B$15:$B$139,$B595)</f>
        <v>#N/A</v>
      </c>
      <c r="AK595" s="395" t="e">
        <f>IF(AI595=0,0,(AJ595-AI595)/AI595*100)</f>
        <v>#N/A</v>
      </c>
      <c r="AL595" s="394" t="e">
        <f>SUMIFS(INDEX(Калькуляция!$T$15:$AM$139,,MATCH(AL$3,Калькуляция!$T$3:$AM$3,0)),Калькуляция!$A$15:$A$139,$A595,Калькуляция!$B$15:$B$139,$B595)</f>
        <v>#N/A</v>
      </c>
      <c r="AM595" s="394" t="e">
        <f>SUMIFS(INDEX(Калькуляция!$T$15:$AM$139,,MATCH(AM$3,Калькуляция!$T$3:$AM$3,0)),Калькуляция!$A$15:$A$139,$A595,Калькуляция!$B$15:$B$139,$B595)</f>
        <v>#N/A</v>
      </c>
      <c r="AN595" s="395" t="e">
        <f>IF(AL595=0,0,(AM595-AL595)/AL595*100)</f>
        <v>#N/A</v>
      </c>
      <c r="AO595" s="394" t="e">
        <f>SUMIFS(INDEX(Калькуляция!$T$15:$AM$139,,MATCH(AO$3,Калькуляция!$T$3:$AM$3,0)),Калькуляция!$A$15:$A$139,$A595,Калькуляция!$B$15:$B$139,$B595)</f>
        <v>#N/A</v>
      </c>
      <c r="AP595" s="394" t="e">
        <f>SUMIFS(INDEX(Калькуляция!$T$15:$AM$139,,MATCH(AP$3,Калькуляция!$T$3:$AM$3,0)),Калькуляция!$A$15:$A$139,$A595,Калькуляция!$B$15:$B$139,$B595)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SUMIFS(INDEX(Калькуляция!$T$15:$AM$139,,MATCH(N$3,Калькуляция!$T$3:$AM$3,0)),Калькуляция!$A$15:$A$139,$A596,Калькуляция!$B$15:$B$139,$B596)</f>
        <v>#N/A</v>
      </c>
      <c r="O596" s="394" t="e">
        <f>SUMIFS(INDEX(Калькуляция!$T$15:$AM$139,,MATCH(O$3,Калькуляция!$T$3:$AM$3,0)),Калькуляция!$A$15:$A$139,$A596,Калькуляция!$B$15:$B$139,$B596)</f>
        <v>#N/A</v>
      </c>
      <c r="P596" s="395" t="e">
        <f>IF(N596=0,0,(O596-N596)/N596*100)</f>
        <v>#N/A</v>
      </c>
      <c r="Q596" s="394" t="e">
        <f>SUMIFS(INDEX(Калькуляция!$T$15:$AM$139,,MATCH(Q$3,Калькуляция!$T$3:$AM$3,0)),Калькуляция!$A$15:$A$139,$A596,Калькуляция!$B$15:$B$139,$B596)</f>
        <v>#N/A</v>
      </c>
      <c r="R596" s="394" t="e">
        <f>SUMIFS(INDEX(Калькуляция!$T$15:$AM$139,,MATCH(R$3,Калькуляция!$T$3:$AM$3,0)),Калькуляция!$A$15:$A$139,$A596,Калькуляция!$B$15:$B$139,$B596)</f>
        <v>#N/A</v>
      </c>
      <c r="S596" s="395" t="e">
        <f>IF(Q596=0,0,(R596-Q596)/Q596*100)</f>
        <v>#N/A</v>
      </c>
      <c r="T596" s="394" t="e">
        <f>SUMIFS(INDEX(Калькуляция!$T$15:$AM$139,,MATCH(T$3,Калькуляция!$T$3:$AM$3,0)),Калькуляция!$A$15:$A$139,$A596,Калькуляция!$B$15:$B$139,$B596)</f>
        <v>#N/A</v>
      </c>
      <c r="U596" s="394" t="e">
        <f>SUMIFS(INDEX(Калькуляция!$T$15:$AM$139,,MATCH(U$3,Калькуляция!$T$3:$AM$3,0)),Калькуляция!$A$15:$A$139,$A596,Калькуляция!$B$15:$B$139,$B596)</f>
        <v>#N/A</v>
      </c>
      <c r="V596" s="395" t="e">
        <f>IF(T596=0,0,(U596-T596)/T596*100)</f>
        <v>#N/A</v>
      </c>
      <c r="W596" s="394" t="e">
        <f>SUMIFS(INDEX(Калькуляция!$T$15:$AM$139,,MATCH(W$3,Калькуляция!$T$3:$AM$3,0)),Калькуляция!$A$15:$A$139,$A596,Калькуляция!$B$15:$B$139,$B596)</f>
        <v>#N/A</v>
      </c>
      <c r="X596" s="394" t="e">
        <f>SUMIFS(INDEX(Калькуляция!$T$15:$AM$139,,MATCH(X$3,Калькуляция!$T$3:$AM$3,0)),Калькуляция!$A$15:$A$139,$A596,Калькуляция!$B$15:$B$139,$B596)</f>
        <v>#N/A</v>
      </c>
      <c r="Y596" s="395" t="e">
        <f>IF(W596=0,0,(X596-W596)/W596*100)</f>
        <v>#N/A</v>
      </c>
      <c r="Z596" s="394" t="e">
        <f>SUMIFS(INDEX(Калькуляция!$T$15:$AM$139,,MATCH(Z$3,Калькуляция!$T$3:$AM$3,0)),Калькуляция!$A$15:$A$139,$A596,Калькуляция!$B$15:$B$139,$B596)</f>
        <v>#N/A</v>
      </c>
      <c r="AA596" s="394" t="e">
        <f>SUMIFS(INDEX(Калькуляция!$T$15:$AM$139,,MATCH(AA$3,Калькуляция!$T$3:$AM$3,0)),Калькуляция!$A$15:$A$139,$A596,Калькуляция!$B$15:$B$139,$B596)</f>
        <v>#N/A</v>
      </c>
      <c r="AB596" s="395" t="e">
        <f>IF(Z596=0,0,(AA596-Z596)/Z596*100)</f>
        <v>#N/A</v>
      </c>
      <c r="AC596" s="394" t="e">
        <f>SUMIFS(INDEX(Калькуляция!$T$15:$AM$139,,MATCH(AC$3,Калькуляция!$T$3:$AM$3,0)),Калькуляция!$A$15:$A$139,$A596,Калькуляция!$B$15:$B$139,$B596)</f>
        <v>#N/A</v>
      </c>
      <c r="AD596" s="394" t="e">
        <f>SUMIFS(INDEX(Калькуляция!$T$15:$AM$139,,MATCH(AD$3,Калькуляция!$T$3:$AM$3,0)),Калькуляция!$A$15:$A$139,$A596,Калькуляция!$B$15:$B$139,$B596)</f>
        <v>#N/A</v>
      </c>
      <c r="AE596" s="395" t="e">
        <f>IF(AC596=0,0,(AD596-AC596)/AC596*100)</f>
        <v>#N/A</v>
      </c>
      <c r="AF596" s="394" t="e">
        <f>SUMIFS(INDEX(Калькуляция!$T$15:$AM$139,,MATCH(AF$3,Калькуляция!$T$3:$AM$3,0)),Калькуляция!$A$15:$A$139,$A596,Калькуляция!$B$15:$B$139,$B596)</f>
        <v>#N/A</v>
      </c>
      <c r="AG596" s="394" t="e">
        <f>SUMIFS(INDEX(Калькуляция!$T$15:$AM$139,,MATCH(AG$3,Калькуляция!$T$3:$AM$3,0)),Калькуляция!$A$15:$A$139,$A596,Калькуляция!$B$15:$B$139,$B596)</f>
        <v>#N/A</v>
      </c>
      <c r="AH596" s="395" t="e">
        <f>IF(AF596=0,0,(AG596-AF596)/AF596*100)</f>
        <v>#N/A</v>
      </c>
      <c r="AI596" s="394" t="e">
        <f>SUMIFS(INDEX(Калькуляция!$T$15:$AM$139,,MATCH(AI$3,Калькуляция!$T$3:$AM$3,0)),Калькуляция!$A$15:$A$139,$A596,Калькуляция!$B$15:$B$139,$B596)</f>
        <v>#N/A</v>
      </c>
      <c r="AJ596" s="394" t="e">
        <f>SUMIFS(INDEX(Калькуляция!$T$15:$AM$139,,MATCH(AJ$3,Калькуляция!$T$3:$AM$3,0)),Калькуляция!$A$15:$A$139,$A596,Калькуляция!$B$15:$B$139,$B596)</f>
        <v>#N/A</v>
      </c>
      <c r="AK596" s="395" t="e">
        <f>IF(AI596=0,0,(AJ596-AI596)/AI596*100)</f>
        <v>#N/A</v>
      </c>
      <c r="AL596" s="394" t="e">
        <f>SUMIFS(INDEX(Калькуляция!$T$15:$AM$139,,MATCH(AL$3,Калькуляция!$T$3:$AM$3,0)),Калькуляция!$A$15:$A$139,$A596,Калькуляция!$B$15:$B$139,$B596)</f>
        <v>#N/A</v>
      </c>
      <c r="AM596" s="394" t="e">
        <f>SUMIFS(INDEX(Калькуляция!$T$15:$AM$139,,MATCH(AM$3,Калькуляция!$T$3:$AM$3,0)),Калькуляция!$A$15:$A$139,$A596,Калькуляция!$B$15:$B$139,$B596)</f>
        <v>#N/A</v>
      </c>
      <c r="AN596" s="395" t="e">
        <f>IF(AL596=0,0,(AM596-AL596)/AL596*100)</f>
        <v>#N/A</v>
      </c>
      <c r="AO596" s="394" t="e">
        <f>SUMIFS(INDEX(Калькуляция!$T$15:$AM$139,,MATCH(AO$3,Калькуляция!$T$3:$AM$3,0)),Калькуляция!$A$15:$A$139,$A596,Калькуляция!$B$15:$B$139,$B596)</f>
        <v>#N/A</v>
      </c>
      <c r="AP596" s="394" t="e">
        <f>SUMIFS(INDEX(Калькуляция!$T$15:$AM$139,,MATCH(AP$3,Калькуляция!$T$3:$AM$3,0)),Калькуляция!$A$15:$A$139,$A596,Калькуляция!$B$15:$B$139,$B596)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SUMIFS(INDEX(Калькуляция!$T$15:$AM$139,,MATCH(N$3,Калькуляция!$T$3:$AM$3,0)),Калькуляция!$A$15:$A$139,$A598,Калькуляция!$B$15:$B$139,$B598)</f>
        <v>#N/A</v>
      </c>
      <c r="O598" s="571" t="e">
        <f>SUMIFS(INDEX(Калькуляция!$T$15:$AM$139,,MATCH(O$3,Калькуляция!$T$3:$AM$3,0)),Калькуляция!$A$15:$A$139,$A598,Калькуляция!$B$15:$B$139,$B598)</f>
        <v>#N/A</v>
      </c>
      <c r="P598" s="527" t="e">
        <f>IF(N598=0,0,(O598-N598)/N598*100)</f>
        <v>#N/A</v>
      </c>
      <c r="Q598" s="571" t="e">
        <f>SUMIFS(INDEX(Калькуляция!$T$15:$AM$139,,MATCH(Q$3,Калькуляция!$T$3:$AM$3,0)),Калькуляция!$A$15:$A$139,$A598,Калькуляция!$B$15:$B$139,$B598)</f>
        <v>#N/A</v>
      </c>
      <c r="R598" s="571" t="e">
        <f>SUMIFS(INDEX(Калькуляция!$T$15:$AM$139,,MATCH(R$3,Калькуляция!$T$3:$AM$3,0)),Калькуляция!$A$15:$A$139,$A598,Калькуляция!$B$15:$B$139,$B598)</f>
        <v>#N/A</v>
      </c>
      <c r="S598" s="527" t="e">
        <f>IF(Q598=0,0,(R598-Q598)/Q598*100)</f>
        <v>#N/A</v>
      </c>
      <c r="T598" s="571" t="e">
        <f>SUMIFS(INDEX(Калькуляция!$T$15:$AM$139,,MATCH(T$3,Калькуляция!$T$3:$AM$3,0)),Калькуляция!$A$15:$A$139,$A598,Калькуляция!$B$15:$B$139,$B598)</f>
        <v>#N/A</v>
      </c>
      <c r="U598" s="571" t="e">
        <f>SUMIFS(INDEX(Калькуляция!$T$15:$AM$139,,MATCH(U$3,Калькуляция!$T$3:$AM$3,0)),Калькуляция!$A$15:$A$139,$A598,Калькуляция!$B$15:$B$139,$B598)</f>
        <v>#N/A</v>
      </c>
      <c r="V598" s="527" t="e">
        <f>IF(T598=0,0,(U598-T598)/T598*100)</f>
        <v>#N/A</v>
      </c>
      <c r="W598" s="571" t="e">
        <f>SUMIFS(INDEX(Калькуляция!$T$15:$AM$139,,MATCH(W$3,Калькуляция!$T$3:$AM$3,0)),Калькуляция!$A$15:$A$139,$A598,Калькуляция!$B$15:$B$139,$B598)</f>
        <v>#N/A</v>
      </c>
      <c r="X598" s="571" t="e">
        <f>SUMIFS(INDEX(Калькуляция!$T$15:$AM$139,,MATCH(X$3,Калькуляция!$T$3:$AM$3,0)),Калькуляция!$A$15:$A$139,$A598,Калькуляция!$B$15:$B$139,$B598)</f>
        <v>#N/A</v>
      </c>
      <c r="Y598" s="527" t="e">
        <f>IF(W598=0,0,(X598-W598)/W598*100)</f>
        <v>#N/A</v>
      </c>
      <c r="Z598" s="571" t="e">
        <f>SUMIFS(INDEX(Калькуляция!$T$15:$AM$139,,MATCH(Z$3,Калькуляция!$T$3:$AM$3,0)),Калькуляция!$A$15:$A$139,$A598,Калькуляция!$B$15:$B$139,$B598)</f>
        <v>#N/A</v>
      </c>
      <c r="AA598" s="571" t="e">
        <f>SUMIFS(INDEX(Калькуляция!$T$15:$AM$139,,MATCH(AA$3,Калькуляция!$T$3:$AM$3,0)),Калькуляция!$A$15:$A$139,$A598,Калькуляция!$B$15:$B$139,$B598)</f>
        <v>#N/A</v>
      </c>
      <c r="AB598" s="527" t="e">
        <f>IF(Z598=0,0,(AA598-Z598)/Z598*100)</f>
        <v>#N/A</v>
      </c>
      <c r="AC598" s="571" t="e">
        <f>SUMIFS(INDEX(Калькуляция!$T$15:$AM$139,,MATCH(AC$3,Калькуляция!$T$3:$AM$3,0)),Калькуляция!$A$15:$A$139,$A598,Калькуляция!$B$15:$B$139,$B598)</f>
        <v>#N/A</v>
      </c>
      <c r="AD598" s="571" t="e">
        <f>SUMIFS(INDEX(Калькуляция!$T$15:$AM$139,,MATCH(AD$3,Калькуляция!$T$3:$AM$3,0)),Калькуляция!$A$15:$A$139,$A598,Калькуляция!$B$15:$B$139,$B598)</f>
        <v>#N/A</v>
      </c>
      <c r="AE598" s="527" t="e">
        <f>IF(AC598=0,0,(AD598-AC598)/AC598*100)</f>
        <v>#N/A</v>
      </c>
      <c r="AF598" s="571" t="e">
        <f>SUMIFS(INDEX(Калькуляция!$T$15:$AM$139,,MATCH(AF$3,Калькуляция!$T$3:$AM$3,0)),Калькуляция!$A$15:$A$139,$A598,Калькуляция!$B$15:$B$139,$B598)</f>
        <v>#N/A</v>
      </c>
      <c r="AG598" s="571" t="e">
        <f>SUMIFS(INDEX(Калькуляция!$T$15:$AM$139,,MATCH(AG$3,Калькуляция!$T$3:$AM$3,0)),Калькуляция!$A$15:$A$139,$A598,Калькуляция!$B$15:$B$139,$B598)</f>
        <v>#N/A</v>
      </c>
      <c r="AH598" s="527" t="e">
        <f>IF(AF598=0,0,(AG598-AF598)/AF598*100)</f>
        <v>#N/A</v>
      </c>
      <c r="AI598" s="571" t="e">
        <f>SUMIFS(INDEX(Калькуляция!$T$15:$AM$139,,MATCH(AI$3,Калькуляция!$T$3:$AM$3,0)),Калькуляция!$A$15:$A$139,$A598,Калькуляция!$B$15:$B$139,$B598)</f>
        <v>#N/A</v>
      </c>
      <c r="AJ598" s="571" t="e">
        <f>SUMIFS(INDEX(Калькуляция!$T$15:$AM$139,,MATCH(AJ$3,Калькуляция!$T$3:$AM$3,0)),Калькуляция!$A$15:$A$139,$A598,Калькуляция!$B$15:$B$139,$B598)</f>
        <v>#N/A</v>
      </c>
      <c r="AK598" s="527" t="e">
        <f>IF(AI598=0,0,(AJ598-AI598)/AI598*100)</f>
        <v>#N/A</v>
      </c>
      <c r="AL598" s="571" t="e">
        <f>SUMIFS(INDEX(Калькуляция!$T$15:$AM$139,,MATCH(AL$3,Калькуляция!$T$3:$AM$3,0)),Калькуляция!$A$15:$A$139,$A598,Калькуляция!$B$15:$B$139,$B598)</f>
        <v>#N/A</v>
      </c>
      <c r="AM598" s="571" t="e">
        <f>SUMIFS(INDEX(Калькуляция!$T$15:$AM$139,,MATCH(AM$3,Калькуляция!$T$3:$AM$3,0)),Калькуляция!$A$15:$A$139,$A598,Калькуляция!$B$15:$B$139,$B598)</f>
        <v>#N/A</v>
      </c>
      <c r="AN598" s="527" t="e">
        <f>IF(AL598=0,0,(AM598-AL598)/AL598*100)</f>
        <v>#N/A</v>
      </c>
      <c r="AO598" s="571" t="e">
        <f>SUMIFS(INDEX(Калькуляция!$T$15:$AM$139,,MATCH(AO$3,Калькуляция!$T$3:$AM$3,0)),Калькуляция!$A$15:$A$139,$A598,Калькуляция!$B$15:$B$139,$B598)</f>
        <v>#N/A</v>
      </c>
      <c r="AP598" s="571" t="e">
        <f>SUMIFS(INDEX(Калькуляция!$T$15:$AM$139,,MATCH(AP$3,Калькуляция!$T$3:$AM$3,0)),Калькуляция!$A$15:$A$139,$A598,Калькуляция!$B$15:$B$139,$B598)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SUMIFS(INDEX(Калькуляция!$T$15:$AM$139,,MATCH(N$3,Калькуляция!$T$3:$AM$3,0)),Калькуляция!$A$15:$A$139,$A599,Калькуляция!$B$15:$B$139,$B599)</f>
        <v>#N/A</v>
      </c>
      <c r="O599" s="394" t="e">
        <f>SUMIFS(INDEX(Калькуляция!$T$15:$AM$139,,MATCH(O$3,Калькуляция!$T$3:$AM$3,0)),Калькуляция!$A$15:$A$139,$A599,Калькуляция!$B$15:$B$139,$B599)</f>
        <v>#N/A</v>
      </c>
      <c r="P599" s="395" t="e">
        <f>IF(N599=0,0,(O599-N599)/N599*100)</f>
        <v>#N/A</v>
      </c>
      <c r="Q599" s="394" t="e">
        <f>SUMIFS(INDEX(Калькуляция!$T$15:$AM$139,,MATCH(Q$3,Калькуляция!$T$3:$AM$3,0)),Калькуляция!$A$15:$A$139,$A599,Калькуляция!$B$15:$B$139,$B599)</f>
        <v>#N/A</v>
      </c>
      <c r="R599" s="394" t="e">
        <f>SUMIFS(INDEX(Калькуляция!$T$15:$AM$139,,MATCH(R$3,Калькуляция!$T$3:$AM$3,0)),Калькуляция!$A$15:$A$139,$A599,Калькуляция!$B$15:$B$139,$B599)</f>
        <v>#N/A</v>
      </c>
      <c r="S599" s="395" t="e">
        <f>IF(Q599=0,0,(R599-Q599)/Q599*100)</f>
        <v>#N/A</v>
      </c>
      <c r="T599" s="394" t="e">
        <f>SUMIFS(INDEX(Калькуляция!$T$15:$AM$139,,MATCH(T$3,Калькуляция!$T$3:$AM$3,0)),Калькуляция!$A$15:$A$139,$A599,Калькуляция!$B$15:$B$139,$B599)</f>
        <v>#N/A</v>
      </c>
      <c r="U599" s="394" t="e">
        <f>SUMIFS(INDEX(Калькуляция!$T$15:$AM$139,,MATCH(U$3,Калькуляция!$T$3:$AM$3,0)),Калькуляция!$A$15:$A$139,$A599,Калькуляция!$B$15:$B$139,$B599)</f>
        <v>#N/A</v>
      </c>
      <c r="V599" s="395" t="e">
        <f>IF(T599=0,0,(U599-T599)/T599*100)</f>
        <v>#N/A</v>
      </c>
      <c r="W599" s="394" t="e">
        <f>SUMIFS(INDEX(Калькуляция!$T$15:$AM$139,,MATCH(W$3,Калькуляция!$T$3:$AM$3,0)),Калькуляция!$A$15:$A$139,$A599,Калькуляция!$B$15:$B$139,$B599)</f>
        <v>#N/A</v>
      </c>
      <c r="X599" s="394" t="e">
        <f>SUMIFS(INDEX(Калькуляция!$T$15:$AM$139,,MATCH(X$3,Калькуляция!$T$3:$AM$3,0)),Калькуляция!$A$15:$A$139,$A599,Калькуляция!$B$15:$B$139,$B599)</f>
        <v>#N/A</v>
      </c>
      <c r="Y599" s="395" t="e">
        <f>IF(W599=0,0,(X599-W599)/W599*100)</f>
        <v>#N/A</v>
      </c>
      <c r="Z599" s="394" t="e">
        <f>SUMIFS(INDEX(Калькуляция!$T$15:$AM$139,,MATCH(Z$3,Калькуляция!$T$3:$AM$3,0)),Калькуляция!$A$15:$A$139,$A599,Калькуляция!$B$15:$B$139,$B599)</f>
        <v>#N/A</v>
      </c>
      <c r="AA599" s="394" t="e">
        <f>SUMIFS(INDEX(Калькуляция!$T$15:$AM$139,,MATCH(AA$3,Калькуляция!$T$3:$AM$3,0)),Калькуляция!$A$15:$A$139,$A599,Калькуляция!$B$15:$B$139,$B599)</f>
        <v>#N/A</v>
      </c>
      <c r="AB599" s="395" t="e">
        <f>IF(Z599=0,0,(AA599-Z599)/Z599*100)</f>
        <v>#N/A</v>
      </c>
      <c r="AC599" s="394" t="e">
        <f>SUMIFS(INDEX(Калькуляция!$T$15:$AM$139,,MATCH(AC$3,Калькуляция!$T$3:$AM$3,0)),Калькуляция!$A$15:$A$139,$A599,Калькуляция!$B$15:$B$139,$B599)</f>
        <v>#N/A</v>
      </c>
      <c r="AD599" s="394" t="e">
        <f>SUMIFS(INDEX(Калькуляция!$T$15:$AM$139,,MATCH(AD$3,Калькуляция!$T$3:$AM$3,0)),Калькуляция!$A$15:$A$139,$A599,Калькуляция!$B$15:$B$139,$B599)</f>
        <v>#N/A</v>
      </c>
      <c r="AE599" s="395" t="e">
        <f>IF(AC599=0,0,(AD599-AC599)/AC599*100)</f>
        <v>#N/A</v>
      </c>
      <c r="AF599" s="394" t="e">
        <f>SUMIFS(INDEX(Калькуляция!$T$15:$AM$139,,MATCH(AF$3,Калькуляция!$T$3:$AM$3,0)),Калькуляция!$A$15:$A$139,$A599,Калькуляция!$B$15:$B$139,$B599)</f>
        <v>#N/A</v>
      </c>
      <c r="AG599" s="394" t="e">
        <f>SUMIFS(INDEX(Калькуляция!$T$15:$AM$139,,MATCH(AG$3,Калькуляция!$T$3:$AM$3,0)),Калькуляция!$A$15:$A$139,$A599,Калькуляция!$B$15:$B$139,$B599)</f>
        <v>#N/A</v>
      </c>
      <c r="AH599" s="395" t="e">
        <f>IF(AF599=0,0,(AG599-AF599)/AF599*100)</f>
        <v>#N/A</v>
      </c>
      <c r="AI599" s="394" t="e">
        <f>SUMIFS(INDEX(Калькуляция!$T$15:$AM$139,,MATCH(AI$3,Калькуляция!$T$3:$AM$3,0)),Калькуляция!$A$15:$A$139,$A599,Калькуляция!$B$15:$B$139,$B599)</f>
        <v>#N/A</v>
      </c>
      <c r="AJ599" s="394" t="e">
        <f>SUMIFS(INDEX(Калькуляция!$T$15:$AM$139,,MATCH(AJ$3,Калькуляция!$T$3:$AM$3,0)),Калькуляция!$A$15:$A$139,$A599,Калькуляция!$B$15:$B$139,$B599)</f>
        <v>#N/A</v>
      </c>
      <c r="AK599" s="395" t="e">
        <f>IF(AI599=0,0,(AJ599-AI599)/AI599*100)</f>
        <v>#N/A</v>
      </c>
      <c r="AL599" s="394" t="e">
        <f>SUMIFS(INDEX(Калькуляция!$T$15:$AM$139,,MATCH(AL$3,Калькуляция!$T$3:$AM$3,0)),Калькуляция!$A$15:$A$139,$A599,Калькуляция!$B$15:$B$139,$B599)</f>
        <v>#N/A</v>
      </c>
      <c r="AM599" s="394" t="e">
        <f>SUMIFS(INDEX(Калькуляция!$T$15:$AM$139,,MATCH(AM$3,Калькуляция!$T$3:$AM$3,0)),Калькуляция!$A$15:$A$139,$A599,Калькуляция!$B$15:$B$139,$B599)</f>
        <v>#N/A</v>
      </c>
      <c r="AN599" s="395" t="e">
        <f>IF(AL599=0,0,(AM599-AL599)/AL599*100)</f>
        <v>#N/A</v>
      </c>
      <c r="AO599" s="394" t="e">
        <f>SUMIFS(INDEX(Калькуляция!$T$15:$AM$139,,MATCH(AO$3,Калькуляция!$T$3:$AM$3,0)),Калькуляция!$A$15:$A$139,$A599,Калькуляция!$B$15:$B$139,$B599)</f>
        <v>#N/A</v>
      </c>
      <c r="AP599" s="394" t="e">
        <f>SUMIFS(INDEX(Калькуляция!$T$15:$AM$139,,MATCH(AP$3,Калькуляция!$T$3:$AM$3,0)),Калькуляция!$A$15:$A$139,$A599,Калькуляция!$B$15:$B$139,$B599)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SUMIFS(INDEX(Калькуляция!$T$15:$AM$139,,MATCH(N$3,Калькуляция!$T$3:$AM$3,0)),Калькуляция!$A$15:$A$139,$A600,Калькуляция!$B$15:$B$139,$B600)</f>
        <v>#N/A</v>
      </c>
      <c r="O600" s="394" t="e">
        <f>SUMIFS(INDEX(Калькуляция!$T$15:$AM$139,,MATCH(O$3,Калькуляция!$T$3:$AM$3,0)),Калькуляция!$A$15:$A$139,$A600,Калькуляция!$B$15:$B$139,$B600)</f>
        <v>#N/A</v>
      </c>
      <c r="P600" s="395" t="e">
        <f>IF(N600=0,0,(O600-N600)/N600*100)</f>
        <v>#N/A</v>
      </c>
      <c r="Q600" s="394" t="e">
        <f>SUMIFS(INDEX(Калькуляция!$T$15:$AM$139,,MATCH(Q$3,Калькуляция!$T$3:$AM$3,0)),Калькуляция!$A$15:$A$139,$A600,Калькуляция!$B$15:$B$139,$B600)</f>
        <v>#N/A</v>
      </c>
      <c r="R600" s="394" t="e">
        <f>SUMIFS(INDEX(Калькуляция!$T$15:$AM$139,,MATCH(R$3,Калькуляция!$T$3:$AM$3,0)),Калькуляция!$A$15:$A$139,$A600,Калькуляция!$B$15:$B$139,$B600)</f>
        <v>#N/A</v>
      </c>
      <c r="S600" s="395" t="e">
        <f>IF(Q600=0,0,(R600-Q600)/Q600*100)</f>
        <v>#N/A</v>
      </c>
      <c r="T600" s="394" t="e">
        <f>SUMIFS(INDEX(Калькуляция!$T$15:$AM$139,,MATCH(T$3,Калькуляция!$T$3:$AM$3,0)),Калькуляция!$A$15:$A$139,$A600,Калькуляция!$B$15:$B$139,$B600)</f>
        <v>#N/A</v>
      </c>
      <c r="U600" s="394" t="e">
        <f>SUMIFS(INDEX(Калькуляция!$T$15:$AM$139,,MATCH(U$3,Калькуляция!$T$3:$AM$3,0)),Калькуляция!$A$15:$A$139,$A600,Калькуляция!$B$15:$B$139,$B600)</f>
        <v>#N/A</v>
      </c>
      <c r="V600" s="395" t="e">
        <f>IF(T600=0,0,(U600-T600)/T600*100)</f>
        <v>#N/A</v>
      </c>
      <c r="W600" s="394" t="e">
        <f>SUMIFS(INDEX(Калькуляция!$T$15:$AM$139,,MATCH(W$3,Калькуляция!$T$3:$AM$3,0)),Калькуляция!$A$15:$A$139,$A600,Калькуляция!$B$15:$B$139,$B600)</f>
        <v>#N/A</v>
      </c>
      <c r="X600" s="394" t="e">
        <f>SUMIFS(INDEX(Калькуляция!$T$15:$AM$139,,MATCH(X$3,Калькуляция!$T$3:$AM$3,0)),Калькуляция!$A$15:$A$139,$A600,Калькуляция!$B$15:$B$139,$B600)</f>
        <v>#N/A</v>
      </c>
      <c r="Y600" s="395" t="e">
        <f>IF(W600=0,0,(X600-W600)/W600*100)</f>
        <v>#N/A</v>
      </c>
      <c r="Z600" s="394" t="e">
        <f>SUMIFS(INDEX(Калькуляция!$T$15:$AM$139,,MATCH(Z$3,Калькуляция!$T$3:$AM$3,0)),Калькуляция!$A$15:$A$139,$A600,Калькуляция!$B$15:$B$139,$B600)</f>
        <v>#N/A</v>
      </c>
      <c r="AA600" s="394" t="e">
        <f>SUMIFS(INDEX(Калькуляция!$T$15:$AM$139,,MATCH(AA$3,Калькуляция!$T$3:$AM$3,0)),Калькуляция!$A$15:$A$139,$A600,Калькуляция!$B$15:$B$139,$B600)</f>
        <v>#N/A</v>
      </c>
      <c r="AB600" s="395" t="e">
        <f>IF(Z600=0,0,(AA600-Z600)/Z600*100)</f>
        <v>#N/A</v>
      </c>
      <c r="AC600" s="394" t="e">
        <f>SUMIFS(INDEX(Калькуляция!$T$15:$AM$139,,MATCH(AC$3,Калькуляция!$T$3:$AM$3,0)),Калькуляция!$A$15:$A$139,$A600,Калькуляция!$B$15:$B$139,$B600)</f>
        <v>#N/A</v>
      </c>
      <c r="AD600" s="394" t="e">
        <f>SUMIFS(INDEX(Калькуляция!$T$15:$AM$139,,MATCH(AD$3,Калькуляция!$T$3:$AM$3,0)),Калькуляция!$A$15:$A$139,$A600,Калькуляция!$B$15:$B$139,$B600)</f>
        <v>#N/A</v>
      </c>
      <c r="AE600" s="395" t="e">
        <f>IF(AC600=0,0,(AD600-AC600)/AC600*100)</f>
        <v>#N/A</v>
      </c>
      <c r="AF600" s="394" t="e">
        <f>SUMIFS(INDEX(Калькуляция!$T$15:$AM$139,,MATCH(AF$3,Калькуляция!$T$3:$AM$3,0)),Калькуляция!$A$15:$A$139,$A600,Калькуляция!$B$15:$B$139,$B600)</f>
        <v>#N/A</v>
      </c>
      <c r="AG600" s="394" t="e">
        <f>SUMIFS(INDEX(Калькуляция!$T$15:$AM$139,,MATCH(AG$3,Калькуляция!$T$3:$AM$3,0)),Калькуляция!$A$15:$A$139,$A600,Калькуляция!$B$15:$B$139,$B600)</f>
        <v>#N/A</v>
      </c>
      <c r="AH600" s="395" t="e">
        <f>IF(AF600=0,0,(AG600-AF600)/AF600*100)</f>
        <v>#N/A</v>
      </c>
      <c r="AI600" s="394" t="e">
        <f>SUMIFS(INDEX(Калькуляция!$T$15:$AM$139,,MATCH(AI$3,Калькуляция!$T$3:$AM$3,0)),Калькуляция!$A$15:$A$139,$A600,Калькуляция!$B$15:$B$139,$B600)</f>
        <v>#N/A</v>
      </c>
      <c r="AJ600" s="394" t="e">
        <f>SUMIFS(INDEX(Калькуляция!$T$15:$AM$139,,MATCH(AJ$3,Калькуляция!$T$3:$AM$3,0)),Калькуляция!$A$15:$A$139,$A600,Калькуляция!$B$15:$B$139,$B600)</f>
        <v>#N/A</v>
      </c>
      <c r="AK600" s="395" t="e">
        <f>IF(AI600=0,0,(AJ600-AI600)/AI600*100)</f>
        <v>#N/A</v>
      </c>
      <c r="AL600" s="394" t="e">
        <f>SUMIFS(INDEX(Калькуляция!$T$15:$AM$139,,MATCH(AL$3,Калькуляция!$T$3:$AM$3,0)),Калькуляция!$A$15:$A$139,$A600,Калькуляция!$B$15:$B$139,$B600)</f>
        <v>#N/A</v>
      </c>
      <c r="AM600" s="394" t="e">
        <f>SUMIFS(INDEX(Калькуляция!$T$15:$AM$139,,MATCH(AM$3,Калькуляция!$T$3:$AM$3,0)),Калькуляция!$A$15:$A$139,$A600,Калькуляция!$B$15:$B$139,$B600)</f>
        <v>#N/A</v>
      </c>
      <c r="AN600" s="395" t="e">
        <f>IF(AL600=0,0,(AM600-AL600)/AL600*100)</f>
        <v>#N/A</v>
      </c>
      <c r="AO600" s="394" t="e">
        <f>SUMIFS(INDEX(Калькуляция!$T$15:$AM$139,,MATCH(AO$3,Калькуляция!$T$3:$AM$3,0)),Калькуляция!$A$15:$A$139,$A600,Калькуляция!$B$15:$B$139,$B600)</f>
        <v>#N/A</v>
      </c>
      <c r="AP600" s="394" t="e">
        <f>SUMIFS(INDEX(Калькуляция!$T$15:$AM$139,,MATCH(AP$3,Калькуляция!$T$3:$AM$3,0)),Калькуляция!$A$15:$A$139,$A600,Калькуляция!$B$15:$B$139,$B600)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SUMIFS(INDEX(Калькуляция!$T$15:$AM$139,,MATCH(N$3,Калькуляция!$T$3:$AM$3,0)),Калькуляция!$A$15:$A$139,$A602,Калькуляция!$B$15:$B$139,$B602)</f>
        <v>#N/A</v>
      </c>
      <c r="O602" s="571" t="e">
        <f>SUMIFS(INDEX(Калькуляция!$T$15:$AM$139,,MATCH(O$3,Калькуляция!$T$3:$AM$3,0)),Калькуляция!$A$15:$A$139,$A602,Калькуляция!$B$15:$B$139,$B602)</f>
        <v>#N/A</v>
      </c>
      <c r="P602" s="527" t="e">
        <f>IF(N602=0,0,(O602-N602)/N602*100)</f>
        <v>#N/A</v>
      </c>
      <c r="Q602" s="571" t="e">
        <f>SUMIFS(INDEX(Калькуляция!$T$15:$AM$139,,MATCH(Q$3,Калькуляция!$T$3:$AM$3,0)),Калькуляция!$A$15:$A$139,$A602,Калькуляция!$B$15:$B$139,$B602)</f>
        <v>#N/A</v>
      </c>
      <c r="R602" s="571" t="e">
        <f>SUMIFS(INDEX(Калькуляция!$T$15:$AM$139,,MATCH(R$3,Калькуляция!$T$3:$AM$3,0)),Калькуляция!$A$15:$A$139,$A602,Калькуляция!$B$15:$B$139,$B602)</f>
        <v>#N/A</v>
      </c>
      <c r="S602" s="527" t="e">
        <f>IF(Q602=0,0,(R602-Q602)/Q602*100)</f>
        <v>#N/A</v>
      </c>
      <c r="T602" s="571" t="e">
        <f>SUMIFS(INDEX(Калькуляция!$T$15:$AM$139,,MATCH(T$3,Калькуляция!$T$3:$AM$3,0)),Калькуляция!$A$15:$A$139,$A602,Калькуляция!$B$15:$B$139,$B602)</f>
        <v>#N/A</v>
      </c>
      <c r="U602" s="571" t="e">
        <f>SUMIFS(INDEX(Калькуляция!$T$15:$AM$139,,MATCH(U$3,Калькуляция!$T$3:$AM$3,0)),Калькуляция!$A$15:$A$139,$A602,Калькуляция!$B$15:$B$139,$B602)</f>
        <v>#N/A</v>
      </c>
      <c r="V602" s="527" t="e">
        <f>IF(T602=0,0,(U602-T602)/T602*100)</f>
        <v>#N/A</v>
      </c>
      <c r="W602" s="571" t="e">
        <f>SUMIFS(INDEX(Калькуляция!$T$15:$AM$139,,MATCH(W$3,Калькуляция!$T$3:$AM$3,0)),Калькуляция!$A$15:$A$139,$A602,Калькуляция!$B$15:$B$139,$B602)</f>
        <v>#N/A</v>
      </c>
      <c r="X602" s="571" t="e">
        <f>SUMIFS(INDEX(Калькуляция!$T$15:$AM$139,,MATCH(X$3,Калькуляция!$T$3:$AM$3,0)),Калькуляция!$A$15:$A$139,$A602,Калькуляция!$B$15:$B$139,$B602)</f>
        <v>#N/A</v>
      </c>
      <c r="Y602" s="527" t="e">
        <f>IF(W602=0,0,(X602-W602)/W602*100)</f>
        <v>#N/A</v>
      </c>
      <c r="Z602" s="571" t="e">
        <f>SUMIFS(INDEX(Калькуляция!$T$15:$AM$139,,MATCH(Z$3,Калькуляция!$T$3:$AM$3,0)),Калькуляция!$A$15:$A$139,$A602,Калькуляция!$B$15:$B$139,$B602)</f>
        <v>#N/A</v>
      </c>
      <c r="AA602" s="571" t="e">
        <f>SUMIFS(INDEX(Калькуляция!$T$15:$AM$139,,MATCH(AA$3,Калькуляция!$T$3:$AM$3,0)),Калькуляция!$A$15:$A$139,$A602,Калькуляция!$B$15:$B$139,$B602)</f>
        <v>#N/A</v>
      </c>
      <c r="AB602" s="527" t="e">
        <f>IF(Z602=0,0,(AA602-Z602)/Z602*100)</f>
        <v>#N/A</v>
      </c>
      <c r="AC602" s="571" t="e">
        <f>SUMIFS(INDEX(Калькуляция!$T$15:$AM$139,,MATCH(AC$3,Калькуляция!$T$3:$AM$3,0)),Калькуляция!$A$15:$A$139,$A602,Калькуляция!$B$15:$B$139,$B602)</f>
        <v>#N/A</v>
      </c>
      <c r="AD602" s="571" t="e">
        <f>SUMIFS(INDEX(Калькуляция!$T$15:$AM$139,,MATCH(AD$3,Калькуляция!$T$3:$AM$3,0)),Калькуляция!$A$15:$A$139,$A602,Калькуляция!$B$15:$B$139,$B602)</f>
        <v>#N/A</v>
      </c>
      <c r="AE602" s="527" t="e">
        <f>IF(AC602=0,0,(AD602-AC602)/AC602*100)</f>
        <v>#N/A</v>
      </c>
      <c r="AF602" s="571" t="e">
        <f>SUMIFS(INDEX(Калькуляция!$T$15:$AM$139,,MATCH(AF$3,Калькуляция!$T$3:$AM$3,0)),Калькуляция!$A$15:$A$139,$A602,Калькуляция!$B$15:$B$139,$B602)</f>
        <v>#N/A</v>
      </c>
      <c r="AG602" s="571" t="e">
        <f>SUMIFS(INDEX(Калькуляция!$T$15:$AM$139,,MATCH(AG$3,Калькуляция!$T$3:$AM$3,0)),Калькуляция!$A$15:$A$139,$A602,Калькуляция!$B$15:$B$139,$B602)</f>
        <v>#N/A</v>
      </c>
      <c r="AH602" s="527" t="e">
        <f>IF(AF602=0,0,(AG602-AF602)/AF602*100)</f>
        <v>#N/A</v>
      </c>
      <c r="AI602" s="571" t="e">
        <f>SUMIFS(INDEX(Калькуляция!$T$15:$AM$139,,MATCH(AI$3,Калькуляция!$T$3:$AM$3,0)),Калькуляция!$A$15:$A$139,$A602,Калькуляция!$B$15:$B$139,$B602)</f>
        <v>#N/A</v>
      </c>
      <c r="AJ602" s="571" t="e">
        <f>SUMIFS(INDEX(Калькуляция!$T$15:$AM$139,,MATCH(AJ$3,Калькуляция!$T$3:$AM$3,0)),Калькуляция!$A$15:$A$139,$A602,Калькуляция!$B$15:$B$139,$B602)</f>
        <v>#N/A</v>
      </c>
      <c r="AK602" s="527" t="e">
        <f>IF(AI602=0,0,(AJ602-AI602)/AI602*100)</f>
        <v>#N/A</v>
      </c>
      <c r="AL602" s="571" t="e">
        <f>SUMIFS(INDEX(Калькуляция!$T$15:$AM$139,,MATCH(AL$3,Калькуляция!$T$3:$AM$3,0)),Калькуляция!$A$15:$A$139,$A602,Калькуляция!$B$15:$B$139,$B602)</f>
        <v>#N/A</v>
      </c>
      <c r="AM602" s="571" t="e">
        <f>SUMIFS(INDEX(Калькуляция!$T$15:$AM$139,,MATCH(AM$3,Калькуляция!$T$3:$AM$3,0)),Калькуляция!$A$15:$A$139,$A602,Калькуляция!$B$15:$B$139,$B602)</f>
        <v>#N/A</v>
      </c>
      <c r="AN602" s="527" t="e">
        <f>IF(AL602=0,0,(AM602-AL602)/AL602*100)</f>
        <v>#N/A</v>
      </c>
      <c r="AO602" s="571" t="e">
        <f>SUMIFS(INDEX(Калькуляция!$T$15:$AM$139,,MATCH(AO$3,Калькуляция!$T$3:$AM$3,0)),Калькуляция!$A$15:$A$139,$A602,Калькуляция!$B$15:$B$139,$B602)</f>
        <v>#N/A</v>
      </c>
      <c r="AP602" s="571" t="e">
        <f>SUMIFS(INDEX(Калькуляция!$T$15:$AM$139,,MATCH(AP$3,Калькуляция!$T$3:$AM$3,0)),Калькуляция!$A$15:$A$139,$A602,Калькуляция!$B$15:$B$139,$B602)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SUMIFS(INDEX(Калькуляция!$T$15:$AM$139,,MATCH(N$3,Калькуляция!$T$3:$AM$3,0)),Калькуляция!$A$15:$A$139,$A608,Калькуляция!$B$15:$B$139,$B608)</f>
        <v>#N/A</v>
      </c>
      <c r="O608" s="571" t="e">
        <f>SUMIFS(INDEX(Калькуляция!$T$15:$AM$139,,MATCH(O$3,Калькуляция!$T$3:$AM$3,0)),Калькуляция!$A$15:$A$139,$A608,Калькуляция!$B$15:$B$139,$B608)</f>
        <v>#N/A</v>
      </c>
      <c r="P608" s="527" t="e">
        <f>IF(N608=0,0,(O608-N608)/N608*100)</f>
        <v>#N/A</v>
      </c>
      <c r="Q608" s="571" t="e">
        <f>SUMIFS(INDEX(Калькуляция!$T$15:$AM$139,,MATCH(Q$3,Калькуляция!$T$3:$AM$3,0)),Калькуляция!$A$15:$A$139,$A608,Калькуляция!$B$15:$B$139,$B608)</f>
        <v>#N/A</v>
      </c>
      <c r="R608" s="571" t="e">
        <f>SUMIFS(INDEX(Калькуляция!$T$15:$AM$139,,MATCH(R$3,Калькуляция!$T$3:$AM$3,0)),Калькуляция!$A$15:$A$139,$A608,Калькуляция!$B$15:$B$139,$B608)</f>
        <v>#N/A</v>
      </c>
      <c r="S608" s="527" t="e">
        <f>IF(Q608=0,0,(R608-Q608)/Q608*100)</f>
        <v>#N/A</v>
      </c>
      <c r="T608" s="571" t="e">
        <f>SUMIFS(INDEX(Калькуляция!$T$15:$AM$139,,MATCH(T$3,Калькуляция!$T$3:$AM$3,0)),Калькуляция!$A$15:$A$139,$A608,Калькуляция!$B$15:$B$139,$B608)</f>
        <v>#N/A</v>
      </c>
      <c r="U608" s="571" t="e">
        <f>SUMIFS(INDEX(Калькуляция!$T$15:$AM$139,,MATCH(U$3,Калькуляция!$T$3:$AM$3,0)),Калькуляция!$A$15:$A$139,$A608,Калькуляция!$B$15:$B$139,$B608)</f>
        <v>#N/A</v>
      </c>
      <c r="V608" s="527" t="e">
        <f>IF(T608=0,0,(U608-T608)/T608*100)</f>
        <v>#N/A</v>
      </c>
      <c r="W608" s="571" t="e">
        <f>SUMIFS(INDEX(Калькуляция!$T$15:$AM$139,,MATCH(W$3,Калькуляция!$T$3:$AM$3,0)),Калькуляция!$A$15:$A$139,$A608,Калькуляция!$B$15:$B$139,$B608)</f>
        <v>#N/A</v>
      </c>
      <c r="X608" s="571" t="e">
        <f>SUMIFS(INDEX(Калькуляция!$T$15:$AM$139,,MATCH(X$3,Калькуляция!$T$3:$AM$3,0)),Калькуляция!$A$15:$A$139,$A608,Калькуляция!$B$15:$B$139,$B608)</f>
        <v>#N/A</v>
      </c>
      <c r="Y608" s="527" t="e">
        <f>IF(W608=0,0,(X608-W608)/W608*100)</f>
        <v>#N/A</v>
      </c>
      <c r="Z608" s="571" t="e">
        <f>SUMIFS(INDEX(Калькуляция!$T$15:$AM$139,,MATCH(Z$3,Калькуляция!$T$3:$AM$3,0)),Калькуляция!$A$15:$A$139,$A608,Калькуляция!$B$15:$B$139,$B608)</f>
        <v>#N/A</v>
      </c>
      <c r="AA608" s="571" t="e">
        <f>SUMIFS(INDEX(Калькуляция!$T$15:$AM$139,,MATCH(AA$3,Калькуляция!$T$3:$AM$3,0)),Калькуляция!$A$15:$A$139,$A608,Калькуляция!$B$15:$B$139,$B608)</f>
        <v>#N/A</v>
      </c>
      <c r="AB608" s="527" t="e">
        <f>IF(Z608=0,0,(AA608-Z608)/Z608*100)</f>
        <v>#N/A</v>
      </c>
      <c r="AC608" s="571" t="e">
        <f>SUMIFS(INDEX(Калькуляция!$T$15:$AM$139,,MATCH(AC$3,Калькуляция!$T$3:$AM$3,0)),Калькуляция!$A$15:$A$139,$A608,Калькуляция!$B$15:$B$139,$B608)</f>
        <v>#N/A</v>
      </c>
      <c r="AD608" s="571" t="e">
        <f>SUMIFS(INDEX(Калькуляция!$T$15:$AM$139,,MATCH(AD$3,Калькуляция!$T$3:$AM$3,0)),Калькуляция!$A$15:$A$139,$A608,Калькуляция!$B$15:$B$139,$B608)</f>
        <v>#N/A</v>
      </c>
      <c r="AE608" s="527" t="e">
        <f>IF(AC608=0,0,(AD608-AC608)/AC608*100)</f>
        <v>#N/A</v>
      </c>
      <c r="AF608" s="571" t="e">
        <f>SUMIFS(INDEX(Калькуляция!$T$15:$AM$139,,MATCH(AF$3,Калькуляция!$T$3:$AM$3,0)),Калькуляция!$A$15:$A$139,$A608,Калькуляция!$B$15:$B$139,$B608)</f>
        <v>#N/A</v>
      </c>
      <c r="AG608" s="571" t="e">
        <f>SUMIFS(INDEX(Калькуляция!$T$15:$AM$139,,MATCH(AG$3,Калькуляция!$T$3:$AM$3,0)),Калькуляция!$A$15:$A$139,$A608,Калькуляция!$B$15:$B$139,$B608)</f>
        <v>#N/A</v>
      </c>
      <c r="AH608" s="527" t="e">
        <f>IF(AF608=0,0,(AG608-AF608)/AF608*100)</f>
        <v>#N/A</v>
      </c>
      <c r="AI608" s="571" t="e">
        <f>SUMIFS(INDEX(Калькуляция!$T$15:$AM$139,,MATCH(AI$3,Калькуляция!$T$3:$AM$3,0)),Калькуляция!$A$15:$A$139,$A608,Калькуляция!$B$15:$B$139,$B608)</f>
        <v>#N/A</v>
      </c>
      <c r="AJ608" s="571" t="e">
        <f>SUMIFS(INDEX(Калькуляция!$T$15:$AM$139,,MATCH(AJ$3,Калькуляция!$T$3:$AM$3,0)),Калькуляция!$A$15:$A$139,$A608,Калькуляция!$B$15:$B$139,$B608)</f>
        <v>#N/A</v>
      </c>
      <c r="AK608" s="527" t="e">
        <f>IF(AI608=0,0,(AJ608-AI608)/AI608*100)</f>
        <v>#N/A</v>
      </c>
      <c r="AL608" s="571" t="e">
        <f>SUMIFS(INDEX(Калькуляция!$T$15:$AM$139,,MATCH(AL$3,Калькуляция!$T$3:$AM$3,0)),Калькуляция!$A$15:$A$139,$A608,Калькуляция!$B$15:$B$139,$B608)</f>
        <v>#N/A</v>
      </c>
      <c r="AM608" s="571" t="e">
        <f>SUMIFS(INDEX(Калькуляция!$T$15:$AM$139,,MATCH(AM$3,Калькуляция!$T$3:$AM$3,0)),Калькуляция!$A$15:$A$139,$A608,Калькуляция!$B$15:$B$139,$B608)</f>
        <v>#N/A</v>
      </c>
      <c r="AN608" s="527" t="e">
        <f>IF(AL608=0,0,(AM608-AL608)/AL608*100)</f>
        <v>#N/A</v>
      </c>
      <c r="AO608" s="571" t="e">
        <f>SUMIFS(INDEX(Калькуляция!$T$15:$AM$139,,MATCH(AO$3,Калькуляция!$T$3:$AM$3,0)),Калькуляция!$A$15:$A$139,$A608,Калькуляция!$B$15:$B$139,$B608)</f>
        <v>#N/A</v>
      </c>
      <c r="AP608" s="571" t="e">
        <f>SUMIFS(INDEX(Калькуляция!$T$15:$AM$139,,MATCH(AP$3,Калькуляция!$T$3:$AM$3,0)),Калькуляция!$A$15:$A$139,$A608,Калькуляция!$B$15:$B$139,$B608)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SUMIFS(INDEX(Калькуляция!$T$15:$AM$139,,MATCH(N$3,Калькуляция!$T$3:$AM$3,0)),Калькуляция!$A$15:$A$139,$A614,Калькуляция!$B$15:$B$139,$B614)</f>
        <v>#N/A</v>
      </c>
      <c r="O614" s="571" t="e">
        <f>SUMIFS(INDEX(Калькуляция!$T$15:$AM$139,,MATCH(O$3,Калькуляция!$T$3:$AM$3,0)),Калькуляция!$A$15:$A$139,$A614,Калькуляция!$B$15:$B$139,$B614)</f>
        <v>#N/A</v>
      </c>
      <c r="P614" s="527" t="e">
        <f>IF(N614=0,0,(O614-N614)/N614*100)</f>
        <v>#N/A</v>
      </c>
      <c r="Q614" s="571" t="e">
        <f>SUMIFS(INDEX(Калькуляция!$T$15:$AM$139,,MATCH(Q$3,Калькуляция!$T$3:$AM$3,0)),Калькуляция!$A$15:$A$139,$A614,Калькуляция!$B$15:$B$139,$B614)</f>
        <v>#N/A</v>
      </c>
      <c r="R614" s="571" t="e">
        <f>SUMIFS(INDEX(Калькуляция!$T$15:$AM$139,,MATCH(R$3,Калькуляция!$T$3:$AM$3,0)),Калькуляция!$A$15:$A$139,$A614,Калькуляция!$B$15:$B$139,$B614)</f>
        <v>#N/A</v>
      </c>
      <c r="S614" s="527" t="e">
        <f>IF(Q614=0,0,(R614-Q614)/Q614*100)</f>
        <v>#N/A</v>
      </c>
      <c r="T614" s="571" t="e">
        <f>SUMIFS(INDEX(Калькуляция!$T$15:$AM$139,,MATCH(T$3,Калькуляция!$T$3:$AM$3,0)),Калькуляция!$A$15:$A$139,$A614,Калькуляция!$B$15:$B$139,$B614)</f>
        <v>#N/A</v>
      </c>
      <c r="U614" s="571" t="e">
        <f>SUMIFS(INDEX(Калькуляция!$T$15:$AM$139,,MATCH(U$3,Калькуляция!$T$3:$AM$3,0)),Калькуляция!$A$15:$A$139,$A614,Калькуляция!$B$15:$B$139,$B614)</f>
        <v>#N/A</v>
      </c>
      <c r="V614" s="527" t="e">
        <f>IF(T614=0,0,(U614-T614)/T614*100)</f>
        <v>#N/A</v>
      </c>
      <c r="W614" s="571" t="e">
        <f>SUMIFS(INDEX(Калькуляция!$T$15:$AM$139,,MATCH(W$3,Калькуляция!$T$3:$AM$3,0)),Калькуляция!$A$15:$A$139,$A614,Калькуляция!$B$15:$B$139,$B614)</f>
        <v>#N/A</v>
      </c>
      <c r="X614" s="571" t="e">
        <f>SUMIFS(INDEX(Калькуляция!$T$15:$AM$139,,MATCH(X$3,Калькуляция!$T$3:$AM$3,0)),Калькуляция!$A$15:$A$139,$A614,Калькуляция!$B$15:$B$139,$B614)</f>
        <v>#N/A</v>
      </c>
      <c r="Y614" s="527" t="e">
        <f>IF(W614=0,0,(X614-W614)/W614*100)</f>
        <v>#N/A</v>
      </c>
      <c r="Z614" s="571" t="e">
        <f>SUMIFS(INDEX(Калькуляция!$T$15:$AM$139,,MATCH(Z$3,Калькуляция!$T$3:$AM$3,0)),Калькуляция!$A$15:$A$139,$A614,Калькуляция!$B$15:$B$139,$B614)</f>
        <v>#N/A</v>
      </c>
      <c r="AA614" s="571" t="e">
        <f>SUMIFS(INDEX(Калькуляция!$T$15:$AM$139,,MATCH(AA$3,Калькуляция!$T$3:$AM$3,0)),Калькуляция!$A$15:$A$139,$A614,Калькуляция!$B$15:$B$139,$B614)</f>
        <v>#N/A</v>
      </c>
      <c r="AB614" s="527" t="e">
        <f>IF(Z614=0,0,(AA614-Z614)/Z614*100)</f>
        <v>#N/A</v>
      </c>
      <c r="AC614" s="571" t="e">
        <f>SUMIFS(INDEX(Калькуляция!$T$15:$AM$139,,MATCH(AC$3,Калькуляция!$T$3:$AM$3,0)),Калькуляция!$A$15:$A$139,$A614,Калькуляция!$B$15:$B$139,$B614)</f>
        <v>#N/A</v>
      </c>
      <c r="AD614" s="571" t="e">
        <f>SUMIFS(INDEX(Калькуляция!$T$15:$AM$139,,MATCH(AD$3,Калькуляция!$T$3:$AM$3,0)),Калькуляция!$A$15:$A$139,$A614,Калькуляция!$B$15:$B$139,$B614)</f>
        <v>#N/A</v>
      </c>
      <c r="AE614" s="527" t="e">
        <f>IF(AC614=0,0,(AD614-AC614)/AC614*100)</f>
        <v>#N/A</v>
      </c>
      <c r="AF614" s="571" t="e">
        <f>SUMIFS(INDEX(Калькуляция!$T$15:$AM$139,,MATCH(AF$3,Калькуляция!$T$3:$AM$3,0)),Калькуляция!$A$15:$A$139,$A614,Калькуляция!$B$15:$B$139,$B614)</f>
        <v>#N/A</v>
      </c>
      <c r="AG614" s="571" t="e">
        <f>SUMIFS(INDEX(Калькуляция!$T$15:$AM$139,,MATCH(AG$3,Калькуляция!$T$3:$AM$3,0)),Калькуляция!$A$15:$A$139,$A614,Калькуляция!$B$15:$B$139,$B614)</f>
        <v>#N/A</v>
      </c>
      <c r="AH614" s="527" t="e">
        <f>IF(AF614=0,0,(AG614-AF614)/AF614*100)</f>
        <v>#N/A</v>
      </c>
      <c r="AI614" s="571" t="e">
        <f>SUMIFS(INDEX(Калькуляция!$T$15:$AM$139,,MATCH(AI$3,Калькуляция!$T$3:$AM$3,0)),Калькуляция!$A$15:$A$139,$A614,Калькуляция!$B$15:$B$139,$B614)</f>
        <v>#N/A</v>
      </c>
      <c r="AJ614" s="571" t="e">
        <f>SUMIFS(INDEX(Калькуляция!$T$15:$AM$139,,MATCH(AJ$3,Калькуляция!$T$3:$AM$3,0)),Калькуляция!$A$15:$A$139,$A614,Калькуляция!$B$15:$B$139,$B614)</f>
        <v>#N/A</v>
      </c>
      <c r="AK614" s="527" t="e">
        <f>IF(AI614=0,0,(AJ614-AI614)/AI614*100)</f>
        <v>#N/A</v>
      </c>
      <c r="AL614" s="571" t="e">
        <f>SUMIFS(INDEX(Калькуляция!$T$15:$AM$139,,MATCH(AL$3,Калькуляция!$T$3:$AM$3,0)),Калькуляция!$A$15:$A$139,$A614,Калькуляция!$B$15:$B$139,$B614)</f>
        <v>#N/A</v>
      </c>
      <c r="AM614" s="571" t="e">
        <f>SUMIFS(INDEX(Калькуляция!$T$15:$AM$139,,MATCH(AM$3,Калькуляция!$T$3:$AM$3,0)),Калькуляция!$A$15:$A$139,$A614,Калькуляция!$B$15:$B$139,$B614)</f>
        <v>#N/A</v>
      </c>
      <c r="AN614" s="527" t="e">
        <f>IF(AL614=0,0,(AM614-AL614)/AL614*100)</f>
        <v>#N/A</v>
      </c>
      <c r="AO614" s="571" t="e">
        <f>SUMIFS(INDEX(Калькуляция!$T$15:$AM$139,,MATCH(AO$3,Калькуляция!$T$3:$AM$3,0)),Калькуляция!$A$15:$A$139,$A614,Калькуляция!$B$15:$B$139,$B614)</f>
        <v>#N/A</v>
      </c>
      <c r="AP614" s="571" t="e">
        <f>SUMIFS(INDEX(Калькуляция!$T$15:$AM$139,,MATCH(AP$3,Калькуляция!$T$3:$AM$3,0)),Калькуляция!$A$15:$A$139,$A614,Калькуляция!$B$15:$B$139,$B614)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SUMIFS(INDEX(Калькуляция!$T$15:$AM$139,,MATCH(N$3,Калькуляция!$T$3:$AM$3,0)),Калькуляция!$A$15:$A$139,$A620,Калькуляция!$B$15:$B$139,$B620)</f>
        <v>#N/A</v>
      </c>
      <c r="O620" s="571" t="e">
        <f>SUMIFS(INDEX(Калькуляция!$T$15:$AM$139,,MATCH(O$3,Калькуляция!$T$3:$AM$3,0)),Калькуляция!$A$15:$A$139,$A620,Калькуляция!$B$15:$B$139,$B620)</f>
        <v>#N/A</v>
      </c>
      <c r="P620" s="527" t="e">
        <f>IF(N620=0,0,(O620-N620)/N620*100)</f>
        <v>#N/A</v>
      </c>
      <c r="Q620" s="571" t="e">
        <f>SUMIFS(INDEX(Калькуляция!$T$15:$AM$139,,MATCH(Q$3,Калькуляция!$T$3:$AM$3,0)),Калькуляция!$A$15:$A$139,$A620,Калькуляция!$B$15:$B$139,$B620)</f>
        <v>#N/A</v>
      </c>
      <c r="R620" s="571" t="e">
        <f>SUMIFS(INDEX(Калькуляция!$T$15:$AM$139,,MATCH(R$3,Калькуляция!$T$3:$AM$3,0)),Калькуляция!$A$15:$A$139,$A620,Калькуляция!$B$15:$B$139,$B620)</f>
        <v>#N/A</v>
      </c>
      <c r="S620" s="527" t="e">
        <f>IF(Q620=0,0,(R620-Q620)/Q620*100)</f>
        <v>#N/A</v>
      </c>
      <c r="T620" s="571" t="e">
        <f>SUMIFS(INDEX(Калькуляция!$T$15:$AM$139,,MATCH(T$3,Калькуляция!$T$3:$AM$3,0)),Калькуляция!$A$15:$A$139,$A620,Калькуляция!$B$15:$B$139,$B620)</f>
        <v>#N/A</v>
      </c>
      <c r="U620" s="571" t="e">
        <f>SUMIFS(INDEX(Калькуляция!$T$15:$AM$139,,MATCH(U$3,Калькуляция!$T$3:$AM$3,0)),Калькуляция!$A$15:$A$139,$A620,Калькуляция!$B$15:$B$139,$B620)</f>
        <v>#N/A</v>
      </c>
      <c r="V620" s="527" t="e">
        <f>IF(T620=0,0,(U620-T620)/T620*100)</f>
        <v>#N/A</v>
      </c>
      <c r="W620" s="571" t="e">
        <f>SUMIFS(INDEX(Калькуляция!$T$15:$AM$139,,MATCH(W$3,Калькуляция!$T$3:$AM$3,0)),Калькуляция!$A$15:$A$139,$A620,Калькуляция!$B$15:$B$139,$B620)</f>
        <v>#N/A</v>
      </c>
      <c r="X620" s="571" t="e">
        <f>SUMIFS(INDEX(Калькуляция!$T$15:$AM$139,,MATCH(X$3,Калькуляция!$T$3:$AM$3,0)),Калькуляция!$A$15:$A$139,$A620,Калькуляция!$B$15:$B$139,$B620)</f>
        <v>#N/A</v>
      </c>
      <c r="Y620" s="527" t="e">
        <f>IF(W620=0,0,(X620-W620)/W620*100)</f>
        <v>#N/A</v>
      </c>
      <c r="Z620" s="571" t="e">
        <f>SUMIFS(INDEX(Калькуляция!$T$15:$AM$139,,MATCH(Z$3,Калькуляция!$T$3:$AM$3,0)),Калькуляция!$A$15:$A$139,$A620,Калькуляция!$B$15:$B$139,$B620)</f>
        <v>#N/A</v>
      </c>
      <c r="AA620" s="571" t="e">
        <f>SUMIFS(INDEX(Калькуляция!$T$15:$AM$139,,MATCH(AA$3,Калькуляция!$T$3:$AM$3,0)),Калькуляция!$A$15:$A$139,$A620,Калькуляция!$B$15:$B$139,$B620)</f>
        <v>#N/A</v>
      </c>
      <c r="AB620" s="527" t="e">
        <f>IF(Z620=0,0,(AA620-Z620)/Z620*100)</f>
        <v>#N/A</v>
      </c>
      <c r="AC620" s="571" t="e">
        <f>SUMIFS(INDEX(Калькуляция!$T$15:$AM$139,,MATCH(AC$3,Калькуляция!$T$3:$AM$3,0)),Калькуляция!$A$15:$A$139,$A620,Калькуляция!$B$15:$B$139,$B620)</f>
        <v>#N/A</v>
      </c>
      <c r="AD620" s="571" t="e">
        <f>SUMIFS(INDEX(Калькуляция!$T$15:$AM$139,,MATCH(AD$3,Калькуляция!$T$3:$AM$3,0)),Калькуляция!$A$15:$A$139,$A620,Калькуляция!$B$15:$B$139,$B620)</f>
        <v>#N/A</v>
      </c>
      <c r="AE620" s="527" t="e">
        <f>IF(AC620=0,0,(AD620-AC620)/AC620*100)</f>
        <v>#N/A</v>
      </c>
      <c r="AF620" s="571" t="e">
        <f>SUMIFS(INDEX(Калькуляция!$T$15:$AM$139,,MATCH(AF$3,Калькуляция!$T$3:$AM$3,0)),Калькуляция!$A$15:$A$139,$A620,Калькуляция!$B$15:$B$139,$B620)</f>
        <v>#N/A</v>
      </c>
      <c r="AG620" s="571" t="e">
        <f>SUMIFS(INDEX(Калькуляция!$T$15:$AM$139,,MATCH(AG$3,Калькуляция!$T$3:$AM$3,0)),Калькуляция!$A$15:$A$139,$A620,Калькуляция!$B$15:$B$139,$B620)</f>
        <v>#N/A</v>
      </c>
      <c r="AH620" s="527" t="e">
        <f>IF(AF620=0,0,(AG620-AF620)/AF620*100)</f>
        <v>#N/A</v>
      </c>
      <c r="AI620" s="571" t="e">
        <f>SUMIFS(INDEX(Калькуляция!$T$15:$AM$139,,MATCH(AI$3,Калькуляция!$T$3:$AM$3,0)),Калькуляция!$A$15:$A$139,$A620,Калькуляция!$B$15:$B$139,$B620)</f>
        <v>#N/A</v>
      </c>
      <c r="AJ620" s="571" t="e">
        <f>SUMIFS(INDEX(Калькуляция!$T$15:$AM$139,,MATCH(AJ$3,Калькуляция!$T$3:$AM$3,0)),Калькуляция!$A$15:$A$139,$A620,Калькуляция!$B$15:$B$139,$B620)</f>
        <v>#N/A</v>
      </c>
      <c r="AK620" s="527" t="e">
        <f>IF(AI620=0,0,(AJ620-AI620)/AI620*100)</f>
        <v>#N/A</v>
      </c>
      <c r="AL620" s="571" t="e">
        <f>SUMIFS(INDEX(Калькуляция!$T$15:$AM$139,,MATCH(AL$3,Калькуляция!$T$3:$AM$3,0)),Калькуляция!$A$15:$A$139,$A620,Калькуляция!$B$15:$B$139,$B620)</f>
        <v>#N/A</v>
      </c>
      <c r="AM620" s="571" t="e">
        <f>SUMIFS(INDEX(Калькуляция!$T$15:$AM$139,,MATCH(AM$3,Калькуляция!$T$3:$AM$3,0)),Калькуляция!$A$15:$A$139,$A620,Калькуляция!$B$15:$B$139,$B620)</f>
        <v>#N/A</v>
      </c>
      <c r="AN620" s="527" t="e">
        <f>IF(AL620=0,0,(AM620-AL620)/AL620*100)</f>
        <v>#N/A</v>
      </c>
      <c r="AO620" s="571" t="e">
        <f>SUMIFS(INDEX(Калькуляция!$T$15:$AM$139,,MATCH(AO$3,Калькуляция!$T$3:$AM$3,0)),Калькуляция!$A$15:$A$139,$A620,Калькуляция!$B$15:$B$139,$B620)</f>
        <v>#N/A</v>
      </c>
      <c r="AP620" s="571" t="e">
        <f>SUMIFS(INDEX(Калькуляция!$T$15:$AM$139,,MATCH(AP$3,Калькуляция!$T$3:$AM$3,0)),Калькуляция!$A$15:$A$139,$A620,Калькуляция!$B$15:$B$139,$B620)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SUMIFS(INDEX(Калькуляция!$T$15:$AM$139,,MATCH(N$3,Калькуляция!$T$3:$AM$3,0)),Калькуляция!$A$15:$A$139,$A626,Калькуляция!$B$15:$B$139,$B626)</f>
        <v>#N/A</v>
      </c>
      <c r="O626" s="571" t="e">
        <f>SUMIFS(INDEX(Калькуляция!$T$15:$AM$139,,MATCH(O$3,Калькуляция!$T$3:$AM$3,0)),Калькуляция!$A$15:$A$139,$A626,Калькуляция!$B$15:$B$139,$B626)</f>
        <v>#N/A</v>
      </c>
      <c r="P626" s="527" t="e">
        <f>IF(N626=0,0,(O626-N626)/N626*100)</f>
        <v>#N/A</v>
      </c>
      <c r="Q626" s="571" t="e">
        <f>SUMIFS(INDEX(Калькуляция!$T$15:$AM$139,,MATCH(Q$3,Калькуляция!$T$3:$AM$3,0)),Калькуляция!$A$15:$A$139,$A626,Калькуляция!$B$15:$B$139,$B626)</f>
        <v>#N/A</v>
      </c>
      <c r="R626" s="571" t="e">
        <f>SUMIFS(INDEX(Калькуляция!$T$15:$AM$139,,MATCH(R$3,Калькуляция!$T$3:$AM$3,0)),Калькуляция!$A$15:$A$139,$A626,Калькуляция!$B$15:$B$139,$B626)</f>
        <v>#N/A</v>
      </c>
      <c r="S626" s="527" t="e">
        <f>IF(Q626=0,0,(R626-Q626)/Q626*100)</f>
        <v>#N/A</v>
      </c>
      <c r="T626" s="571" t="e">
        <f>SUMIFS(INDEX(Калькуляция!$T$15:$AM$139,,MATCH(T$3,Калькуляция!$T$3:$AM$3,0)),Калькуляция!$A$15:$A$139,$A626,Калькуляция!$B$15:$B$139,$B626)</f>
        <v>#N/A</v>
      </c>
      <c r="U626" s="571" t="e">
        <f>SUMIFS(INDEX(Калькуляция!$T$15:$AM$139,,MATCH(U$3,Калькуляция!$T$3:$AM$3,0)),Калькуляция!$A$15:$A$139,$A626,Калькуляция!$B$15:$B$139,$B626)</f>
        <v>#N/A</v>
      </c>
      <c r="V626" s="527" t="e">
        <f>IF(T626=0,0,(U626-T626)/T626*100)</f>
        <v>#N/A</v>
      </c>
      <c r="W626" s="571" t="e">
        <f>SUMIFS(INDEX(Калькуляция!$T$15:$AM$139,,MATCH(W$3,Калькуляция!$T$3:$AM$3,0)),Калькуляция!$A$15:$A$139,$A626,Калькуляция!$B$15:$B$139,$B626)</f>
        <v>#N/A</v>
      </c>
      <c r="X626" s="571" t="e">
        <f>SUMIFS(INDEX(Калькуляция!$T$15:$AM$139,,MATCH(X$3,Калькуляция!$T$3:$AM$3,0)),Калькуляция!$A$15:$A$139,$A626,Калькуляция!$B$15:$B$139,$B626)</f>
        <v>#N/A</v>
      </c>
      <c r="Y626" s="527" t="e">
        <f>IF(W626=0,0,(X626-W626)/W626*100)</f>
        <v>#N/A</v>
      </c>
      <c r="Z626" s="571" t="e">
        <f>SUMIFS(INDEX(Калькуляция!$T$15:$AM$139,,MATCH(Z$3,Калькуляция!$T$3:$AM$3,0)),Калькуляция!$A$15:$A$139,$A626,Калькуляция!$B$15:$B$139,$B626)</f>
        <v>#N/A</v>
      </c>
      <c r="AA626" s="571" t="e">
        <f>SUMIFS(INDEX(Калькуляция!$T$15:$AM$139,,MATCH(AA$3,Калькуляция!$T$3:$AM$3,0)),Калькуляция!$A$15:$A$139,$A626,Калькуляция!$B$15:$B$139,$B626)</f>
        <v>#N/A</v>
      </c>
      <c r="AB626" s="527" t="e">
        <f>IF(Z626=0,0,(AA626-Z626)/Z626*100)</f>
        <v>#N/A</v>
      </c>
      <c r="AC626" s="571" t="e">
        <f>SUMIFS(INDEX(Калькуляция!$T$15:$AM$139,,MATCH(AC$3,Калькуляция!$T$3:$AM$3,0)),Калькуляция!$A$15:$A$139,$A626,Калькуляция!$B$15:$B$139,$B626)</f>
        <v>#N/A</v>
      </c>
      <c r="AD626" s="571" t="e">
        <f>SUMIFS(INDEX(Калькуляция!$T$15:$AM$139,,MATCH(AD$3,Калькуляция!$T$3:$AM$3,0)),Калькуляция!$A$15:$A$139,$A626,Калькуляция!$B$15:$B$139,$B626)</f>
        <v>#N/A</v>
      </c>
      <c r="AE626" s="527" t="e">
        <f>IF(AC626=0,0,(AD626-AC626)/AC626*100)</f>
        <v>#N/A</v>
      </c>
      <c r="AF626" s="571" t="e">
        <f>SUMIFS(INDEX(Калькуляция!$T$15:$AM$139,,MATCH(AF$3,Калькуляция!$T$3:$AM$3,0)),Калькуляция!$A$15:$A$139,$A626,Калькуляция!$B$15:$B$139,$B626)</f>
        <v>#N/A</v>
      </c>
      <c r="AG626" s="571" t="e">
        <f>SUMIFS(INDEX(Калькуляция!$T$15:$AM$139,,MATCH(AG$3,Калькуляция!$T$3:$AM$3,0)),Калькуляция!$A$15:$A$139,$A626,Калькуляция!$B$15:$B$139,$B626)</f>
        <v>#N/A</v>
      </c>
      <c r="AH626" s="527" t="e">
        <f>IF(AF626=0,0,(AG626-AF626)/AF626*100)</f>
        <v>#N/A</v>
      </c>
      <c r="AI626" s="571" t="e">
        <f>SUMIFS(INDEX(Калькуляция!$T$15:$AM$139,,MATCH(AI$3,Калькуляция!$T$3:$AM$3,0)),Калькуляция!$A$15:$A$139,$A626,Калькуляция!$B$15:$B$139,$B626)</f>
        <v>#N/A</v>
      </c>
      <c r="AJ626" s="571" t="e">
        <f>SUMIFS(INDEX(Калькуляция!$T$15:$AM$139,,MATCH(AJ$3,Калькуляция!$T$3:$AM$3,0)),Калькуляция!$A$15:$A$139,$A626,Калькуляция!$B$15:$B$139,$B626)</f>
        <v>#N/A</v>
      </c>
      <c r="AK626" s="527" t="e">
        <f>IF(AI626=0,0,(AJ626-AI626)/AI626*100)</f>
        <v>#N/A</v>
      </c>
      <c r="AL626" s="571" t="e">
        <f>SUMIFS(INDEX(Калькуляция!$T$15:$AM$139,,MATCH(AL$3,Калькуляция!$T$3:$AM$3,0)),Калькуляция!$A$15:$A$139,$A626,Калькуляция!$B$15:$B$139,$B626)</f>
        <v>#N/A</v>
      </c>
      <c r="AM626" s="571" t="e">
        <f>SUMIFS(INDEX(Калькуляция!$T$15:$AM$139,,MATCH(AM$3,Калькуляция!$T$3:$AM$3,0)),Калькуляция!$A$15:$A$139,$A626,Калькуляция!$B$15:$B$139,$B626)</f>
        <v>#N/A</v>
      </c>
      <c r="AN626" s="527" t="e">
        <f>IF(AL626=0,0,(AM626-AL626)/AL626*100)</f>
        <v>#N/A</v>
      </c>
      <c r="AO626" s="571" t="e">
        <f>SUMIFS(INDEX(Калькуляция!$T$15:$AM$139,,MATCH(AO$3,Калькуляция!$T$3:$AM$3,0)),Калькуляция!$A$15:$A$139,$A626,Калькуляция!$B$15:$B$139,$B626)</f>
        <v>#N/A</v>
      </c>
      <c r="AP626" s="571" t="e">
        <f>SUMIFS(INDEX(Калькуляция!$T$15:$AM$139,,MATCH(AP$3,Калькуляция!$T$3:$AM$3,0)),Калькуляция!$A$15:$A$139,$A626,Калькуляция!$B$15:$B$139,$B626)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646" t="s">
        <v>16</v>
      </c>
      <c r="M631" s="647"/>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640" t="s">
        <v>686</v>
      </c>
      <c r="M632" s="641"/>
      <c r="N632" s="382" t="str">
        <f>INDEX('Общие сведения'!$K$113:$K$146,MATCH($A632,'Общие сведения'!$D$113:$D$146,0))</f>
        <v>питьевая вода</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640" t="s">
        <v>687</v>
      </c>
      <c r="M633" s="641"/>
      <c r="N633" s="382" t="str">
        <f>INDEX('Общие сведения'!$L$113:$L$146,MATCH($A633,'Общие сведения'!$D$113:$D$146,0))</f>
        <v>тариф на питьевую воду</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642" t="s">
        <v>282</v>
      </c>
      <c r="M634" s="643"/>
      <c r="N634" s="382" t="str">
        <f>INDEX('Общие сведения'!$M$113:$M$146,MATCH($A634,'Общие сведения'!$D$113:$D$146,0))</f>
        <v>нет</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649"/>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649"/>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4.25" outlineLevel="1">
      <c r="A643" s="322" t="str">
        <f t="shared" ref="A643:A648" ca="1" si="130">OFFSET(A643,-1,0)</f>
        <v>et_List16_line_d</v>
      </c>
      <c r="G643" s="322">
        <f t="shared" ref="G643:G648" ca="1" si="131">OFFSET(G643,-1,0)</f>
        <v>0</v>
      </c>
      <c r="J643" s="649"/>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5" outlineLevel="1">
      <c r="A644" s="322" t="str">
        <f t="shared" ca="1" si="130"/>
        <v>et_List16_line_d</v>
      </c>
      <c r="G644" s="322">
        <f t="shared" ca="1" si="131"/>
        <v>0</v>
      </c>
      <c r="J644" s="649"/>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5" outlineLevel="1">
      <c r="A645" s="322" t="str">
        <f t="shared" ca="1" si="130"/>
        <v>et_List16_line_d</v>
      </c>
      <c r="G645" s="322">
        <f t="shared" ca="1" si="131"/>
        <v>0</v>
      </c>
      <c r="J645" s="649"/>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5" outlineLevel="1">
      <c r="A646" s="322" t="str">
        <f t="shared" ca="1" si="130"/>
        <v>et_List16_line_d</v>
      </c>
      <c r="G646" s="322">
        <f t="shared" ca="1" si="131"/>
        <v>0</v>
      </c>
      <c r="J646" s="649"/>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3.75" outlineLevel="1">
      <c r="A647" s="322" t="str">
        <f t="shared" ca="1" si="130"/>
        <v>et_List16_line_d</v>
      </c>
      <c r="G647" s="322">
        <f t="shared" ca="1" si="131"/>
        <v>0</v>
      </c>
      <c r="J647" s="649"/>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5" outlineLevel="1">
      <c r="A648" s="322" t="str">
        <f t="shared" ca="1" si="130"/>
        <v>et_List16_line_d</v>
      </c>
      <c r="G648" s="322">
        <f t="shared" ca="1" si="131"/>
        <v>0</v>
      </c>
      <c r="J648" s="649"/>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сведения'!$J$113:$J$146,MATCH($A654,'Общие сведения'!$D$113:$D$146,0))</f>
        <v>Тариф 1 (Водоснабжение) - тариф на питьевую воду (нет)</v>
      </c>
      <c r="M654" s="280"/>
      <c r="N654" s="280"/>
      <c r="O654" s="280"/>
      <c r="P654" s="280"/>
      <c r="Q654" s="280"/>
    </row>
    <row r="655" spans="1:43" s="111" customFormat="1" ht="15" customHeight="1" outlineLevel="1">
      <c r="A655" s="111" t="str">
        <f t="shared" ref="A655:A664" si="132">A654</f>
        <v>1</v>
      </c>
      <c r="F655" s="111">
        <f>first_year</f>
        <v>2023</v>
      </c>
      <c r="G655" s="111" t="b">
        <f t="shared" ref="G655:G664" si="133">F655&lt;first_year+PERIOD_LENGTH</f>
        <v>1</v>
      </c>
      <c r="L655" s="326" t="str">
        <f>F655&amp; " год"</f>
        <v>2023 год</v>
      </c>
      <c r="M655" s="327">
        <f>IFERROR(SUMIFS(INDEX(Калькуляция!$AD$15:$AM$139,,MATCH(F655,Калькуляция!$AD$1:$AM$1,0)),Калькуляция!$A$15:$A$139,A655,Калькуляция!$M$15:$M$139,"Операционные расходы"),0)</f>
        <v>0</v>
      </c>
      <c r="N655" s="476">
        <f>IFERROR(SUMIFS(INDEX(Сценарии!$T$15:$AP$35,,MATCH($F655&amp;"Принято органом регулирования",Сценарии!$T$3:$AP$3,0)),Сценарии!$A$15:$A$35,$A655,Сценарии!$M$15:$M$35,"Индекс эффективности операционных расходов"),0)</f>
        <v>0</v>
      </c>
      <c r="O655" s="327"/>
      <c r="P655" s="476">
        <f>IFERROR(SUMIFS(INDEX(Баланс!$AC$16:$AL$67,,MATCH($F655&amp;"Принято органом регулирования",Баланс!$AC$3:$AL$3,0)),Баланс!$A$16:$A$67,$A655,Баланс!$M$16:$M$67,"Уровень потерь воды"),0)</f>
        <v>0</v>
      </c>
      <c r="Q655" s="476">
        <f>IFERROR(SUMIFS(INDEX(ЭЭ!$AC$15:$AL$27,,MATCH($F655&amp;"Принято органом регулирования",ЭЭ!$AC$3:$AL$3,0)),ЭЭ!$A$15:$A$27,$A655,ЭЭ!$M$15:$M$27,"Удельный расход электроэнергии"),0)</f>
        <v>0</v>
      </c>
    </row>
    <row r="656" spans="1:43" s="111" customFormat="1" ht="15" customHeight="1" outlineLevel="1">
      <c r="A656" s="111" t="str">
        <f t="shared" si="132"/>
        <v>1</v>
      </c>
      <c r="F656" s="111">
        <f>first_year+1</f>
        <v>2024</v>
      </c>
      <c r="G656" s="111" t="b">
        <f t="shared" si="133"/>
        <v>1</v>
      </c>
      <c r="L656" s="326" t="str">
        <f t="shared" ref="L656:L664" si="134">F656&amp; " год"</f>
        <v>2024 год</v>
      </c>
      <c r="M656" s="327">
        <f>IFERROR(SUMIFS(INDEX(Калькуляция!$AD$15:$AM$139,,MATCH(F656,Калькуляция!$AD$1:$AM$1,0)),Калькуляция!$A$15:$A$139,A656,Калькуляция!$M$15:$M$139,"Операционные расходы"),0)</f>
        <v>113.56</v>
      </c>
      <c r="N656" s="476">
        <f>IFERROR(SUMIFS(INDEX(Сценарии!$T$15:$AP$35,,MATCH($F656&amp;"Принято органом регулирования",Сценарии!$T$3:$AP$3,0)),Сценарии!$A$15:$A$35,$A656,Сценарии!$M$15:$M$35,"Индекс эффективности операционных расходов"),0)</f>
        <v>1</v>
      </c>
      <c r="O656" s="327"/>
      <c r="P656" s="476">
        <f>IFERROR(SUMIFS(INDEX(Баланс!$AC$16:$AL$67,,MATCH($F656&amp;"Принято органом регулирования",Баланс!$AC$3:$AL$3,0)),Баланс!$A$16:$A$67,$A656,Баланс!$M$16:$M$67,"Уровень потерь воды"),0)</f>
        <v>21.714285714285715</v>
      </c>
      <c r="Q656" s="476">
        <f>IFERROR(SUMIFS(INDEX(ЭЭ!$AC$15:$AL$27,,MATCH($F656&amp;"Принято органом регулирования",ЭЭ!$AC$3:$AL$3,0)),ЭЭ!$A$15:$A$27,$A656,ЭЭ!$M$15:$M$27,"Удельный расход электроэнергии"),0)</f>
        <v>0.68571428571428572</v>
      </c>
    </row>
    <row r="657" spans="1:17" s="111" customFormat="1" ht="15" customHeight="1" outlineLevel="1">
      <c r="A657" s="111" t="str">
        <f t="shared" si="132"/>
        <v>1</v>
      </c>
      <c r="F657" s="111">
        <f>first_year+2</f>
        <v>2025</v>
      </c>
      <c r="G657" s="111" t="b">
        <f t="shared" si="133"/>
        <v>1</v>
      </c>
      <c r="L657" s="326" t="str">
        <f t="shared" si="134"/>
        <v>2025 год</v>
      </c>
      <c r="M657" s="327">
        <f>IFERROR(SUMIFS(INDEX(Калькуляция!$AD$15:$AM$139,,MATCH(F657,Калькуляция!$AD$1:$AM$1,0)),Калькуляция!$A$15:$A$139,A657,Калькуляция!$M$15:$M$139,"Операционные расходы"),0)</f>
        <v>113.56</v>
      </c>
      <c r="N657" s="476">
        <f>IFERROR(SUMIFS(INDEX(Сценарии!$T$15:$AP$35,,MATCH($F657&amp;"Принято органом регулирования",Сценарии!$T$3:$AP$3,0)),Сценарии!$A$15:$A$35,$A657,Сценарии!$M$15:$M$35,"Индекс эффективности операционных расходов"),0)</f>
        <v>0</v>
      </c>
      <c r="O657" s="327"/>
      <c r="P657" s="476">
        <f>IFERROR(SUMIFS(INDEX(Баланс!$AC$16:$AL$67,,MATCH($F657&amp;"Принято органом регулирования",Баланс!$AC$3:$AL$3,0)),Баланс!$A$16:$A$67,$A657,Баланс!$M$16:$M$67,"Уровень потерь воды"),0)</f>
        <v>0</v>
      </c>
      <c r="Q657" s="476">
        <f>IFERROR(SUMIFS(INDEX(ЭЭ!$AC$15:$AL$27,,MATCH($F657&amp;"Принято органом регулирования",ЭЭ!$AC$3:$AL$3,0)),ЭЭ!$A$15:$A$27,$A657,ЭЭ!$M$15:$M$27,"Удельный расход электроэнергии"),0)</f>
        <v>0</v>
      </c>
    </row>
    <row r="658" spans="1:17" s="111" customFormat="1" ht="15" customHeight="1" outlineLevel="1">
      <c r="A658" s="111" t="str">
        <f t="shared" si="132"/>
        <v>1</v>
      </c>
      <c r="F658" s="111">
        <f>first_year+3</f>
        <v>2026</v>
      </c>
      <c r="G658" s="111" t="b">
        <f t="shared" si="133"/>
        <v>1</v>
      </c>
      <c r="L658" s="326" t="str">
        <f t="shared" si="134"/>
        <v>2026 год</v>
      </c>
      <c r="M658" s="327">
        <f>IFERROR(SUMIFS(INDEX(Калькуляция!$AD$15:$AM$139,,MATCH(F658,Калькуляция!$AD$1:$AM$1,0)),Калькуляция!$A$15:$A$139,A658,Калькуляция!$M$15:$M$139,"Операционные расходы"),0)</f>
        <v>113.56</v>
      </c>
      <c r="N658" s="476">
        <f>IFERROR(SUMIFS(INDEX(Сценарии!$T$15:$AP$35,,MATCH($F658&amp;"Принято органом регулирования",Сценарии!$T$3:$AP$3,0)),Сценарии!$A$15:$A$35,$A658,Сценарии!$M$15:$M$35,"Индекс эффективности операционных расходов"),0)</f>
        <v>0</v>
      </c>
      <c r="O658" s="327"/>
      <c r="P658" s="476">
        <f>IFERROR(SUMIFS(INDEX(Баланс!$AC$16:$AL$67,,MATCH($F658&amp;"Принято органом регулирования",Баланс!$AC$3:$AL$3,0)),Баланс!$A$16:$A$67,$A658,Баланс!$M$16:$M$67,"Уровень потерь воды"),0)</f>
        <v>0</v>
      </c>
      <c r="Q658" s="476">
        <f>IFERROR(SUMIFS(INDEX(ЭЭ!$AC$15:$AL$27,,MATCH($F658&amp;"Принято органом регулирования",ЭЭ!$AC$3:$AL$3,0)),ЭЭ!$A$15:$A$27,$A658,ЭЭ!$M$15:$M$27,"Удельный расход электроэнергии"),0)</f>
        <v>0</v>
      </c>
    </row>
    <row r="659" spans="1:17" s="111" customFormat="1" ht="15" customHeight="1" outlineLevel="1">
      <c r="A659" s="111" t="str">
        <f t="shared" si="132"/>
        <v>1</v>
      </c>
      <c r="F659" s="111">
        <f>first_year+4</f>
        <v>2027</v>
      </c>
      <c r="G659" s="111" t="b">
        <f t="shared" si="133"/>
        <v>1</v>
      </c>
      <c r="L659" s="326" t="str">
        <f t="shared" si="134"/>
        <v>2027 год</v>
      </c>
      <c r="M659" s="327">
        <f>IFERROR(SUMIFS(INDEX(Калькуляция!$AD$15:$AM$139,,MATCH(F659,Калькуляция!$AD$1:$AM$1,0)),Калькуляция!$A$15:$A$139,A659,Калькуляция!$M$15:$M$139,"Операционные расходы"),0)</f>
        <v>113.56</v>
      </c>
      <c r="N659" s="476">
        <f>IFERROR(SUMIFS(INDEX(Сценарии!$T$15:$AP$35,,MATCH($F659&amp;"Принято органом регулирования",Сценарии!$T$3:$AP$3,0)),Сценарии!$A$15:$A$35,$A659,Сценарии!$M$15:$M$35,"Индекс эффективности операционных расходов"),0)</f>
        <v>0</v>
      </c>
      <c r="O659" s="327"/>
      <c r="P659" s="476">
        <f>IFERROR(SUMIFS(INDEX(Баланс!$AC$16:$AL$67,,MATCH($F659&amp;"Принято органом регулирования",Баланс!$AC$3:$AL$3,0)),Баланс!$A$16:$A$67,$A659,Баланс!$M$16:$M$67,"Уровень потерь воды"),0)</f>
        <v>0</v>
      </c>
      <c r="Q659" s="476">
        <f>IFERROR(SUMIFS(INDEX(ЭЭ!$AC$15:$AL$27,,MATCH($F659&amp;"Принято органом регулирования",ЭЭ!$AC$3:$AL$3,0)),ЭЭ!$A$15:$A$27,$A659,ЭЭ!$M$15:$M$27,"Удельный расход электроэнергии"),0)</f>
        <v>0</v>
      </c>
    </row>
    <row r="660" spans="1:17" s="111" customFormat="1" ht="15" customHeight="1" outlineLevel="1">
      <c r="A660" s="111" t="str">
        <f t="shared" si="132"/>
        <v>1</v>
      </c>
      <c r="F660" s="111">
        <f>first_year+5</f>
        <v>2028</v>
      </c>
      <c r="G660" s="111" t="b">
        <f t="shared" si="133"/>
        <v>0</v>
      </c>
      <c r="L660" s="326" t="str">
        <f t="shared" si="134"/>
        <v>2028 год</v>
      </c>
      <c r="M660" s="327">
        <f>IFERROR(SUMIFS(INDEX(Калькуляция!$AD$15:$AM$139,,MATCH(F660,Калькуляция!$AD$1:$AM$1,0)),Калькуляция!$A$15:$A$139,A660,Калькуляция!$M$15:$M$139,"Операционные расходы"),0)</f>
        <v>113.56</v>
      </c>
      <c r="N660" s="476">
        <f>IFERROR(SUMIFS(INDEX(Сценарии!$T$15:$AP$35,,MATCH($F660&amp;"Принято органом регулирования",Сценарии!$T$3:$AP$3,0)),Сценарии!$A$15:$A$35,$A660,Сценарии!$M$15:$M$35,"Индекс эффективности операционных расходов"),0)</f>
        <v>0</v>
      </c>
      <c r="O660" s="327"/>
      <c r="P660" s="476">
        <f>IFERROR(SUMIFS(INDEX(Баланс!$AC$16:$AL$67,,MATCH($F660&amp;"Принято органом регулирования",Баланс!$AC$3:$AL$3,0)),Баланс!$A$16:$A$67,$A660,Баланс!$M$16:$M$67,"Уровень потерь воды"),0)</f>
        <v>0</v>
      </c>
      <c r="Q660" s="476">
        <f>IFERROR(SUMIFS(INDEX(ЭЭ!$AC$15:$AL$27,,MATCH($F660&amp;"Принято органом регулирования",ЭЭ!$AC$3:$AL$3,0)),ЭЭ!$A$15:$A$27,$A660,ЭЭ!$M$15:$M$27,"Удельный расход электроэнергии"),0)</f>
        <v>0</v>
      </c>
    </row>
    <row r="661" spans="1:17" s="111" customFormat="1" ht="15" customHeight="1" outlineLevel="1">
      <c r="A661" s="111" t="str">
        <f t="shared" si="132"/>
        <v>1</v>
      </c>
      <c r="F661" s="111">
        <f>first_year+6</f>
        <v>2029</v>
      </c>
      <c r="G661" s="111" t="b">
        <f t="shared" si="133"/>
        <v>0</v>
      </c>
      <c r="L661" s="326" t="str">
        <f t="shared" si="134"/>
        <v>2029 год</v>
      </c>
      <c r="M661" s="327">
        <f>IFERROR(SUMIFS(INDEX(Калькуляция!$AD$15:$AM$139,,MATCH(F661,Калькуляция!$AD$1:$AM$1,0)),Калькуляция!$A$15:$A$139,A661,Калькуляция!$M$15:$M$139,"Операционные расходы"),0)</f>
        <v>113.56</v>
      </c>
      <c r="N661" s="476">
        <f>IFERROR(SUMIFS(INDEX(Сценарии!$T$15:$AP$35,,MATCH($F661&amp;"Принято органом регулирования",Сценарии!$T$3:$AP$3,0)),Сценарии!$A$15:$A$35,$A661,Сценарии!$M$15:$M$35,"Индекс эффективности операционных расходов"),0)</f>
        <v>0</v>
      </c>
      <c r="O661" s="327"/>
      <c r="P661" s="476">
        <f>IFERROR(SUMIFS(INDEX(Баланс!$AC$16:$AL$67,,MATCH($F661&amp;"Принято органом регулирования",Баланс!$AC$3:$AL$3,0)),Баланс!$A$16:$A$67,$A661,Баланс!$M$16:$M$67,"Уровень потерь воды"),0)</f>
        <v>0</v>
      </c>
      <c r="Q661" s="476">
        <f>IFERROR(SUMIFS(INDEX(ЭЭ!$AC$15:$AL$27,,MATCH($F661&amp;"Принято органом регулирования",ЭЭ!$AC$3:$AL$3,0)),ЭЭ!$A$15:$A$27,$A661,ЭЭ!$M$15:$M$27,"Удельный расход электроэнергии"),0)</f>
        <v>0</v>
      </c>
    </row>
    <row r="662" spans="1:17" s="111" customFormat="1" ht="15" customHeight="1" outlineLevel="1">
      <c r="A662" s="111" t="str">
        <f t="shared" si="132"/>
        <v>1</v>
      </c>
      <c r="F662" s="111">
        <f>first_year+7</f>
        <v>2030</v>
      </c>
      <c r="G662" s="111" t="b">
        <f t="shared" si="133"/>
        <v>0</v>
      </c>
      <c r="L662" s="326" t="str">
        <f t="shared" si="134"/>
        <v>2030 год</v>
      </c>
      <c r="M662" s="327">
        <f>IFERROR(SUMIFS(INDEX(Калькуляция!$AD$15:$AM$139,,MATCH(F662,Калькуляция!$AD$1:$AM$1,0)),Калькуляция!$A$15:$A$139,A662,Калькуляция!$M$15:$M$139,"Операционные расходы"),0)</f>
        <v>113.56</v>
      </c>
      <c r="N662" s="476">
        <f>IFERROR(SUMIFS(INDEX(Сценарии!$T$15:$AP$35,,MATCH($F662&amp;"Принято органом регулирования",Сценарии!$T$3:$AP$3,0)),Сценарии!$A$15:$A$35,$A662,Сценарии!$M$15:$M$35,"Индекс эффективности операционных расходов"),0)</f>
        <v>0</v>
      </c>
      <c r="O662" s="327"/>
      <c r="P662" s="476">
        <f>IFERROR(SUMIFS(INDEX(Баланс!$AC$16:$AL$67,,MATCH($F662&amp;"Принято органом регулирования",Баланс!$AC$3:$AL$3,0)),Баланс!$A$16:$A$67,$A662,Баланс!$M$16:$M$67,"Уровень потерь воды"),0)</f>
        <v>0</v>
      </c>
      <c r="Q662" s="476">
        <f>IFERROR(SUMIFS(INDEX(ЭЭ!$AC$15:$AL$27,,MATCH($F662&amp;"Принято органом регулирования",ЭЭ!$AC$3:$AL$3,0)),ЭЭ!$A$15:$A$27,$A662,ЭЭ!$M$15:$M$27,"Удельный расход электроэнергии"),0)</f>
        <v>0</v>
      </c>
    </row>
    <row r="663" spans="1:17" s="111" customFormat="1" ht="15" customHeight="1" outlineLevel="1">
      <c r="A663" s="111" t="str">
        <f t="shared" si="132"/>
        <v>1</v>
      </c>
      <c r="F663" s="111">
        <f>first_year+8</f>
        <v>2031</v>
      </c>
      <c r="G663" s="111" t="b">
        <f t="shared" si="133"/>
        <v>0</v>
      </c>
      <c r="L663" s="326" t="str">
        <f t="shared" si="134"/>
        <v>2031 год</v>
      </c>
      <c r="M663" s="327">
        <f>IFERROR(SUMIFS(INDEX(Калькуляция!$AD$15:$AM$139,,MATCH(F663,Калькуляция!$AD$1:$AM$1,0)),Калькуляция!$A$15:$A$139,A663,Калькуляция!$M$15:$M$139,"Операционные расходы"),0)</f>
        <v>113.56</v>
      </c>
      <c r="N663" s="476">
        <f>IFERROR(SUMIFS(INDEX(Сценарии!$T$15:$AP$35,,MATCH($F663&amp;"Принято органом регулирования",Сценарии!$T$3:$AP$3,0)),Сценарии!$A$15:$A$35,$A663,Сценарии!$M$15:$M$35,"Индекс эффективности операционных расходов"),0)</f>
        <v>0</v>
      </c>
      <c r="O663" s="327"/>
      <c r="P663" s="476">
        <f>IFERROR(SUMIFS(INDEX(Баланс!$AC$16:$AL$67,,MATCH($F663&amp;"Принято органом регулирования",Баланс!$AC$3:$AL$3,0)),Баланс!$A$16:$A$67,$A663,Баланс!$M$16:$M$67,"Уровень потерь воды"),0)</f>
        <v>0</v>
      </c>
      <c r="Q663" s="476">
        <f>IFERROR(SUMIFS(INDEX(ЭЭ!$AC$15:$AL$27,,MATCH($F663&amp;"Принято органом регулирования",ЭЭ!$AC$3:$AL$3,0)),ЭЭ!$A$15:$A$27,$A663,ЭЭ!$M$15:$M$27,"Удельный расход электроэнергии"),0)</f>
        <v>0</v>
      </c>
    </row>
    <row r="664" spans="1:17" s="111" customFormat="1" ht="15" customHeight="1" outlineLevel="1">
      <c r="A664" s="111" t="str">
        <f t="shared" si="132"/>
        <v>1</v>
      </c>
      <c r="F664" s="111">
        <f>first_year+9</f>
        <v>2032</v>
      </c>
      <c r="G664" s="111" t="b">
        <f t="shared" si="133"/>
        <v>0</v>
      </c>
      <c r="L664" s="326" t="str">
        <f t="shared" si="134"/>
        <v>2032 год</v>
      </c>
      <c r="M664" s="327">
        <f>IFERROR(SUMIFS(INDEX(Калькуляция!$AD$15:$AM$139,,MATCH(F664,Калькуляция!$AD$1:$AM$1,0)),Калькуляция!$A$15:$A$139,A664,Калькуляция!$M$15:$M$139,"Операционные расходы"),0)</f>
        <v>113.56</v>
      </c>
      <c r="N664" s="476">
        <f>IFERROR(SUMIFS(INDEX(Сценарии!$T$15:$AP$35,,MATCH($F664&amp;"Принято органом регулирования",Сценарии!$T$3:$AP$3,0)),Сценарии!$A$15:$A$35,$A664,Сценарии!$M$15:$M$35,"Индекс эффективности операционных расходов"),0)</f>
        <v>0</v>
      </c>
      <c r="O664" s="327"/>
      <c r="P664" s="476">
        <f>IFERROR(SUMIFS(INDEX(Баланс!$AC$16:$AL$67,,MATCH($F664&amp;"Принято органом регулирования",Баланс!$AC$3:$AL$3,0)),Баланс!$A$16:$A$67,$A664,Баланс!$M$16:$M$67,"Уровень потерь воды"),0)</f>
        <v>0</v>
      </c>
      <c r="Q664" s="476">
        <f>IFERROR(SUMIFS(INDEX(ЭЭ!$AC$15:$AL$27,,MATCH($F664&amp;"Принято органом регулирования",ЭЭ!$AC$3:$AL$3,0)),ЭЭ!$A$15:$A$27,$A664,ЭЭ!$M$15:$M$27,"Удельный расход электроэнергии"),0)</f>
        <v>0</v>
      </c>
    </row>
    <row r="665" spans="1:17">
      <c r="A665" s="146" t="s">
        <v>1346</v>
      </c>
    </row>
    <row r="666" spans="1:17" s="102" customFormat="1" ht="15" customHeight="1">
      <c r="A666" s="183" t="s">
        <v>18</v>
      </c>
      <c r="L666" s="279" t="str">
        <f>INDEX('Общие сведения'!$J$113:$J$146,MATCH($A666,'Общие сведения'!$D$113:$D$146,0))</f>
        <v>Тариф 1 (Водоснабжение) - тариф на питьевую воду (нет)</v>
      </c>
      <c r="M666" s="280"/>
      <c r="N666" s="280"/>
      <c r="O666" s="280"/>
      <c r="P666" s="280"/>
      <c r="Q666" s="280"/>
    </row>
    <row r="667" spans="1:17" s="111" customFormat="1" ht="15" customHeight="1" outlineLevel="1">
      <c r="A667" s="111" t="str">
        <f t="shared" ref="A667:A676" si="135">A666</f>
        <v>1</v>
      </c>
      <c r="F667" s="111">
        <f>first_year</f>
        <v>2023</v>
      </c>
      <c r="G667" s="111" t="b">
        <f t="shared" ref="G667:G676" si="136">F667&lt;first_year+PERIOD_LENGTH</f>
        <v>1</v>
      </c>
      <c r="L667" s="326" t="str">
        <f>F667&amp; " год"</f>
        <v>2023 год</v>
      </c>
      <c r="M667" s="327">
        <f>IFERROR(SUMIFS(INDEX(Калькуляция!$AD$15:$AM$139,,MATCH(F667,Калькуляция!$AD$1:$AM$1,0)),Калькуляция!$A$15:$A$139,A667,Калькуляция!$M$15:$M$139,"Операционные расходы"),0)</f>
        <v>0</v>
      </c>
      <c r="N667" s="476">
        <f>IFERROR(SUMIFS(INDEX(Сценарии!$T$15:$AP$35,,MATCH($F667&amp;"Принято органом регулирования",Сценарии!$T$3:$AP$3,0)),Сценарии!$A$15:$A$35,$A667,Сценарии!$M$15:$M$35,"Индекс эффективности операционных расходов"),0)</f>
        <v>0</v>
      </c>
      <c r="O667" s="539"/>
      <c r="P667" s="476">
        <f>IFERROR(SUMIFS(INDEX(Баланс!$AC$16:$AL$67,,MATCH($F667&amp;"Принято органом регулирования",Баланс!$AC$3:$AL$3,0)),Баланс!$A$16:$A$67,$A667,Баланс!$M$16:$M$67,"Уровень потерь воды"),0)</f>
        <v>0</v>
      </c>
      <c r="Q667" s="476">
        <f>IFERROR(SUMIFS(INDEX(ЭЭ!$AC$15:$AL$27,,MATCH($F667&amp;"Принято органом регулирования",ЭЭ!$AC$3:$AL$3,0)),ЭЭ!$A$15:$A$27,$A667,ЭЭ!$M$15:$M$27,"Удельный расход электроэнергии"),0)</f>
        <v>0</v>
      </c>
    </row>
    <row r="668" spans="1:17" s="111" customFormat="1" ht="15" customHeight="1" outlineLevel="1">
      <c r="A668" s="111" t="str">
        <f t="shared" si="135"/>
        <v>1</v>
      </c>
      <c r="F668" s="111">
        <f>first_year+1</f>
        <v>2024</v>
      </c>
      <c r="G668" s="111" t="b">
        <f t="shared" si="136"/>
        <v>1</v>
      </c>
      <c r="L668" s="326" t="str">
        <f t="shared" ref="L668:L676" si="137">F668&amp; " год"</f>
        <v>2024 год</v>
      </c>
      <c r="M668" s="327">
        <f>IFERROR(SUMIFS(INDEX(Калькуляция!$AD$15:$AM$139,,MATCH(F668,Калькуляция!$AD$1:$AM$1,0)),Калькуляция!$A$15:$A$139,A668,Калькуляция!$M$15:$M$139,"Операционные расходы"),0)</f>
        <v>113.56</v>
      </c>
      <c r="N668" s="476">
        <f>IFERROR(SUMIFS(INDEX(Сценарии!$T$15:$AP$35,,MATCH($F668&amp;"Принято органом регулирования",Сценарии!$T$3:$AP$3,0)),Сценарии!$A$15:$A$35,$A668,Сценарии!$M$15:$M$35,"Индекс эффективности операционных расходов"),0)</f>
        <v>1</v>
      </c>
      <c r="O668" s="539"/>
      <c r="P668" s="476">
        <f>IFERROR(SUMIFS(INDEX(Баланс!$AC$16:$AL$67,,MATCH($F668&amp;"Принято органом регулирования",Баланс!$AC$3:$AL$3,0)),Баланс!$A$16:$A$67,$A668,Баланс!$M$16:$M$67,"Уровень потерь воды"),0)</f>
        <v>21.714285714285715</v>
      </c>
      <c r="Q668" s="476">
        <f>IFERROR(SUMIFS(INDEX(ЭЭ!$AC$15:$AL$27,,MATCH($F668&amp;"Принято органом регулирования",ЭЭ!$AC$3:$AL$3,0)),ЭЭ!$A$15:$A$27,$A668,ЭЭ!$M$15:$M$27,"Удельный расход электроэнергии"),0)</f>
        <v>0.68571428571428572</v>
      </c>
    </row>
    <row r="669" spans="1:17" s="111" customFormat="1" ht="15" customHeight="1" outlineLevel="1">
      <c r="A669" s="111" t="str">
        <f t="shared" si="135"/>
        <v>1</v>
      </c>
      <c r="F669" s="111">
        <f>first_year+2</f>
        <v>2025</v>
      </c>
      <c r="G669" s="111" t="b">
        <f t="shared" si="136"/>
        <v>1</v>
      </c>
      <c r="L669" s="326" t="str">
        <f t="shared" si="137"/>
        <v>2025 год</v>
      </c>
      <c r="M669" s="327">
        <f>IFERROR(SUMIFS(INDEX(Калькуляция!$AD$15:$AM$139,,MATCH(F669,Калькуляция!$AD$1:$AM$1,0)),Калькуляция!$A$15:$A$139,A669,Калькуляция!$M$15:$M$139,"Операционные расходы"),0)</f>
        <v>113.56</v>
      </c>
      <c r="N669" s="476">
        <f>IFERROR(SUMIFS(INDEX(Сценарии!$T$15:$AP$35,,MATCH($F669&amp;"Принято органом регулирования",Сценарии!$T$3:$AP$3,0)),Сценарии!$A$15:$A$35,$A669,Сценарии!$M$15:$M$35,"Индекс эффективности операционных расходов"),0)</f>
        <v>0</v>
      </c>
      <c r="O669" s="539"/>
      <c r="P669" s="476">
        <f>IFERROR(SUMIFS(INDEX(Баланс!$AC$16:$AL$67,,MATCH($F669&amp;"Принято органом регулирования",Баланс!$AC$3:$AL$3,0)),Баланс!$A$16:$A$67,$A669,Баланс!$M$16:$M$67,"Уровень потерь воды"),0)</f>
        <v>0</v>
      </c>
      <c r="Q669" s="476">
        <f>IFERROR(SUMIFS(INDEX(ЭЭ!$AC$15:$AL$27,,MATCH($F669&amp;"Принято органом регулирования",ЭЭ!$AC$3:$AL$3,0)),ЭЭ!$A$15:$A$27,$A669,ЭЭ!$M$15:$M$27,"Удельный расход электроэнергии"),0)</f>
        <v>0</v>
      </c>
    </row>
    <row r="670" spans="1:17" s="111" customFormat="1" ht="15" customHeight="1" outlineLevel="1">
      <c r="A670" s="111" t="str">
        <f t="shared" si="135"/>
        <v>1</v>
      </c>
      <c r="F670" s="111">
        <f>first_year+3</f>
        <v>2026</v>
      </c>
      <c r="G670" s="111" t="b">
        <f t="shared" si="136"/>
        <v>1</v>
      </c>
      <c r="L670" s="326" t="str">
        <f t="shared" si="137"/>
        <v>2026 год</v>
      </c>
      <c r="M670" s="327">
        <f>IFERROR(SUMIFS(INDEX(Калькуляция!$AD$15:$AM$139,,MATCH(F670,Калькуляция!$AD$1:$AM$1,0)),Калькуляция!$A$15:$A$139,A670,Калькуляция!$M$15:$M$139,"Операционные расходы"),0)</f>
        <v>113.56</v>
      </c>
      <c r="N670" s="476">
        <f>IFERROR(SUMIFS(INDEX(Сценарии!$T$15:$AP$35,,MATCH($F670&amp;"Принято органом регулирования",Сценарии!$T$3:$AP$3,0)),Сценарии!$A$15:$A$35,$A670,Сценарии!$M$15:$M$35,"Индекс эффективности операционных расходов"),0)</f>
        <v>0</v>
      </c>
      <c r="O670" s="539"/>
      <c r="P670" s="476">
        <f>IFERROR(SUMIFS(INDEX(Баланс!$AC$16:$AL$67,,MATCH($F670&amp;"Принято органом регулирования",Баланс!$AC$3:$AL$3,0)),Баланс!$A$16:$A$67,$A670,Баланс!$M$16:$M$67,"Уровень потерь воды"),0)</f>
        <v>0</v>
      </c>
      <c r="Q670" s="476">
        <f>IFERROR(SUMIFS(INDEX(ЭЭ!$AC$15:$AL$27,,MATCH($F670&amp;"Принято органом регулирования",ЭЭ!$AC$3:$AL$3,0)),ЭЭ!$A$15:$A$27,$A670,ЭЭ!$M$15:$M$27,"Удельный расход электроэнергии"),0)</f>
        <v>0</v>
      </c>
    </row>
    <row r="671" spans="1:17" s="111" customFormat="1" ht="15" customHeight="1" outlineLevel="1">
      <c r="A671" s="111" t="str">
        <f t="shared" si="135"/>
        <v>1</v>
      </c>
      <c r="F671" s="111">
        <f>first_year+4</f>
        <v>2027</v>
      </c>
      <c r="G671" s="111" t="b">
        <f t="shared" si="136"/>
        <v>1</v>
      </c>
      <c r="L671" s="326" t="str">
        <f t="shared" si="137"/>
        <v>2027 год</v>
      </c>
      <c r="M671" s="327">
        <f>IFERROR(SUMIFS(INDEX(Калькуляция!$AD$15:$AM$139,,MATCH(F671,Калькуляция!$AD$1:$AM$1,0)),Калькуляция!$A$15:$A$139,A671,Калькуляция!$M$15:$M$139,"Операционные расходы"),0)</f>
        <v>113.56</v>
      </c>
      <c r="N671" s="476">
        <f>IFERROR(SUMIFS(INDEX(Сценарии!$T$15:$AP$35,,MATCH($F671&amp;"Принято органом регулирования",Сценарии!$T$3:$AP$3,0)),Сценарии!$A$15:$A$35,$A671,Сценарии!$M$15:$M$35,"Индекс эффективности операционных расходов"),0)</f>
        <v>0</v>
      </c>
      <c r="O671" s="539"/>
      <c r="P671" s="476">
        <f>IFERROR(SUMIFS(INDEX(Баланс!$AC$16:$AL$67,,MATCH($F671&amp;"Принято органом регулирования",Баланс!$AC$3:$AL$3,0)),Баланс!$A$16:$A$67,$A671,Баланс!$M$16:$M$67,"Уровень потерь воды"),0)</f>
        <v>0</v>
      </c>
      <c r="Q671" s="476">
        <f>IFERROR(SUMIFS(INDEX(ЭЭ!$AC$15:$AL$27,,MATCH($F671&amp;"Принято органом регулирования",ЭЭ!$AC$3:$AL$3,0)),ЭЭ!$A$15:$A$27,$A671,ЭЭ!$M$15:$M$27,"Удельный расход электроэнергии"),0)</f>
        <v>0</v>
      </c>
    </row>
    <row r="672" spans="1:17" s="111" customFormat="1" ht="15" customHeight="1" outlineLevel="1">
      <c r="A672" s="111" t="str">
        <f t="shared" si="135"/>
        <v>1</v>
      </c>
      <c r="F672" s="111">
        <f>first_year+5</f>
        <v>2028</v>
      </c>
      <c r="G672" s="111" t="b">
        <f t="shared" si="136"/>
        <v>0</v>
      </c>
      <c r="L672" s="326" t="str">
        <f t="shared" si="137"/>
        <v>2028 год</v>
      </c>
      <c r="M672" s="327">
        <f>IFERROR(SUMIFS(INDEX(Калькуляция!$AD$15:$AM$139,,MATCH(F672,Калькуляция!$AD$1:$AM$1,0)),Калькуляция!$A$15:$A$139,A672,Калькуляция!$M$15:$M$139,"Операционные расходы"),0)</f>
        <v>113.56</v>
      </c>
      <c r="N672" s="476">
        <f>IFERROR(SUMIFS(INDEX(Сценарии!$T$15:$AP$35,,MATCH($F672&amp;"Принято органом регулирования",Сценарии!$T$3:$AP$3,0)),Сценарии!$A$15:$A$35,$A672,Сценарии!$M$15:$M$35,"Индекс эффективности операционных расходов"),0)</f>
        <v>0</v>
      </c>
      <c r="O672" s="539"/>
      <c r="P672" s="476">
        <f>IFERROR(SUMIFS(INDEX(Баланс!$AC$16:$AL$67,,MATCH($F672&amp;"Принято органом регулирования",Баланс!$AC$3:$AL$3,0)),Баланс!$A$16:$A$67,$A672,Баланс!$M$16:$M$67,"Уровень потерь воды"),0)</f>
        <v>0</v>
      </c>
      <c r="Q672" s="476">
        <f>IFERROR(SUMIFS(INDEX(ЭЭ!$AC$15:$AL$27,,MATCH($F672&amp;"Принято органом регулирования",ЭЭ!$AC$3:$AL$3,0)),ЭЭ!$A$15:$A$27,$A672,ЭЭ!$M$15:$M$27,"Удельный расход электроэнергии"),0)</f>
        <v>0</v>
      </c>
    </row>
    <row r="673" spans="1:27" s="111" customFormat="1" ht="15" customHeight="1" outlineLevel="1">
      <c r="A673" s="111" t="str">
        <f t="shared" si="135"/>
        <v>1</v>
      </c>
      <c r="F673" s="111">
        <f>first_year+6</f>
        <v>2029</v>
      </c>
      <c r="G673" s="111" t="b">
        <f t="shared" si="136"/>
        <v>0</v>
      </c>
      <c r="L673" s="326" t="str">
        <f t="shared" si="137"/>
        <v>2029 год</v>
      </c>
      <c r="M673" s="327">
        <f>IFERROR(SUMIFS(INDEX(Калькуляция!$AD$15:$AM$139,,MATCH(F673,Калькуляция!$AD$1:$AM$1,0)),Калькуляция!$A$15:$A$139,A673,Калькуляция!$M$15:$M$139,"Операционные расходы"),0)</f>
        <v>113.56</v>
      </c>
      <c r="N673" s="476">
        <f>IFERROR(SUMIFS(INDEX(Сценарии!$T$15:$AP$35,,MATCH($F673&amp;"Принято органом регулирования",Сценарии!$T$3:$AP$3,0)),Сценарии!$A$15:$A$35,$A673,Сценарии!$M$15:$M$35,"Индекс эффективности операционных расходов"),0)</f>
        <v>0</v>
      </c>
      <c r="O673" s="539"/>
      <c r="P673" s="476">
        <f>IFERROR(SUMIFS(INDEX(Баланс!$AC$16:$AL$67,,MATCH($F673&amp;"Принято органом регулирования",Баланс!$AC$3:$AL$3,0)),Баланс!$A$16:$A$67,$A673,Баланс!$M$16:$M$67,"Уровень потерь воды"),0)</f>
        <v>0</v>
      </c>
      <c r="Q673" s="476">
        <f>IFERROR(SUMIFS(INDEX(ЭЭ!$AC$15:$AL$27,,MATCH($F673&amp;"Принято органом регулирования",ЭЭ!$AC$3:$AL$3,0)),ЭЭ!$A$15:$A$27,$A673,ЭЭ!$M$15:$M$27,"Удельный расход электроэнергии"),0)</f>
        <v>0</v>
      </c>
    </row>
    <row r="674" spans="1:27" s="111" customFormat="1" ht="15" customHeight="1" outlineLevel="1">
      <c r="A674" s="111" t="str">
        <f t="shared" si="135"/>
        <v>1</v>
      </c>
      <c r="F674" s="111">
        <f>first_year+7</f>
        <v>2030</v>
      </c>
      <c r="G674" s="111" t="b">
        <f t="shared" si="136"/>
        <v>0</v>
      </c>
      <c r="L674" s="326" t="str">
        <f t="shared" si="137"/>
        <v>2030 год</v>
      </c>
      <c r="M674" s="327">
        <f>IFERROR(SUMIFS(INDEX(Калькуляция!$AD$15:$AM$139,,MATCH(F674,Калькуляция!$AD$1:$AM$1,0)),Калькуляция!$A$15:$A$139,A674,Калькуляция!$M$15:$M$139,"Операционные расходы"),0)</f>
        <v>113.56</v>
      </c>
      <c r="N674" s="476">
        <f>IFERROR(SUMIFS(INDEX(Сценарии!$T$15:$AP$35,,MATCH($F674&amp;"Принято органом регулирования",Сценарии!$T$3:$AP$3,0)),Сценарии!$A$15:$A$35,$A674,Сценарии!$M$15:$M$35,"Индекс эффективности операционных расходов"),0)</f>
        <v>0</v>
      </c>
      <c r="O674" s="539"/>
      <c r="P674" s="476">
        <f>IFERROR(SUMIFS(INDEX(Баланс!$AC$16:$AL$67,,MATCH($F674&amp;"Принято органом регулирования",Баланс!$AC$3:$AL$3,0)),Баланс!$A$16:$A$67,$A674,Баланс!$M$16:$M$67,"Уровень потерь воды"),0)</f>
        <v>0</v>
      </c>
      <c r="Q674" s="476">
        <f>IFERROR(SUMIFS(INDEX(ЭЭ!$AC$15:$AL$27,,MATCH($F674&amp;"Принято органом регулирования",ЭЭ!$AC$3:$AL$3,0)),ЭЭ!$A$15:$A$27,$A674,ЭЭ!$M$15:$M$27,"Удельный расход электроэнергии"),0)</f>
        <v>0</v>
      </c>
    </row>
    <row r="675" spans="1:27" s="111" customFormat="1" ht="15" customHeight="1" outlineLevel="1">
      <c r="A675" s="111" t="str">
        <f t="shared" si="135"/>
        <v>1</v>
      </c>
      <c r="F675" s="111">
        <f>first_year+8</f>
        <v>2031</v>
      </c>
      <c r="G675" s="111" t="b">
        <f t="shared" si="136"/>
        <v>0</v>
      </c>
      <c r="L675" s="326" t="str">
        <f t="shared" si="137"/>
        <v>2031 год</v>
      </c>
      <c r="M675" s="327">
        <f>IFERROR(SUMIFS(INDEX(Калькуляция!$AD$15:$AM$139,,MATCH(F675,Калькуляция!$AD$1:$AM$1,0)),Калькуляция!$A$15:$A$139,A675,Калькуляция!$M$15:$M$139,"Операционные расходы"),0)</f>
        <v>113.56</v>
      </c>
      <c r="N675" s="476">
        <f>IFERROR(SUMIFS(INDEX(Сценарии!$T$15:$AP$35,,MATCH($F675&amp;"Принято органом регулирования",Сценарии!$T$3:$AP$3,0)),Сценарии!$A$15:$A$35,$A675,Сценарии!$M$15:$M$35,"Индекс эффективности операционных расходов"),0)</f>
        <v>0</v>
      </c>
      <c r="O675" s="539"/>
      <c r="P675" s="476">
        <f>IFERROR(SUMIFS(INDEX(Баланс!$AC$16:$AL$67,,MATCH($F675&amp;"Принято органом регулирования",Баланс!$AC$3:$AL$3,0)),Баланс!$A$16:$A$67,$A675,Баланс!$M$16:$M$67,"Уровень потерь воды"),0)</f>
        <v>0</v>
      </c>
      <c r="Q675" s="476">
        <f>IFERROR(SUMIFS(INDEX(ЭЭ!$AC$15:$AL$27,,MATCH($F675&amp;"Принято органом регулирования",ЭЭ!$AC$3:$AL$3,0)),ЭЭ!$A$15:$A$27,$A675,ЭЭ!$M$15:$M$27,"Удельный расход электроэнергии"),0)</f>
        <v>0</v>
      </c>
    </row>
    <row r="676" spans="1:27" s="111" customFormat="1" ht="15" customHeight="1" outlineLevel="1">
      <c r="A676" s="111" t="str">
        <f t="shared" si="135"/>
        <v>1</v>
      </c>
      <c r="F676" s="111">
        <f>first_year+9</f>
        <v>2032</v>
      </c>
      <c r="G676" s="111" t="b">
        <f t="shared" si="136"/>
        <v>0</v>
      </c>
      <c r="L676" s="326" t="str">
        <f t="shared" si="137"/>
        <v>2032 год</v>
      </c>
      <c r="M676" s="327">
        <f>IFERROR(SUMIFS(INDEX(Калькуляция!$AD$15:$AM$139,,MATCH(F676,Калькуляция!$AD$1:$AM$1,0)),Калькуляция!$A$15:$A$139,A676,Калькуляция!$M$15:$M$139,"Операционные расходы"),0)</f>
        <v>113.56</v>
      </c>
      <c r="N676" s="476">
        <f>IFERROR(SUMIFS(INDEX(Сценарии!$T$15:$AP$35,,MATCH($F676&amp;"Принято органом регулирования",Сценарии!$T$3:$AP$3,0)),Сценарии!$A$15:$A$35,$A676,Сценарии!$M$15:$M$35,"Индекс эффективности операционных расходов"),0)</f>
        <v>0</v>
      </c>
      <c r="O676" s="539"/>
      <c r="P676" s="476">
        <f>IFERROR(SUMIFS(INDEX(Баланс!$AC$16:$AL$67,,MATCH($F676&amp;"Принято органом регулирования",Баланс!$AC$3:$AL$3,0)),Баланс!$A$16:$A$67,$A676,Баланс!$M$16:$M$67,"Уровень потерь воды"),0)</f>
        <v>0</v>
      </c>
      <c r="Q676" s="476">
        <f>IFERROR(SUMIFS(INDEX(ЭЭ!$AC$15:$AL$27,,MATCH($F676&amp;"Принято органом регулирования",ЭЭ!$AC$3:$AL$3,0)),ЭЭ!$A$15:$A$27,$A676,ЭЭ!$M$15:$M$27,"Удельный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сведения'!$J$113:$J$146,MATCH($A680,'Общие сведения'!$D$113:$D$146,0))</f>
        <v>Тариф 1 (Водоснабжение) - тариф на питьевую воду (нет)</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639" t="s">
        <v>283</v>
      </c>
      <c r="L683" s="638"/>
      <c r="M683" s="638"/>
      <c r="N683" s="638"/>
      <c r="O683" s="638"/>
      <c r="P683" s="638"/>
      <c r="Q683" s="638"/>
    </row>
    <row r="684" spans="1:27" s="111" customFormat="1" ht="15" customHeight="1" outlineLevel="1">
      <c r="A684" s="111" t="str">
        <f t="shared" ref="A684:A693" ca="1" si="138">A683</f>
        <v>et_List18_block</v>
      </c>
      <c r="F684" s="111">
        <f>first_year</f>
        <v>2023</v>
      </c>
      <c r="G684" s="111" t="b">
        <f t="shared" ref="G684:G693" si="139">F684&lt;first_year+PERIOD_LENGTH</f>
        <v>1</v>
      </c>
      <c r="K684" s="639"/>
      <c r="L684" s="457" t="str">
        <f>F684&amp; " год"</f>
        <v>2023 год</v>
      </c>
      <c r="M684" s="458"/>
      <c r="N684" s="458"/>
      <c r="O684" s="458"/>
      <c r="P684" s="458"/>
      <c r="Q684" s="477"/>
    </row>
    <row r="685" spans="1:27" s="111" customFormat="1" ht="15" customHeight="1" outlineLevel="1">
      <c r="A685" s="111" t="str">
        <f t="shared" ca="1" si="138"/>
        <v>et_List18_block</v>
      </c>
      <c r="F685" s="111">
        <f>first_year+1</f>
        <v>2024</v>
      </c>
      <c r="G685" s="111" t="b">
        <f t="shared" si="139"/>
        <v>1</v>
      </c>
      <c r="K685" s="639"/>
      <c r="L685" s="326" t="str">
        <f t="shared" ref="L685:L693" si="140">F685&amp; " год"</f>
        <v>2024 год</v>
      </c>
      <c r="M685" s="327"/>
      <c r="N685" s="327"/>
      <c r="O685" s="327"/>
      <c r="P685" s="327"/>
      <c r="Q685" s="476"/>
    </row>
    <row r="686" spans="1:27" s="111" customFormat="1" ht="15" customHeight="1" outlineLevel="1">
      <c r="A686" s="111" t="str">
        <f t="shared" ca="1" si="138"/>
        <v>et_List18_block</v>
      </c>
      <c r="F686" s="111">
        <f>first_year+2</f>
        <v>2025</v>
      </c>
      <c r="G686" s="111" t="b">
        <f t="shared" si="139"/>
        <v>1</v>
      </c>
      <c r="K686" s="639"/>
      <c r="L686" s="326" t="str">
        <f t="shared" si="140"/>
        <v>2025 год</v>
      </c>
      <c r="M686" s="327"/>
      <c r="N686" s="327"/>
      <c r="O686" s="327"/>
      <c r="P686" s="327"/>
      <c r="Q686" s="476"/>
    </row>
    <row r="687" spans="1:27" s="111" customFormat="1" ht="15" customHeight="1" outlineLevel="1">
      <c r="A687" s="111" t="str">
        <f t="shared" ca="1" si="138"/>
        <v>et_List18_block</v>
      </c>
      <c r="F687" s="111">
        <f>first_year+3</f>
        <v>2026</v>
      </c>
      <c r="G687" s="111" t="b">
        <f t="shared" si="139"/>
        <v>1</v>
      </c>
      <c r="K687" s="639"/>
      <c r="L687" s="326" t="str">
        <f t="shared" si="140"/>
        <v>2026 год</v>
      </c>
      <c r="M687" s="327"/>
      <c r="N687" s="327"/>
      <c r="O687" s="327"/>
      <c r="P687" s="327"/>
      <c r="Q687" s="476"/>
    </row>
    <row r="688" spans="1:27" s="111" customFormat="1" ht="15" customHeight="1" outlineLevel="1">
      <c r="A688" s="111" t="str">
        <f t="shared" ca="1" si="138"/>
        <v>et_List18_block</v>
      </c>
      <c r="F688" s="111">
        <f>first_year+4</f>
        <v>2027</v>
      </c>
      <c r="G688" s="111" t="b">
        <f t="shared" si="139"/>
        <v>1</v>
      </c>
      <c r="K688" s="639"/>
      <c r="L688" s="326" t="str">
        <f t="shared" si="140"/>
        <v>2027 год</v>
      </c>
      <c r="M688" s="327"/>
      <c r="N688" s="327"/>
      <c r="O688" s="327"/>
      <c r="P688" s="327"/>
      <c r="Q688" s="476"/>
    </row>
    <row r="689" spans="1:17" s="111" customFormat="1" ht="15" customHeight="1" outlineLevel="1">
      <c r="A689" s="111" t="str">
        <f t="shared" ca="1" si="138"/>
        <v>et_List18_block</v>
      </c>
      <c r="F689" s="111">
        <f>first_year+5</f>
        <v>2028</v>
      </c>
      <c r="G689" s="111" t="b">
        <f t="shared" si="139"/>
        <v>0</v>
      </c>
      <c r="K689" s="639"/>
      <c r="L689" s="326" t="str">
        <f t="shared" si="140"/>
        <v>2028 год</v>
      </c>
      <c r="M689" s="327"/>
      <c r="N689" s="327"/>
      <c r="O689" s="327"/>
      <c r="P689" s="327"/>
      <c r="Q689" s="476"/>
    </row>
    <row r="690" spans="1:17" s="111" customFormat="1" ht="15" customHeight="1" outlineLevel="1">
      <c r="A690" s="111" t="str">
        <f t="shared" ca="1" si="138"/>
        <v>et_List18_block</v>
      </c>
      <c r="F690" s="111">
        <f>first_year+6</f>
        <v>2029</v>
      </c>
      <c r="G690" s="111" t="b">
        <f t="shared" si="139"/>
        <v>0</v>
      </c>
      <c r="K690" s="639"/>
      <c r="L690" s="326" t="str">
        <f t="shared" si="140"/>
        <v>2029 год</v>
      </c>
      <c r="M690" s="327"/>
      <c r="N690" s="327"/>
      <c r="O690" s="327"/>
      <c r="P690" s="327"/>
      <c r="Q690" s="476"/>
    </row>
    <row r="691" spans="1:17" s="111" customFormat="1" ht="15" customHeight="1" outlineLevel="1">
      <c r="A691" s="111" t="str">
        <f t="shared" ca="1" si="138"/>
        <v>et_List18_block</v>
      </c>
      <c r="F691" s="111">
        <f>first_year+7</f>
        <v>2030</v>
      </c>
      <c r="G691" s="111" t="b">
        <f t="shared" si="139"/>
        <v>0</v>
      </c>
      <c r="K691" s="639"/>
      <c r="L691" s="326" t="str">
        <f t="shared" si="140"/>
        <v>2030 год</v>
      </c>
      <c r="M691" s="327"/>
      <c r="N691" s="327"/>
      <c r="O691" s="327"/>
      <c r="P691" s="327"/>
      <c r="Q691" s="476"/>
    </row>
    <row r="692" spans="1:17" s="111" customFormat="1" ht="15" customHeight="1" outlineLevel="1">
      <c r="A692" s="111" t="str">
        <f t="shared" ca="1" si="138"/>
        <v>et_List18_block</v>
      </c>
      <c r="F692" s="111">
        <f>first_year+8</f>
        <v>2031</v>
      </c>
      <c r="G692" s="111" t="b">
        <f t="shared" si="139"/>
        <v>0</v>
      </c>
      <c r="K692" s="639"/>
      <c r="L692" s="326" t="str">
        <f t="shared" si="140"/>
        <v>2031 год</v>
      </c>
      <c r="M692" s="327"/>
      <c r="N692" s="327"/>
      <c r="O692" s="327"/>
      <c r="P692" s="327"/>
      <c r="Q692" s="476"/>
    </row>
    <row r="693" spans="1:17" s="111" customFormat="1" ht="15" customHeight="1" outlineLevel="1">
      <c r="A693" s="111" t="str">
        <f t="shared" ca="1" si="138"/>
        <v>et_List18_block</v>
      </c>
      <c r="F693" s="111">
        <f>first_year+9</f>
        <v>2032</v>
      </c>
      <c r="G693" s="111" t="b">
        <f t="shared" si="139"/>
        <v>0</v>
      </c>
      <c r="K693" s="639"/>
      <c r="L693" s="326" t="str">
        <f t="shared" si="140"/>
        <v>2032 год</v>
      </c>
      <c r="M693" s="327"/>
      <c r="N693" s="327"/>
      <c r="O693" s="327"/>
      <c r="P693" s="327"/>
      <c r="Q693" s="476"/>
    </row>
  </sheetData>
  <sheetProtection formatColumns="0" formatRows="0"/>
  <mergeCells count="45">
    <mergeCell ref="F53:G53"/>
    <mergeCell ref="E55:E60"/>
    <mergeCell ref="F55:G55"/>
    <mergeCell ref="F56:G56"/>
    <mergeCell ref="F57:G57"/>
    <mergeCell ref="F58:G58"/>
    <mergeCell ref="F59:G59"/>
    <mergeCell ref="F60:G60"/>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348:J350"/>
    <mergeCell ref="J352:J354"/>
    <mergeCell ref="J247:J253"/>
    <mergeCell ref="J236:J238"/>
    <mergeCell ref="J340:J342"/>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E105" sqref="E105:H105"/>
      <selection pane="bottomLeft" activeCell="P16" sqref="P16"/>
    </sheetView>
  </sheetViews>
  <sheetFormatPr defaultColWidth="9.140625"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740"/>
      <c r="B1" s="741"/>
      <c r="C1" s="741"/>
      <c r="D1" s="742"/>
      <c r="E1" s="741"/>
      <c r="F1" s="741"/>
      <c r="G1" s="741"/>
      <c r="H1" s="741"/>
      <c r="I1" s="741"/>
      <c r="J1" s="741"/>
      <c r="K1" s="741"/>
      <c r="L1" s="741"/>
      <c r="M1" s="741" t="s">
        <v>1037</v>
      </c>
      <c r="N1" s="741" t="s">
        <v>1038</v>
      </c>
      <c r="O1" s="741" t="s">
        <v>1039</v>
      </c>
      <c r="P1" s="741"/>
    </row>
    <row r="2" spans="1:16" ht="12" hidden="1" customHeight="1">
      <c r="A2" s="740"/>
      <c r="B2" s="741"/>
      <c r="C2" s="741"/>
      <c r="D2" s="742"/>
      <c r="E2" s="741"/>
      <c r="F2" s="741"/>
      <c r="G2" s="741"/>
      <c r="H2" s="741"/>
      <c r="I2" s="741"/>
      <c r="J2" s="741"/>
      <c r="K2" s="741"/>
      <c r="L2" s="741"/>
      <c r="M2" s="741"/>
      <c r="N2" s="741"/>
      <c r="O2" s="741"/>
      <c r="P2" s="741"/>
    </row>
    <row r="3" spans="1:16" ht="12" hidden="1" customHeight="1">
      <c r="A3" s="740"/>
      <c r="B3" s="741"/>
      <c r="C3" s="741"/>
      <c r="D3" s="742"/>
      <c r="E3" s="741"/>
      <c r="F3" s="741"/>
      <c r="G3" s="741"/>
      <c r="H3" s="741"/>
      <c r="I3" s="741"/>
      <c r="J3" s="741"/>
      <c r="K3" s="741"/>
      <c r="L3" s="741"/>
      <c r="M3" s="741"/>
      <c r="N3" s="741"/>
      <c r="O3" s="741"/>
      <c r="P3" s="741"/>
    </row>
    <row r="4" spans="1:16" ht="12" hidden="1" customHeight="1">
      <c r="A4" s="740"/>
      <c r="B4" s="741"/>
      <c r="C4" s="741"/>
      <c r="D4" s="742"/>
      <c r="E4" s="741"/>
      <c r="F4" s="741"/>
      <c r="G4" s="741"/>
      <c r="H4" s="741"/>
      <c r="I4" s="741"/>
      <c r="J4" s="741"/>
      <c r="K4" s="741"/>
      <c r="L4" s="741"/>
      <c r="M4" s="741"/>
      <c r="N4" s="741"/>
      <c r="O4" s="741"/>
      <c r="P4" s="741"/>
    </row>
    <row r="5" spans="1:16" ht="12" hidden="1" customHeight="1">
      <c r="A5" s="740"/>
      <c r="B5" s="741"/>
      <c r="C5" s="741"/>
      <c r="D5" s="742"/>
      <c r="E5" s="741"/>
      <c r="F5" s="741"/>
      <c r="G5" s="741"/>
      <c r="H5" s="741"/>
      <c r="I5" s="741"/>
      <c r="J5" s="741"/>
      <c r="K5" s="741"/>
      <c r="L5" s="741"/>
      <c r="M5" s="741"/>
      <c r="N5" s="741"/>
      <c r="O5" s="741"/>
      <c r="P5" s="741"/>
    </row>
    <row r="6" spans="1:16" ht="12" hidden="1" customHeight="1">
      <c r="A6" s="740"/>
      <c r="B6" s="741"/>
      <c r="C6" s="741"/>
      <c r="D6" s="742"/>
      <c r="E6" s="741"/>
      <c r="F6" s="741"/>
      <c r="G6" s="741"/>
      <c r="H6" s="741"/>
      <c r="I6" s="741"/>
      <c r="J6" s="741"/>
      <c r="K6" s="741"/>
      <c r="L6" s="741"/>
      <c r="M6" s="741"/>
      <c r="N6" s="741"/>
      <c r="O6" s="741"/>
      <c r="P6" s="741"/>
    </row>
    <row r="7" spans="1:16" ht="12" hidden="1" customHeight="1">
      <c r="A7" s="740"/>
      <c r="B7" s="741"/>
      <c r="C7" s="741"/>
      <c r="D7" s="742"/>
      <c r="E7" s="741"/>
      <c r="F7" s="741"/>
      <c r="G7" s="741"/>
      <c r="H7" s="741"/>
      <c r="I7" s="741"/>
      <c r="J7" s="741"/>
      <c r="K7" s="741"/>
      <c r="L7" s="741"/>
      <c r="M7" s="741"/>
      <c r="N7" s="741"/>
      <c r="O7" s="741"/>
      <c r="P7" s="741"/>
    </row>
    <row r="8" spans="1:16" ht="12" hidden="1" customHeight="1">
      <c r="A8" s="740"/>
      <c r="B8" s="741"/>
      <c r="C8" s="741"/>
      <c r="D8" s="742"/>
      <c r="E8" s="741"/>
      <c r="F8" s="741"/>
      <c r="G8" s="741"/>
      <c r="H8" s="741"/>
      <c r="I8" s="741"/>
      <c r="J8" s="741"/>
      <c r="K8" s="741"/>
      <c r="L8" s="741"/>
      <c r="M8" s="741"/>
      <c r="N8" s="741"/>
      <c r="O8" s="741"/>
      <c r="P8" s="741"/>
    </row>
    <row r="9" spans="1:16" ht="12" hidden="1" customHeight="1">
      <c r="A9" s="740"/>
      <c r="B9" s="741"/>
      <c r="C9" s="741"/>
      <c r="D9" s="742"/>
      <c r="E9" s="741"/>
      <c r="F9" s="741"/>
      <c r="G9" s="741"/>
      <c r="H9" s="741"/>
      <c r="I9" s="741"/>
      <c r="J9" s="741"/>
      <c r="K9" s="741"/>
      <c r="L9" s="741"/>
      <c r="M9" s="741"/>
      <c r="N9" s="741"/>
      <c r="O9" s="741"/>
      <c r="P9" s="741"/>
    </row>
    <row r="10" spans="1:16" ht="12" hidden="1" customHeight="1">
      <c r="A10" s="740"/>
      <c r="B10" s="741"/>
      <c r="C10" s="741"/>
      <c r="D10" s="742"/>
      <c r="E10" s="741"/>
      <c r="F10" s="741"/>
      <c r="G10" s="741"/>
      <c r="H10" s="741"/>
      <c r="I10" s="741"/>
      <c r="J10" s="741"/>
      <c r="K10" s="741"/>
      <c r="L10" s="741"/>
      <c r="M10" s="741"/>
      <c r="N10" s="741"/>
      <c r="O10" s="741"/>
      <c r="P10" s="741"/>
    </row>
    <row r="11" spans="1:16" ht="15" hidden="1" customHeight="1">
      <c r="A11" s="740"/>
      <c r="B11" s="741"/>
      <c r="C11" s="741"/>
      <c r="D11" s="742"/>
      <c r="E11" s="742"/>
      <c r="F11" s="742"/>
      <c r="G11" s="742"/>
      <c r="H11" s="742"/>
      <c r="I11" s="742"/>
      <c r="J11" s="742"/>
      <c r="K11" s="742"/>
      <c r="L11" s="743"/>
      <c r="M11" s="744"/>
      <c r="N11" s="743"/>
      <c r="O11" s="743"/>
      <c r="P11" s="741"/>
    </row>
    <row r="12" spans="1:16" ht="30" customHeight="1">
      <c r="A12" s="740"/>
      <c r="B12" s="741"/>
      <c r="C12" s="742"/>
      <c r="D12" s="742"/>
      <c r="E12" s="742"/>
      <c r="F12" s="742"/>
      <c r="G12" s="742"/>
      <c r="H12" s="742"/>
      <c r="I12" s="742"/>
      <c r="J12" s="742"/>
      <c r="K12" s="742"/>
      <c r="L12" s="650" t="s">
        <v>1274</v>
      </c>
      <c r="M12" s="651"/>
      <c r="N12" s="651"/>
      <c r="O12" s="651"/>
      <c r="P12" s="651"/>
    </row>
    <row r="13" spans="1:16">
      <c r="A13" s="740"/>
      <c r="B13" s="741"/>
      <c r="C13" s="741"/>
      <c r="D13" s="742"/>
      <c r="E13" s="745"/>
      <c r="F13" s="745"/>
      <c r="G13" s="745"/>
      <c r="H13" s="745"/>
      <c r="I13" s="745"/>
      <c r="J13" s="745"/>
      <c r="K13" s="745"/>
      <c r="L13" s="745"/>
      <c r="M13" s="745"/>
      <c r="N13" s="745"/>
      <c r="O13" s="746"/>
      <c r="P13" s="746"/>
    </row>
    <row r="14" spans="1:16" ht="28.5" customHeight="1">
      <c r="A14" s="747"/>
      <c r="B14" s="741"/>
      <c r="C14" s="741"/>
      <c r="D14" s="742"/>
      <c r="E14" s="745"/>
      <c r="F14" s="745"/>
      <c r="G14" s="745"/>
      <c r="H14" s="745"/>
      <c r="I14" s="745"/>
      <c r="J14" s="745"/>
      <c r="K14" s="745"/>
      <c r="L14" s="748" t="s">
        <v>16</v>
      </c>
      <c r="M14" s="749" t="s">
        <v>279</v>
      </c>
      <c r="N14" s="749" t="s">
        <v>280</v>
      </c>
      <c r="O14" s="749" t="s">
        <v>281</v>
      </c>
      <c r="P14" s="750" t="s">
        <v>1033</v>
      </c>
    </row>
    <row r="15" spans="1:16">
      <c r="A15" s="751" t="s">
        <v>18</v>
      </c>
      <c r="B15" s="741"/>
      <c r="C15" s="741"/>
      <c r="D15" s="742"/>
      <c r="E15" s="752"/>
      <c r="F15" s="752"/>
      <c r="G15" s="752"/>
      <c r="H15" s="752"/>
      <c r="I15" s="752"/>
      <c r="J15" s="752"/>
      <c r="K15" s="752"/>
      <c r="L15" s="753" t="s">
        <v>2390</v>
      </c>
      <c r="M15" s="754"/>
      <c r="N15" s="754"/>
      <c r="O15" s="754"/>
      <c r="P15" s="754"/>
    </row>
    <row r="16" spans="1:16" ht="22.5">
      <c r="A16" s="755">
        <v>1</v>
      </c>
      <c r="B16" s="741"/>
      <c r="C16" s="741"/>
      <c r="D16" s="756"/>
      <c r="E16" s="757"/>
      <c r="F16" s="757"/>
      <c r="G16" s="757"/>
      <c r="H16" s="757"/>
      <c r="I16" s="757"/>
      <c r="J16" s="757"/>
      <c r="K16" s="757"/>
      <c r="L16" s="758" t="s">
        <v>18</v>
      </c>
      <c r="M16" s="759" t="s">
        <v>1966</v>
      </c>
      <c r="N16" s="759" t="s">
        <v>1970</v>
      </c>
      <c r="O16" s="760" t="s">
        <v>1971</v>
      </c>
      <c r="P16" s="761" t="s">
        <v>21</v>
      </c>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MO_LIST_2</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O38" sqref="O38"/>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741"/>
      <c r="B1" s="741"/>
      <c r="C1" s="742"/>
      <c r="D1" s="742"/>
      <c r="E1" s="742"/>
      <c r="F1" s="742"/>
      <c r="G1" s="742"/>
      <c r="H1" s="742"/>
      <c r="I1" s="742"/>
      <c r="J1" s="742"/>
      <c r="K1" s="741"/>
      <c r="L1" s="741"/>
      <c r="M1" s="741"/>
      <c r="N1" s="741"/>
      <c r="O1" s="741"/>
      <c r="P1" s="741"/>
      <c r="Q1" s="741"/>
      <c r="R1" s="741"/>
      <c r="S1" s="741"/>
    </row>
    <row r="2" spans="1:19" ht="12" hidden="1" customHeight="1">
      <c r="A2" s="741"/>
      <c r="B2" s="741"/>
      <c r="C2" s="742"/>
      <c r="D2" s="742"/>
      <c r="E2" s="742"/>
      <c r="F2" s="742"/>
      <c r="G2" s="742"/>
      <c r="H2" s="742"/>
      <c r="I2" s="742"/>
      <c r="J2" s="742"/>
      <c r="K2" s="742"/>
      <c r="L2" s="742"/>
      <c r="M2" s="762"/>
      <c r="N2" s="762"/>
      <c r="O2" s="762"/>
      <c r="P2" s="762"/>
      <c r="Q2" s="741"/>
      <c r="R2" s="741"/>
      <c r="S2" s="762"/>
    </row>
    <row r="3" spans="1:19" ht="12" hidden="1" customHeight="1">
      <c r="A3" s="741"/>
      <c r="B3" s="741"/>
      <c r="C3" s="742"/>
      <c r="D3" s="742"/>
      <c r="E3" s="742"/>
      <c r="F3" s="742"/>
      <c r="G3" s="742"/>
      <c r="H3" s="742"/>
      <c r="I3" s="742"/>
      <c r="J3" s="742"/>
      <c r="K3" s="742"/>
      <c r="L3" s="742"/>
      <c r="M3" s="762"/>
      <c r="N3" s="762"/>
      <c r="O3" s="762"/>
      <c r="P3" s="762"/>
      <c r="Q3" s="741"/>
      <c r="R3" s="741"/>
      <c r="S3" s="762"/>
    </row>
    <row r="4" spans="1:19" ht="12" hidden="1" customHeight="1">
      <c r="A4" s="741"/>
      <c r="B4" s="741"/>
      <c r="C4" s="742"/>
      <c r="D4" s="742"/>
      <c r="E4" s="742"/>
      <c r="F4" s="742"/>
      <c r="G4" s="742"/>
      <c r="H4" s="742"/>
      <c r="I4" s="742"/>
      <c r="J4" s="742"/>
      <c r="K4" s="742"/>
      <c r="L4" s="742"/>
      <c r="M4" s="762"/>
      <c r="N4" s="762"/>
      <c r="O4" s="762"/>
      <c r="P4" s="762"/>
      <c r="Q4" s="741"/>
      <c r="R4" s="741"/>
      <c r="S4" s="762"/>
    </row>
    <row r="5" spans="1:19" ht="12" hidden="1" customHeight="1">
      <c r="A5" s="741"/>
      <c r="B5" s="741"/>
      <c r="C5" s="742"/>
      <c r="D5" s="742"/>
      <c r="E5" s="742"/>
      <c r="F5" s="742"/>
      <c r="G5" s="742"/>
      <c r="H5" s="742"/>
      <c r="I5" s="742"/>
      <c r="J5" s="742"/>
      <c r="K5" s="742"/>
      <c r="L5" s="742"/>
      <c r="M5" s="762"/>
      <c r="N5" s="762"/>
      <c r="O5" s="762"/>
      <c r="P5" s="762"/>
      <c r="Q5" s="741"/>
      <c r="R5" s="741"/>
      <c r="S5" s="762"/>
    </row>
    <row r="6" spans="1:19" ht="12" hidden="1" customHeight="1">
      <c r="A6" s="741"/>
      <c r="B6" s="741"/>
      <c r="C6" s="742"/>
      <c r="D6" s="742"/>
      <c r="E6" s="742"/>
      <c r="F6" s="742"/>
      <c r="G6" s="742"/>
      <c r="H6" s="742"/>
      <c r="I6" s="742"/>
      <c r="J6" s="742"/>
      <c r="K6" s="742"/>
      <c r="L6" s="742"/>
      <c r="M6" s="762"/>
      <c r="N6" s="762"/>
      <c r="O6" s="762"/>
      <c r="P6" s="762"/>
      <c r="Q6" s="741"/>
      <c r="R6" s="741"/>
      <c r="S6" s="762"/>
    </row>
    <row r="7" spans="1:19" ht="12" hidden="1" customHeight="1">
      <c r="A7" s="741"/>
      <c r="B7" s="741"/>
      <c r="C7" s="742"/>
      <c r="D7" s="742"/>
      <c r="E7" s="742"/>
      <c r="F7" s="742"/>
      <c r="G7" s="742"/>
      <c r="H7" s="742"/>
      <c r="I7" s="742"/>
      <c r="J7" s="742"/>
      <c r="K7" s="742"/>
      <c r="L7" s="742"/>
      <c r="M7" s="762"/>
      <c r="N7" s="762"/>
      <c r="O7" s="762"/>
      <c r="P7" s="762"/>
      <c r="Q7" s="741"/>
      <c r="R7" s="741"/>
      <c r="S7" s="762"/>
    </row>
    <row r="8" spans="1:19" ht="12" hidden="1" customHeight="1">
      <c r="A8" s="741"/>
      <c r="B8" s="741"/>
      <c r="C8" s="742"/>
      <c r="D8" s="742"/>
      <c r="E8" s="742"/>
      <c r="F8" s="742"/>
      <c r="G8" s="742"/>
      <c r="H8" s="742"/>
      <c r="I8" s="742"/>
      <c r="J8" s="742"/>
      <c r="K8" s="742"/>
      <c r="L8" s="742"/>
      <c r="M8" s="762"/>
      <c r="N8" s="762"/>
      <c r="O8" s="762"/>
      <c r="P8" s="762"/>
      <c r="Q8" s="741"/>
      <c r="R8" s="741"/>
      <c r="S8" s="762"/>
    </row>
    <row r="9" spans="1:19" ht="12" hidden="1" customHeight="1">
      <c r="A9" s="741"/>
      <c r="B9" s="741"/>
      <c r="C9" s="742"/>
      <c r="D9" s="742"/>
      <c r="E9" s="742"/>
      <c r="F9" s="742"/>
      <c r="G9" s="742"/>
      <c r="H9" s="742"/>
      <c r="I9" s="742"/>
      <c r="J9" s="742"/>
      <c r="K9" s="742"/>
      <c r="L9" s="742"/>
      <c r="M9" s="762"/>
      <c r="N9" s="762"/>
      <c r="O9" s="762"/>
      <c r="P9" s="762"/>
      <c r="Q9" s="741"/>
      <c r="R9" s="741"/>
      <c r="S9" s="762"/>
    </row>
    <row r="10" spans="1:19" ht="12" hidden="1" customHeight="1">
      <c r="A10" s="741"/>
      <c r="B10" s="741"/>
      <c r="C10" s="742"/>
      <c r="D10" s="742"/>
      <c r="E10" s="742"/>
      <c r="F10" s="742"/>
      <c r="G10" s="742"/>
      <c r="H10" s="742"/>
      <c r="I10" s="742"/>
      <c r="J10" s="742"/>
      <c r="K10" s="742"/>
      <c r="L10" s="742"/>
      <c r="M10" s="762"/>
      <c r="N10" s="762"/>
      <c r="O10" s="762"/>
      <c r="P10" s="762"/>
      <c r="Q10" s="741"/>
      <c r="R10" s="741"/>
      <c r="S10" s="762"/>
    </row>
    <row r="11" spans="1:19" ht="15" hidden="1" customHeight="1">
      <c r="A11" s="741"/>
      <c r="B11" s="741"/>
      <c r="C11" s="742"/>
      <c r="D11" s="742"/>
      <c r="E11" s="742"/>
      <c r="F11" s="742"/>
      <c r="G11" s="742"/>
      <c r="H11" s="742"/>
      <c r="I11" s="742"/>
      <c r="J11" s="742"/>
      <c r="K11" s="763"/>
      <c r="L11" s="763"/>
      <c r="M11" s="744"/>
      <c r="N11" s="763"/>
      <c r="O11" s="763"/>
      <c r="P11" s="763"/>
      <c r="Q11" s="741"/>
      <c r="R11" s="741"/>
      <c r="S11" s="763"/>
    </row>
    <row r="12" spans="1:19" ht="21" customHeight="1">
      <c r="A12" s="741"/>
      <c r="B12" s="742"/>
      <c r="C12" s="742"/>
      <c r="D12" s="742"/>
      <c r="E12" s="742"/>
      <c r="F12" s="742"/>
      <c r="G12" s="742"/>
      <c r="H12" s="742"/>
      <c r="I12" s="742"/>
      <c r="J12" s="742"/>
      <c r="K12" s="742"/>
      <c r="L12" s="652" t="s">
        <v>1275</v>
      </c>
      <c r="M12" s="653"/>
      <c r="N12" s="653"/>
      <c r="O12" s="653"/>
      <c r="P12" s="653"/>
      <c r="Q12" s="653"/>
      <c r="R12" s="653"/>
      <c r="S12" s="653"/>
    </row>
    <row r="13" spans="1:19" ht="9" customHeight="1">
      <c r="A13" s="741"/>
      <c r="B13" s="741"/>
      <c r="C13" s="742"/>
      <c r="D13" s="742"/>
      <c r="E13" s="742"/>
      <c r="F13" s="742"/>
      <c r="G13" s="742"/>
      <c r="H13" s="742"/>
      <c r="I13" s="742"/>
      <c r="J13" s="742"/>
      <c r="K13" s="745"/>
      <c r="L13" s="745"/>
      <c r="M13" s="745"/>
      <c r="N13" s="745"/>
      <c r="O13" s="745"/>
      <c r="P13" s="764"/>
      <c r="Q13" s="764"/>
      <c r="R13" s="765"/>
      <c r="S13" s="765"/>
    </row>
    <row r="14" spans="1:19" ht="21" customHeight="1">
      <c r="A14" s="741"/>
      <c r="B14" s="741"/>
      <c r="C14" s="742"/>
      <c r="D14" s="742"/>
      <c r="E14" s="742"/>
      <c r="F14" s="742"/>
      <c r="G14" s="742"/>
      <c r="H14" s="742"/>
      <c r="I14" s="742"/>
      <c r="J14" s="742"/>
      <c r="K14" s="745"/>
      <c r="L14" s="766" t="s">
        <v>16</v>
      </c>
      <c r="M14" s="766" t="s">
        <v>121</v>
      </c>
      <c r="N14" s="766" t="s">
        <v>143</v>
      </c>
      <c r="O14" s="767" t="s">
        <v>2412</v>
      </c>
      <c r="P14" s="768" t="s">
        <v>2413</v>
      </c>
      <c r="Q14" s="768" t="s">
        <v>2414</v>
      </c>
      <c r="R14" s="768" t="s">
        <v>2414</v>
      </c>
      <c r="S14" s="654" t="s">
        <v>109</v>
      </c>
    </row>
    <row r="15" spans="1:19" s="67" customFormat="1" ht="36" customHeight="1">
      <c r="A15" s="769" t="s">
        <v>1155</v>
      </c>
      <c r="B15" s="769"/>
      <c r="C15" s="769"/>
      <c r="D15" s="769"/>
      <c r="E15" s="769"/>
      <c r="F15" s="769"/>
      <c r="G15" s="769"/>
      <c r="H15" s="769"/>
      <c r="I15" s="769"/>
      <c r="J15" s="769"/>
      <c r="K15" s="769"/>
      <c r="L15" s="766"/>
      <c r="M15" s="766"/>
      <c r="N15" s="766"/>
      <c r="O15" s="768" t="s">
        <v>286</v>
      </c>
      <c r="P15" s="768" t="s">
        <v>286</v>
      </c>
      <c r="Q15" s="768" t="s">
        <v>287</v>
      </c>
      <c r="R15" s="768" t="s">
        <v>286</v>
      </c>
      <c r="S15" s="655"/>
    </row>
    <row r="16" spans="1:19" s="67" customFormat="1">
      <c r="A16" s="770" t="s">
        <v>18</v>
      </c>
      <c r="B16" s="769"/>
      <c r="C16" s="769"/>
      <c r="D16" s="769"/>
      <c r="E16" s="769"/>
      <c r="F16" s="769"/>
      <c r="G16" s="769"/>
      <c r="H16" s="769"/>
      <c r="I16" s="769"/>
      <c r="J16" s="769"/>
      <c r="K16" s="769"/>
      <c r="L16" s="771" t="s">
        <v>2390</v>
      </c>
      <c r="M16" s="753"/>
      <c r="N16" s="754"/>
      <c r="O16" s="754"/>
      <c r="P16" s="754"/>
      <c r="Q16" s="754"/>
      <c r="R16" s="754"/>
      <c r="S16" s="754"/>
    </row>
    <row r="17" spans="1:19" s="67" customFormat="1">
      <c r="A17" s="770" t="s">
        <v>18</v>
      </c>
      <c r="B17" s="769"/>
      <c r="C17" s="769"/>
      <c r="D17" s="769"/>
      <c r="E17" s="769"/>
      <c r="F17" s="769"/>
      <c r="G17" s="769"/>
      <c r="H17" s="769"/>
      <c r="I17" s="769"/>
      <c r="J17" s="769"/>
      <c r="K17" s="769"/>
      <c r="L17" s="772">
        <v>1</v>
      </c>
      <c r="M17" s="773" t="s">
        <v>288</v>
      </c>
      <c r="N17" s="774" t="s">
        <v>289</v>
      </c>
      <c r="O17" s="775"/>
      <c r="P17" s="776"/>
      <c r="Q17" s="776"/>
      <c r="R17" s="776"/>
      <c r="S17" s="777"/>
    </row>
    <row r="18" spans="1:19" s="67" customFormat="1">
      <c r="A18" s="770" t="s">
        <v>18</v>
      </c>
      <c r="B18" s="769"/>
      <c r="C18" s="769"/>
      <c r="D18" s="769"/>
      <c r="E18" s="769"/>
      <c r="F18" s="769"/>
      <c r="G18" s="769"/>
      <c r="H18" s="769"/>
      <c r="I18" s="769"/>
      <c r="J18" s="769"/>
      <c r="K18" s="769"/>
      <c r="L18" s="772">
        <v>2</v>
      </c>
      <c r="M18" s="773" t="s">
        <v>290</v>
      </c>
      <c r="N18" s="774" t="s">
        <v>289</v>
      </c>
      <c r="O18" s="775">
        <v>3</v>
      </c>
      <c r="P18" s="776">
        <v>3</v>
      </c>
      <c r="Q18" s="776">
        <v>3</v>
      </c>
      <c r="R18" s="776"/>
      <c r="S18" s="777"/>
    </row>
    <row r="19" spans="1:19" s="67" customFormat="1">
      <c r="A19" s="770" t="s">
        <v>18</v>
      </c>
      <c r="B19" s="769"/>
      <c r="C19" s="769"/>
      <c r="D19" s="769"/>
      <c r="E19" s="769"/>
      <c r="F19" s="769"/>
      <c r="G19" s="769"/>
      <c r="H19" s="769"/>
      <c r="I19" s="769"/>
      <c r="J19" s="769"/>
      <c r="K19" s="769"/>
      <c r="L19" s="772">
        <v>3</v>
      </c>
      <c r="M19" s="773" t="s">
        <v>291</v>
      </c>
      <c r="N19" s="774" t="s">
        <v>289</v>
      </c>
      <c r="O19" s="775"/>
      <c r="P19" s="776"/>
      <c r="Q19" s="776"/>
      <c r="R19" s="776"/>
      <c r="S19" s="777"/>
    </row>
    <row r="20" spans="1:19" s="67" customFormat="1">
      <c r="A20" s="770" t="s">
        <v>18</v>
      </c>
      <c r="B20" s="769"/>
      <c r="C20" s="769"/>
      <c r="D20" s="769"/>
      <c r="E20" s="769"/>
      <c r="F20" s="769"/>
      <c r="G20" s="769"/>
      <c r="H20" s="769"/>
      <c r="I20" s="769"/>
      <c r="J20" s="769"/>
      <c r="K20" s="769"/>
      <c r="L20" s="772">
        <v>4</v>
      </c>
      <c r="M20" s="773" t="s">
        <v>292</v>
      </c>
      <c r="N20" s="774" t="s">
        <v>289</v>
      </c>
      <c r="O20" s="775"/>
      <c r="P20" s="776"/>
      <c r="Q20" s="776"/>
      <c r="R20" s="776"/>
      <c r="S20" s="777"/>
    </row>
    <row r="21" spans="1:19" s="67" customFormat="1">
      <c r="A21" s="770" t="s">
        <v>18</v>
      </c>
      <c r="B21" s="769"/>
      <c r="C21" s="769"/>
      <c r="D21" s="769"/>
      <c r="E21" s="769"/>
      <c r="F21" s="769"/>
      <c r="G21" s="769"/>
      <c r="H21" s="769"/>
      <c r="I21" s="769"/>
      <c r="J21" s="769"/>
      <c r="K21" s="769"/>
      <c r="L21" s="772">
        <v>5</v>
      </c>
      <c r="M21" s="773" t="s">
        <v>293</v>
      </c>
      <c r="N21" s="774" t="s">
        <v>294</v>
      </c>
      <c r="O21" s="778">
        <v>3</v>
      </c>
      <c r="P21" s="779">
        <v>3</v>
      </c>
      <c r="Q21" s="779">
        <v>3</v>
      </c>
      <c r="R21" s="779"/>
      <c r="S21" s="777"/>
    </row>
    <row r="22" spans="1:19" s="67" customFormat="1">
      <c r="A22" s="770" t="s">
        <v>18</v>
      </c>
      <c r="B22" s="769"/>
      <c r="C22" s="769"/>
      <c r="D22" s="769"/>
      <c r="E22" s="769"/>
      <c r="F22" s="769"/>
      <c r="G22" s="769"/>
      <c r="H22" s="769"/>
      <c r="I22" s="769"/>
      <c r="J22" s="769"/>
      <c r="K22" s="769"/>
      <c r="L22" s="772"/>
      <c r="M22" s="773" t="s">
        <v>1233</v>
      </c>
      <c r="N22" s="774"/>
      <c r="O22" s="780"/>
      <c r="P22" s="781"/>
      <c r="Q22" s="781"/>
      <c r="R22" s="781"/>
      <c r="S22" s="782"/>
    </row>
    <row r="23" spans="1:19" s="67" customFormat="1">
      <c r="A23" s="769"/>
      <c r="B23" s="769"/>
      <c r="C23" s="769"/>
      <c r="D23" s="769"/>
      <c r="E23" s="769"/>
      <c r="F23" s="769"/>
      <c r="G23" s="769"/>
      <c r="H23" s="769"/>
      <c r="I23" s="769"/>
      <c r="J23" s="769"/>
      <c r="K23" s="769"/>
      <c r="L23" s="769"/>
      <c r="M23" s="769"/>
      <c r="N23" s="769"/>
      <c r="O23" s="769"/>
      <c r="P23" s="769"/>
      <c r="Q23" s="769"/>
      <c r="R23" s="769"/>
      <c r="S23" s="769"/>
    </row>
    <row r="24" spans="1:19" s="67" customFormat="1" ht="24" customHeight="1">
      <c r="A24" s="769"/>
      <c r="B24" s="769"/>
      <c r="C24" s="769"/>
      <c r="D24" s="769"/>
      <c r="E24" s="769"/>
      <c r="F24" s="769"/>
      <c r="G24" s="769"/>
      <c r="H24" s="769"/>
      <c r="I24" s="769"/>
      <c r="J24" s="769"/>
      <c r="K24" s="769"/>
      <c r="L24" s="783" t="s">
        <v>1276</v>
      </c>
      <c r="M24" s="784"/>
      <c r="N24" s="784"/>
      <c r="O24" s="784"/>
      <c r="P24" s="784"/>
      <c r="Q24" s="784"/>
      <c r="R24" s="784"/>
      <c r="S24" s="784"/>
    </row>
    <row r="25" spans="1:19" s="67" customFormat="1">
      <c r="A25" s="769"/>
      <c r="B25" s="769"/>
      <c r="C25" s="769"/>
      <c r="D25" s="769"/>
      <c r="E25" s="769"/>
      <c r="F25" s="769"/>
      <c r="G25" s="769"/>
      <c r="H25" s="769"/>
      <c r="I25" s="769"/>
      <c r="J25" s="769"/>
      <c r="K25" s="769"/>
      <c r="L25" s="785"/>
      <c r="M25" s="786"/>
      <c r="N25" s="786"/>
      <c r="O25" s="786"/>
      <c r="P25" s="786"/>
      <c r="Q25" s="786"/>
      <c r="R25" s="786"/>
      <c r="S25" s="786"/>
    </row>
    <row r="26" spans="1:19" s="67" customFormat="1" ht="45.75" customHeight="1">
      <c r="A26" s="769" t="s">
        <v>1155</v>
      </c>
      <c r="B26" s="769"/>
      <c r="C26" s="769"/>
      <c r="D26" s="769"/>
      <c r="E26" s="769"/>
      <c r="F26" s="769"/>
      <c r="G26" s="769"/>
      <c r="H26" s="769"/>
      <c r="I26" s="769"/>
      <c r="J26" s="769"/>
      <c r="K26" s="769"/>
      <c r="L26" s="787" t="s">
        <v>16</v>
      </c>
      <c r="M26" s="788" t="s">
        <v>298</v>
      </c>
      <c r="N26" s="788" t="s">
        <v>299</v>
      </c>
      <c r="O26" s="789" t="s">
        <v>1206</v>
      </c>
      <c r="P26" s="789"/>
      <c r="Q26" s="789"/>
      <c r="R26" s="788" t="s">
        <v>1207</v>
      </c>
      <c r="S26" s="788" t="s">
        <v>300</v>
      </c>
    </row>
  </sheetData>
  <sheetProtection formatColumns="0" formatRows="0" autoFilter="0"/>
  <mergeCells count="9">
    <mergeCell ref="L12:S12"/>
    <mergeCell ref="L14:L15"/>
    <mergeCell ref="L24:S24"/>
    <mergeCell ref="O26:Q26"/>
    <mergeCell ref="P13:Q13"/>
    <mergeCell ref="M14:M15"/>
    <mergeCell ref="N14:N15"/>
    <mergeCell ref="S14:S15"/>
    <mergeCell ref="O22:S22"/>
  </mergeCells>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56</vt:i4>
      </vt:variant>
      <vt:variant>
        <vt:lpstr>Именованные диапазоны</vt:lpstr>
      </vt:variant>
      <vt:variant>
        <vt:i4>253</vt:i4>
      </vt:variant>
    </vt:vector>
  </HeadingPairs>
  <TitlesOfParts>
    <vt:vector size="309"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cp:lastModifiedBy>Аймятова Рамиля Камилевна</cp:lastModifiedBy>
  <cp:lastPrinted>2023-05-12T07:42:45Z</cp:lastPrinted>
  <dcterms:created xsi:type="dcterms:W3CDTF">2004-05-21T07:18:45Z</dcterms:created>
  <dcterms:modified xsi:type="dcterms:W3CDTF">2023-12-15T10:53:13Z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