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5120" yWindow="228" windowWidth="17280" windowHeight="12396" tabRatio="886" firstSheet="13" activeTab="13"/>
  </bookViews>
  <sheets>
    <sheet name="modList00" sheetId="548" state="hidden" r:id="rId1"/>
    <sheet name="modPreload" sheetId="552" state="hidden" r:id="rId2"/>
    <sheet name="modProvGeneralProc" sheetId="553" state="hidden" r:id="rId3"/>
    <sheet name="modList02" sheetId="555" state="hidden" r:id="rId4"/>
    <sheet name="modfrmReestrSource" sheetId="557" state="hidden" r:id="rId5"/>
    <sheet name="modHTTP" sheetId="558" state="hidden" r:id="rId6"/>
    <sheet name="modReestr" sheetId="559" state="hidden" r:id="rId7"/>
    <sheet name="modProv" sheetId="560" state="hidden" r:id="rId8"/>
    <sheet name="modfrmRegion" sheetId="561" state="hidden" r:id="rId9"/>
    <sheet name="Инструкция" sheetId="465" state="hidden" r:id="rId10"/>
    <sheet name="Лог обновления" sheetId="466" state="hidden" r:id="rId11"/>
    <sheet name="Пояснения" sheetId="505" state="hidden" r:id="rId12"/>
    <sheet name="Список листов" sheetId="524" state="hidden" r:id="rId13"/>
    <sheet name="Общие сведения" sheetId="488" r:id="rId14"/>
    <sheet name="et_union" sheetId="225" state="hidden" r:id="rId15"/>
    <sheet name="Список территорий" sheetId="489" r:id="rId16"/>
    <sheet name="Список объектов" sheetId="490" r:id="rId17"/>
    <sheet name="Сценарии" sheetId="491" r:id="rId18"/>
    <sheet name="Баланс" sheetId="492" r:id="rId19"/>
    <sheet name="Реагенты" sheetId="493" r:id="rId20"/>
    <sheet name="ЭЭ" sheetId="494" r:id="rId21"/>
    <sheet name="Амортизация" sheetId="495" r:id="rId22"/>
    <sheet name="Аренда" sheetId="496" r:id="rId23"/>
    <sheet name="Покупка" sheetId="497" r:id="rId24"/>
    <sheet name="ФОТ" sheetId="525" r:id="rId25"/>
    <sheet name="Административные" sheetId="526" r:id="rId26"/>
    <sheet name="Сбытовые расходы ГО" sheetId="529" r:id="rId27"/>
    <sheet name="Налоги" sheetId="498" r:id="rId28"/>
    <sheet name="ИП + источники" sheetId="499" r:id="rId29"/>
    <sheet name="Плата за негативное возд" sheetId="501" state="veryHidden" r:id="rId30"/>
    <sheet name="Калькуляция" sheetId="532" r:id="rId31"/>
    <sheet name="ТМ" sheetId="504"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40" state="hidden" r:id="rId38"/>
    <sheet name="REESTR_OBJECT" sheetId="543" state="hidden" r:id="rId39"/>
    <sheet name="DICTIONARIES" sheetId="544" state="hidden" r:id="rId40"/>
    <sheet name="modfrmDPR" sheetId="546" state="hidden" r:id="rId41"/>
    <sheet name="modfrmSelectTemplate" sheetId="547" state="hidden" r:id="rId42"/>
    <sheet name="modCheckCyan" sheetId="517" state="hidden" r:id="rId43"/>
    <sheet name="modfrmSelectTariff" sheetId="539" state="hidden" r:id="rId44"/>
    <sheet name="modfrmActivity" sheetId="510" state="hidden" r:id="rId45"/>
    <sheet name="modfrmCheckUpdates" sheetId="472" state="hidden" r:id="rId46"/>
    <sheet name="modUpdTemplMain" sheetId="473" state="hidden" r:id="rId47"/>
    <sheet name="modThisWorkbook" sheetId="474" state="hidden" r:id="rId48"/>
    <sheet name="modInstruction" sheetId="467" state="hidden" r:id="rId49"/>
    <sheet name="AllSheetsInThisWorkbook" sheetId="389" state="hidden" r:id="rId50"/>
    <sheet name="modHyp" sheetId="398" state="hidden" r:id="rId51"/>
    <sheet name="modfrmReestr" sheetId="451" state="hidden" r:id="rId52"/>
    <sheet name="modList01" sheetId="512" state="hidden" r:id="rId53"/>
    <sheet name="modList05" sheetId="514" state="hidden" r:id="rId54"/>
    <sheet name="modList06" sheetId="515" state="hidden" r:id="rId55"/>
    <sheet name="modList09" sheetId="516" state="hidden" r:id="rId56"/>
    <sheet name="modList10" sheetId="518" state="hidden" r:id="rId57"/>
    <sheet name="modList12" sheetId="527" state="hidden" r:id="rId58"/>
    <sheet name="modList16" sheetId="520" state="hidden" r:id="rId59"/>
    <sheet name="modList14" sheetId="528" state="hidden" r:id="rId60"/>
    <sheet name="modList17" sheetId="530" state="hidden" r:id="rId61"/>
    <sheet name="modList11" sheetId="531" state="hidden" r:id="rId62"/>
    <sheet name="modList15" sheetId="538"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DICTIONARIES!$C$2:$C$124</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dolj">et_union!$561:$563</definedName>
    <definedName name="et_List12_tariff">et_union!$543:$559</definedName>
    <definedName name="et_List13_tariff">et_union!$387:$389</definedName>
    <definedName name="et_List14_1">et_union!$587:$587</definedName>
    <definedName name="et_List14_tariff">et_union!$567:$585</definedName>
    <definedName name="et_List15_1">et_union!$475:$475</definedName>
    <definedName name="et_List15_tariff">et_union!$393:$473</definedName>
    <definedName name="et_List16_line_d">et_union!$532:$537</definedName>
    <definedName name="et_List16_line_o">et_union!$529:$530</definedName>
    <definedName name="et_List16_line_transp">et_union!$539:$539</definedName>
    <definedName name="et_List16_tariff">et_union!$479:$518</definedName>
    <definedName name="et_List16_tariff_transp">et_union!$520:$527</definedName>
    <definedName name="et_List17_1">et_union!$604:$604</definedName>
    <definedName name="et_List17_tariff">et_union!$591:$602</definedName>
    <definedName name="FIRST_TIME_REG">'Общие сведения'!$H$108</definedName>
    <definedName name="FirstLine">Инструкция!$A$6</definedName>
    <definedName name="god">'Общие сведения'!$H$9</definedName>
    <definedName name="HAS_DOC2">'Общие сведения'!$H$44</definedName>
    <definedName name="HAS_DOC2_block">'Общие сведения'!$H$45:$H$49</definedName>
    <definedName name="HAS_DOC3">'Общие сведения'!$H$50</definedName>
    <definedName name="HAS_DOC3_block">'Общие сведения'!$H$51:$H$55</definedName>
    <definedName name="HAS_DOC4">'Общие сведения'!$H$56</definedName>
    <definedName name="HAS_DOC4_block">'Общие сведения'!$H$57:$H$61</definedName>
    <definedName name="HAS_DOC5">'Общие сведения'!$H$62</definedName>
    <definedName name="HAS_DOC5_block">'Общие сведения'!$H$63:$H$68</definedName>
    <definedName name="HAS_DOC6">'Общие сведения'!$H$69</definedName>
    <definedName name="HAS_DOC6_block">'Общие сведения'!$H$70:$H$75</definedName>
    <definedName name="HAS_DOC7">'Общие сведения'!$H$76</definedName>
    <definedName name="HAS_DOC7_block">'Общие сведения'!$H$77:$H$82</definedName>
    <definedName name="hasTranspVO">'Общие сведения'!$J$106</definedName>
    <definedName name="hasTranspVS">'Общие сведения'!$I$106</definedName>
    <definedName name="hasVO">'Общие сведения'!$H$106</definedName>
    <definedName name="hasVS">'Общие сведения'!$G$106</definedName>
    <definedName name="inn">'Общие сведения'!$H$24</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сведения'!$H$25</definedName>
    <definedName name="limcount" hidden="1">1</definedName>
    <definedName name="List00_check_area">'Общие сведения'!$H$8:$H$224</definedName>
    <definedName name="List00_del_tariff_range">'Общие сведения'!$I$112:$I$216</definedName>
    <definedName name="List00_LOAD_1">'Общие сведения'!$H$26:$H$223</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сведения'!$D$111</definedName>
    <definedName name="List00_vis_flags">'Общие сведения'!$B$111:$B$216</definedName>
    <definedName name="List01_mo_column">'Список территорий'!$N$14:$N$31</definedName>
    <definedName name="List01_mr_column">'Список территорий'!$M$14:$M$31</definedName>
    <definedName name="List02_indicators2">'Список объектов'!$M$74:$R$74</definedName>
    <definedName name="List02_LOAD_1">'Список объектов'!$O$15:$R$72</definedName>
    <definedName name="List02_LOAD_2">'Список объектов'!$S$14:$S$72</definedName>
    <definedName name="List02_LOAD_3">'Список объектов'!$M$75:$R$109</definedName>
    <definedName name="List02_object_range">'Список объектов'!$M$75:$M$109</definedName>
    <definedName name="List02_osn_ekpl_range">'Список объектов'!$N$75:$N$109</definedName>
    <definedName name="List02_vis_flags">'Список объектов'!$O$7:$S$7</definedName>
    <definedName name="List03_LOAD">Сценарии!$O$15:$Q$161,Сценарии!$S$15:$U$161</definedName>
    <definedName name="List03_LOAD_COM">Сценарии!$R$15:$R$161,Сценарии!$X$15:$X$161</definedName>
    <definedName name="List03_vis_flags">Сценарии!$O$7:$X$7</definedName>
    <definedName name="List03_vis_flags2">Сценарии!$G$15:$G$161</definedName>
    <definedName name="List04_check_range1">Баланс!$O$16:$T$333</definedName>
    <definedName name="List04_LOAD_VO">Баланс!$O$328:$T$329</definedName>
    <definedName name="List04_LOAD_VO_COM">Баланс!$U$327:$U$329</definedName>
    <definedName name="List04_LOAD_VOTR">Баланс!$O$332:$T$333</definedName>
    <definedName name="List04_LOAD_VOTR_COM">Баланс!$U$331:$U$333</definedName>
    <definedName name="List04_LOAD_VS">Баланс!$O$16:$T$321</definedName>
    <definedName name="List04_LOAD_VS_COM">Баланс!$U$15:$U$321</definedName>
    <definedName name="List04_LOAD_VSTR">Баланс!$O$324:$T$325</definedName>
    <definedName name="List04_LOAD_VSTR_COM">Баланс!$U$323:$U$325</definedName>
    <definedName name="List04_pIns_comm">Баланс!#REF!</definedName>
    <definedName name="List04_vis_flags">Баланс!$O$7:$T$7</definedName>
    <definedName name="List04_vis_flags2">Баланс!$G$14:$G$335</definedName>
    <definedName name="List05_LOAD_1">Реагенты!$O$15:$T$40</definedName>
    <definedName name="List05_LOAD_2">Реагенты!$U$14:$U$40</definedName>
    <definedName name="List05_pIns_comm">Реагенты!#REF!</definedName>
    <definedName name="List05_vis_flags">Реагенты!$O$7:$T$7</definedName>
    <definedName name="List06_LOAD_1">ЭЭ!$O$15:$T$104</definedName>
    <definedName name="List06_LOAD_2">ЭЭ!$U$14:$U$104</definedName>
    <definedName name="List06_pIns_comm">ЭЭ!#REF!</definedName>
    <definedName name="List06_vis_flags">ЭЭ!$O$7:$T$7</definedName>
    <definedName name="List07_LOAD_1">Амортизация!$O$15:$T$408</definedName>
    <definedName name="List07_LOAD_2">Амортизация!$U$14:$U$408</definedName>
    <definedName name="List07_pIns_comm">Амортизация!#REF!</definedName>
    <definedName name="List07_vis_flags">Амортизация!$O$7:$T$7</definedName>
    <definedName name="List08_LOAD_1">Аренда!$O$15:$T$80</definedName>
    <definedName name="List08_LOAD_2">Аренда!$U$14:$U$80</definedName>
    <definedName name="List08_pIns_comm">Аренда!#REF!</definedName>
    <definedName name="List08_vis_flags">Аренда!$O$7:$T$7</definedName>
    <definedName name="List09_LOAD_1">Покупка!$O$15:$T$128</definedName>
    <definedName name="List09_LOAD_2">Покупка!$U$14:$U$128</definedName>
    <definedName name="List09_pIns_comm">Покупка!#REF!</definedName>
    <definedName name="List09_vis_flags">Покупка!$O$7:$T$7</definedName>
    <definedName name="List10_LOAD_1">Налоги!$O$15:$T$119</definedName>
    <definedName name="List10_LOAD_2">Налоги!$U$14:$U$119</definedName>
    <definedName name="List10_pIns_comm">Налоги!#REF!</definedName>
    <definedName name="List10_vis_flags">Налоги!$O$7:$T$7</definedName>
    <definedName name="List11_is_one_block">'ИП + источники'!$N$14</definedName>
    <definedName name="List11_LOAD_1">'ИП + источники'!$O$17:$V$233</definedName>
    <definedName name="List11_LOAD_2">'ИП + источники'!$W$16:$W$233</definedName>
    <definedName name="List11_pIns_comm">'ИП + источники'!#REF!</definedName>
    <definedName name="List11_vis_flags">'ИП + источники'!$O$7:$V$7</definedName>
    <definedName name="List11_vis_flags2">'ИП + источники'!$B$17:$B$233</definedName>
    <definedName name="List12_LOAD_1">ФОТ!$O$15:$T$165</definedName>
    <definedName name="List12_LOAD_2">ФОТ!$U$14:$U$165</definedName>
    <definedName name="List12_pIns_comm">ФОТ!#REF!</definedName>
    <definedName name="List12_vis_flags">ФОТ!$O$7:$T$7</definedName>
    <definedName name="List13_LOAD_1">'Плата за негативное возд'!$O$14:$V$15</definedName>
    <definedName name="List13_pIns_comm">'Плата за негативное возд'!#REF!</definedName>
    <definedName name="List14_LOAD_1">Административные!$O$15:$T$168</definedName>
    <definedName name="List14_LOAD_2">Административные!$U$14:$U$168</definedName>
    <definedName name="List14_pIns_comm">Административные!#REF!</definedName>
    <definedName name="List14_vis_flags">Административные!$O$7:$T$7</definedName>
    <definedName name="List15_LOAD_1">Калькуляция!$O$15:$U$684</definedName>
    <definedName name="List15_LOAD_2">Калькуляция!$W$14:$Y$684</definedName>
    <definedName name="List15_pIns_comm">Калькуляция!#REF!</definedName>
    <definedName name="List15_vis_flags">Калькуляция!$O$7:$V$7</definedName>
    <definedName name="List15_vis_flags2">Калькуляция!$C$15:$C$684</definedName>
    <definedName name="List16_LOAD_1">ТМ!$N$16:$P$325</definedName>
    <definedName name="List16_pIns_comm">ТМ!#REF!</definedName>
    <definedName name="List16_vis_flags2">ТМ!$G$14:$G$325</definedName>
    <definedName name="List17_LOAD_1">'Сбытовые расходы ГО'!$O$15:$T$104</definedName>
    <definedName name="List17_LOAD_2">'Сбытовые расходы ГО'!$U$14:$U$104</definedName>
    <definedName name="List17_pIns_comm">'Сбытовые расходы ГО'!#REF!</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сведения'!$H$23</definedName>
    <definedName name="OIV_LIST">TEHSHEET!$A$90:$B$175</definedName>
    <definedName name="okopf">'Общие сведения'!$H$27</definedName>
    <definedName name="okopf_list">DICTIONARIES!$A$2:$A$97</definedName>
    <definedName name="org">'Общие сведения'!$E$15</definedName>
    <definedName name="org_declaration">'Общие сведения'!$E$112</definedName>
    <definedName name="ORG_DIRECTOR_POSITION">'Общие сведения'!$H$33</definedName>
    <definedName name="ORG_EMAIL">'Общие сведения'!$H$31</definedName>
    <definedName name="ORG_END_DATE">TEHSHEET!$M$12</definedName>
    <definedName name="ORG_FIO_DIRECTOR">'Общие сведения'!$H$32</definedName>
    <definedName name="ORG_FULL_NAME">'Общие сведения'!$H$20</definedName>
    <definedName name="ORG_LEGAL_ADDRESS">'Общие сведения'!$H$28</definedName>
    <definedName name="ORG_MAIL_ADDRESS">'Общие сведения'!$H$29</definedName>
    <definedName name="ORG_PHONE">'Общие сведения'!$H$30</definedName>
    <definedName name="ORG_SHORT_NAME">'Общие сведения'!$H$21</definedName>
    <definedName name="ORG_SITE">'Общие сведения'!$H$34</definedName>
    <definedName name="ORG_START_DATE">TEHSHEET!$M$11</definedName>
    <definedName name="osn_expl_list">TEHSHEET!$X$2:$X$14</definedName>
    <definedName name="OWNERSHIP_TYPE">TEHSHEET!$G$13:$G$16</definedName>
    <definedName name="OWNERSHIP_TYPE_VALUE">'Общие сведения'!$H$37</definedName>
    <definedName name="OwnNeedsInPO">'Общие сведения'!$H$84</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территорий'!$L$31</definedName>
    <definedName name="pIns_List02_obj">'Список объектов'!#REF!</definedName>
    <definedName name="pIns_List02_tariff">'Список объектов'!$M$72</definedName>
    <definedName name="pIns_List03_tariff">Сценарии!$M$160</definedName>
    <definedName name="pIns_List04_tariff_vo">Баланс!$L$329</definedName>
    <definedName name="pIns_List04_tariff_vo_transp">Баланс!$L$333</definedName>
    <definedName name="pIns_List04_tariff_vs">Баланс!$L$321</definedName>
    <definedName name="pIns_List04_tariff_vs_transp">Баланс!$L$325</definedName>
    <definedName name="pIns_List05_reagent">Реагенты!$M:$M</definedName>
    <definedName name="pIns_List05_tariff">Реагенты!$L$40</definedName>
    <definedName name="pIns_List06_tariff">ЭЭ!$L$104</definedName>
    <definedName name="pIns_List06_voltage">ЭЭ!$M:$M</definedName>
    <definedName name="pIns_List07_tariff">Амортизация!$L$408</definedName>
    <definedName name="pIns_List08_tariff">Аренда!$L$80</definedName>
    <definedName name="pIns_List09_postav">Покупка!$M:$M</definedName>
    <definedName name="pIns_List09_tariff">Покупка!$L$128</definedName>
    <definedName name="pIns_List10_nalog">Налоги!$M:$M</definedName>
    <definedName name="pIns_List10_tariff">Налоги!$L$119</definedName>
    <definedName name="pIns_List11_tariff">'ИП + источники'!$L$233</definedName>
    <definedName name="pIns_List12_dolj">ФОТ!$M:$M</definedName>
    <definedName name="pIns_List12_tariff">ФОТ!$L$165</definedName>
    <definedName name="pIns_List13_tariff">'Плата за негативное возд'!$L$15</definedName>
    <definedName name="pIns_List14_1">Административные!$M:$M</definedName>
    <definedName name="pIns_List14_tariff">Административные!$L$168</definedName>
    <definedName name="pIns_List15_1">Калькуляция!$M:$M</definedName>
    <definedName name="pIns_List15_tariff">Калькуляция!$L$684</definedName>
    <definedName name="pIns_List16_tariff">ТМ!$L$321</definedName>
    <definedName name="pIns_List16_tariff_transp">ТМ!$L$325</definedName>
    <definedName name="pIns_List17_1">'Сбытовые расходы ГО'!$M:$M</definedName>
    <definedName name="pIns_List17_tariff">'Сбытовые расходы ГО'!$L$104</definedName>
    <definedName name="plat_nds">'Общие сведения'!$H$39</definedName>
    <definedName name="REESTR_OBJECT_LIST">REESTR_OBJECT!$A$2:$I$35</definedName>
    <definedName name="REESTR_ORG_RANGE">REESTR_ORG!$A$2:$J$285</definedName>
    <definedName name="REESTR_TARIFF_LIST">REESTR_TARIFF!$A$2:$K$19</definedName>
    <definedName name="REGION">TEHSHEET!$A$1:$A$86</definedName>
    <definedName name="region_id">'Общие сведения'!$I$8</definedName>
    <definedName name="region_name">'Общие сведения'!$H$8</definedName>
    <definedName name="rst_org_id">'Общие сведения'!$D$15</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сведения'!$H$35</definedName>
    <definedName name="STATE_SHARE_VALUE">'Общие сведения'!$H$36</definedName>
    <definedName name="STATUS_GO">'Общие сведения'!$H$41</definedName>
    <definedName name="STATUS_GO_block">'Общие сведения'!$H$42:$H$42</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сведения'!$O$15</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5">Административные!$L:$N,Административные!$14:$15</definedName>
    <definedName name="_xlnm.Print_Titles" localSheetId="21">Амортизация!$L:$N,Амортизация!$14:$15</definedName>
    <definedName name="_xlnm.Print_Titles" localSheetId="22">Аренда!$L:$N,Аренда!$14:$15</definedName>
    <definedName name="_xlnm.Print_Titles" localSheetId="18">Баланс!$L:$N,Баланс!$15:$16</definedName>
    <definedName name="_xlnm.Print_Titles" localSheetId="28">'ИП + источники'!$L:$N,'ИП + источники'!$16:$17</definedName>
    <definedName name="_xlnm.Print_Titles" localSheetId="30">Калькуляция!$L:$N,Калькуляция!$14:$15</definedName>
    <definedName name="_xlnm.Print_Titles" localSheetId="27">Налоги!$L:$N,Налоги!$14:$15</definedName>
    <definedName name="_xlnm.Print_Titles" localSheetId="29">'Плата за негативное возд'!$L:$N,'Плата за негативное возд'!$14:$14</definedName>
    <definedName name="_xlnm.Print_Titles" localSheetId="23">Покупка!$L:$N,Покупка!$14:$15</definedName>
    <definedName name="_xlnm.Print_Titles" localSheetId="19">Реагенты!$L:$N,Реагенты!$14:$15</definedName>
    <definedName name="_xlnm.Print_Titles" localSheetId="26">'Сбытовые расходы ГО'!$L:$N,'Сбытовые расходы ГО'!$14:$15</definedName>
    <definedName name="_xlnm.Print_Titles" localSheetId="16">'Список объектов'!$L:$N</definedName>
    <definedName name="_xlnm.Print_Titles" localSheetId="15">'Список территорий'!$14:$14</definedName>
    <definedName name="_xlnm.Print_Titles" localSheetId="17">Сценарии!$L:$N,Сценарии!$14:$15</definedName>
    <definedName name="_xlnm.Print_Titles" localSheetId="31">ТМ!$L:$M,ТМ!$15:$16</definedName>
    <definedName name="_xlnm.Print_Titles" localSheetId="24">ФОТ!$L:$N,ФОТ!$14:$15</definedName>
    <definedName name="_xlnm.Print_Titles" localSheetId="20">ЭЭ!$L:$N,ЭЭ!$14:$15</definedName>
    <definedName name="_xlnm.Print_Area" localSheetId="13">'Общие сведения'!$E$7:$H$228</definedName>
  </definedNames>
  <calcPr calcId="145621" calcMode="manual"/>
</workbook>
</file>

<file path=xl/calcChain.xml><?xml version="1.0" encoding="utf-8"?>
<calcChain xmlns="http://schemas.openxmlformats.org/spreadsheetml/2006/main">
  <c r="E226" i="488" l="1"/>
  <c r="G226" i="488"/>
  <c r="A125" i="517" l="1"/>
  <c r="A137" i="225" l="1"/>
  <c r="A138" i="225" s="1"/>
  <c r="A139" i="225" s="1"/>
  <c r="A140" i="225" s="1"/>
  <c r="A141" i="225" s="1"/>
  <c r="A142" i="225" s="1"/>
  <c r="A143" i="225" s="1"/>
  <c r="A144" i="225" s="1"/>
  <c r="A145" i="225" s="1"/>
  <c r="A146" i="225" s="1"/>
  <c r="A147" i="225" s="1"/>
  <c r="A148" i="225" s="1"/>
  <c r="A149" i="225" s="1"/>
  <c r="A150" i="225" s="1"/>
  <c r="A151" i="225" s="1"/>
  <c r="A152" i="225" s="1"/>
  <c r="A604" i="225"/>
  <c r="A356" i="225"/>
  <c r="B2" i="465"/>
  <c r="B3" i="465"/>
  <c r="A124" i="517" l="1"/>
  <c r="A122" i="517"/>
  <c r="A123" i="517"/>
  <c r="A119" i="517"/>
  <c r="A120" i="517"/>
  <c r="A121" i="517"/>
  <c r="A115" i="517" l="1"/>
  <c r="A116" i="517"/>
  <c r="A117" i="517"/>
  <c r="A118" i="517"/>
  <c r="A114" i="517"/>
  <c r="A113" i="517"/>
  <c r="A112" i="517"/>
  <c r="A108" i="517" l="1"/>
  <c r="A109" i="517"/>
  <c r="A110" i="517"/>
  <c r="A111" i="517"/>
  <c r="A107" i="517"/>
  <c r="A106" i="517"/>
  <c r="A105" i="517"/>
  <c r="A101" i="517" l="1"/>
  <c r="A102" i="517"/>
  <c r="A103" i="517"/>
  <c r="A104" i="517"/>
  <c r="A100" i="517"/>
  <c r="A99" i="517"/>
  <c r="A98" i="517"/>
  <c r="A94" i="517"/>
  <c r="A95" i="517"/>
  <c r="A96" i="517"/>
  <c r="A97" i="517"/>
  <c r="A93" i="517"/>
  <c r="A92" i="517"/>
  <c r="A91" i="517"/>
  <c r="A87" i="517" l="1"/>
  <c r="A88" i="517"/>
  <c r="A89" i="517"/>
  <c r="A90" i="517"/>
  <c r="A86" i="517"/>
  <c r="A85" i="517"/>
  <c r="A84" i="517"/>
  <c r="A83" i="517" l="1"/>
  <c r="A82" i="517"/>
  <c r="A80" i="517" l="1"/>
  <c r="A81" i="517"/>
  <c r="A79" i="517"/>
  <c r="A78" i="517"/>
  <c r="A77" i="517"/>
  <c r="A76" i="517" l="1"/>
  <c r="A75" i="517"/>
  <c r="A74" i="517"/>
  <c r="A73" i="517"/>
  <c r="A72" i="517"/>
  <c r="A71" i="517"/>
  <c r="A70"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A41" i="517"/>
  <c r="A42" i="517"/>
  <c r="A43" i="517"/>
  <c r="A44" i="517"/>
  <c r="A45" i="517"/>
  <c r="A46" i="517"/>
  <c r="A47" i="517"/>
  <c r="A48" i="517"/>
  <c r="A49" i="517"/>
  <c r="A50" i="517"/>
  <c r="A51" i="517"/>
  <c r="A52" i="517"/>
  <c r="A53" i="517"/>
  <c r="A54" i="517"/>
  <c r="A55" i="517"/>
  <c r="A56" i="517"/>
  <c r="A57" i="517"/>
  <c r="A58" i="517"/>
  <c r="A59" i="517"/>
  <c r="A60" i="517"/>
  <c r="A61" i="517"/>
  <c r="A62" i="517"/>
  <c r="A63" i="517"/>
  <c r="A64" i="517"/>
  <c r="A65" i="517"/>
  <c r="A66" i="517"/>
  <c r="A67" i="517"/>
  <c r="A68" i="517"/>
  <c r="A69" i="517"/>
  <c r="M70" i="225" l="1"/>
  <c r="B159" i="225" l="1"/>
  <c r="E475" i="225" l="1"/>
  <c r="E419" i="225"/>
  <c r="E418" i="225"/>
  <c r="E417" i="225"/>
  <c r="E416" i="225"/>
  <c r="U145" i="225" l="1"/>
  <c r="C604" i="225" l="1"/>
  <c r="C563" i="225"/>
  <c r="C562" i="225"/>
  <c r="D561" i="225"/>
  <c r="D562" i="225" s="1"/>
  <c r="D563" i="225" s="1"/>
  <c r="D539" i="225"/>
  <c r="D533" i="225"/>
  <c r="D534" i="225" s="1"/>
  <c r="D535" i="225" s="1"/>
  <c r="D536" i="225" s="1"/>
  <c r="D537" i="225" s="1"/>
  <c r="D529" i="225"/>
  <c r="D530" i="225" s="1"/>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B117" i="225"/>
  <c r="D72" i="225"/>
  <c r="D68" i="225"/>
  <c r="D66" i="225"/>
  <c r="D65" i="225"/>
  <c r="D64" i="225"/>
  <c r="D61" i="225"/>
  <c r="D59" i="225"/>
  <c r="D58" i="225"/>
  <c r="D57" i="225"/>
  <c r="D56" i="225"/>
  <c r="D55" i="225"/>
  <c r="L46" i="225"/>
  <c r="A50" i="225"/>
  <c r="A48" i="225"/>
  <c r="A47" i="225"/>
  <c r="P161" i="225" l="1"/>
  <c r="Q161" i="225"/>
  <c r="R161" i="225"/>
  <c r="S161" i="225"/>
  <c r="T161" i="225"/>
  <c r="P229" i="225"/>
  <c r="Q229" i="225"/>
  <c r="R229" i="225"/>
  <c r="S229" i="225"/>
  <c r="T229" i="225"/>
  <c r="P232" i="225"/>
  <c r="Q232" i="225"/>
  <c r="R232" i="225"/>
  <c r="S232" i="225"/>
  <c r="T232" i="225"/>
  <c r="O232" i="225"/>
  <c r="O229" i="225"/>
  <c r="S227" i="225"/>
  <c r="R227" i="225"/>
  <c r="Q227" i="225"/>
  <c r="P227" i="225"/>
  <c r="O227" i="225"/>
  <c r="T338" i="225"/>
  <c r="S338" i="225"/>
  <c r="R338" i="225"/>
  <c r="Q338" i="225"/>
  <c r="P338" i="225"/>
  <c r="O338" i="225"/>
  <c r="T334" i="225"/>
  <c r="S334" i="225"/>
  <c r="R334" i="225"/>
  <c r="Q334" i="225"/>
  <c r="P334" i="225"/>
  <c r="O334" i="225"/>
  <c r="T330" i="225"/>
  <c r="S330" i="225"/>
  <c r="R330" i="225"/>
  <c r="Q330" i="225"/>
  <c r="P330" i="225"/>
  <c r="O330" i="225"/>
  <c r="T326" i="225"/>
  <c r="S326" i="225"/>
  <c r="R326" i="225"/>
  <c r="Q326" i="225"/>
  <c r="P326" i="225"/>
  <c r="O326" i="225"/>
  <c r="P322" i="225"/>
  <c r="Q322" i="225"/>
  <c r="R322" i="225"/>
  <c r="S322" i="225"/>
  <c r="T322" i="225"/>
  <c r="O322" i="225"/>
  <c r="T217" i="225"/>
  <c r="S217" i="225"/>
  <c r="R217" i="225"/>
  <c r="Q217" i="225"/>
  <c r="P217" i="225"/>
  <c r="O217" i="225"/>
  <c r="P224" i="225"/>
  <c r="Q224" i="225"/>
  <c r="R224" i="225"/>
  <c r="S224" i="225"/>
  <c r="T224" i="225"/>
  <c r="O224" i="225"/>
  <c r="B393" i="225"/>
  <c r="O533" i="225"/>
  <c r="N533" i="225"/>
  <c r="P537" i="225"/>
  <c r="P536" i="225"/>
  <c r="P534" i="225"/>
  <c r="P530" i="225"/>
  <c r="G532" i="225"/>
  <c r="G533" i="225" s="1"/>
  <c r="G534" i="225" s="1"/>
  <c r="G535" i="225" s="1"/>
  <c r="G536" i="225" s="1"/>
  <c r="G537" i="225" s="1"/>
  <c r="A532" i="225"/>
  <c r="A533" i="225" s="1"/>
  <c r="A534" i="225" s="1"/>
  <c r="A535" i="225" s="1"/>
  <c r="A536" i="225" s="1"/>
  <c r="A537" i="225" s="1"/>
  <c r="P529" i="225"/>
  <c r="G529" i="225"/>
  <c r="G530" i="225" s="1"/>
  <c r="A529" i="225"/>
  <c r="A530" i="225" s="1"/>
  <c r="G539" i="225"/>
  <c r="A98" i="225"/>
  <c r="A99" i="225" s="1"/>
  <c r="A100" i="225" s="1"/>
  <c r="A101" i="225" s="1"/>
  <c r="A102" i="225" s="1"/>
  <c r="T227" i="225" l="1"/>
  <c r="C459" i="225"/>
  <c r="C460" i="225"/>
  <c r="O98" i="225"/>
  <c r="G14" i="225"/>
  <c r="L336" i="225"/>
  <c r="L337" i="225" s="1"/>
  <c r="A336" i="225"/>
  <c r="A337" i="225" s="1"/>
  <c r="A338" i="225" s="1"/>
  <c r="B13" i="225" l="1"/>
  <c r="B10" i="225"/>
  <c r="L338" i="225"/>
  <c r="B12" i="225"/>
  <c r="B11" i="225"/>
  <c r="B15" i="225"/>
  <c r="B14" i="225"/>
  <c r="P539" i="225" l="1"/>
  <c r="P525" i="225"/>
  <c r="P524" i="225"/>
  <c r="P517" i="225"/>
  <c r="P516" i="225"/>
  <c r="P514" i="225"/>
  <c r="P511" i="225"/>
  <c r="P510" i="225"/>
  <c r="P508" i="225"/>
  <c r="P505" i="225"/>
  <c r="P504" i="225"/>
  <c r="P502" i="225"/>
  <c r="P499" i="225"/>
  <c r="P498" i="225"/>
  <c r="P496" i="225"/>
  <c r="V475" i="225"/>
  <c r="V460" i="225"/>
  <c r="V459" i="225"/>
  <c r="V457" i="225"/>
  <c r="V456" i="225"/>
  <c r="V455" i="225"/>
  <c r="V454" i="225"/>
  <c r="V452" i="225"/>
  <c r="V451" i="225"/>
  <c r="V450" i="225"/>
  <c r="V449" i="225"/>
  <c r="V448" i="225"/>
  <c r="V447" i="225"/>
  <c r="V422" i="225"/>
  <c r="V419" i="225"/>
  <c r="V418" i="225"/>
  <c r="V417" i="225"/>
  <c r="V416" i="225"/>
  <c r="V414" i="225"/>
  <c r="V413" i="225"/>
  <c r="V409" i="225"/>
  <c r="V403" i="225"/>
  <c r="V398" i="225"/>
  <c r="V397" i="225"/>
  <c r="R460" i="225"/>
  <c r="R459" i="225"/>
  <c r="U415" i="225" l="1"/>
  <c r="T415" i="225"/>
  <c r="S415" i="225"/>
  <c r="V415" i="225" s="1"/>
  <c r="Q415" i="225"/>
  <c r="P415" i="225"/>
  <c r="O415" i="225"/>
  <c r="U466" i="225"/>
  <c r="T466" i="225"/>
  <c r="S466" i="225"/>
  <c r="Q466" i="225"/>
  <c r="P466" i="225"/>
  <c r="T556" i="225"/>
  <c r="S556" i="225"/>
  <c r="T552" i="225"/>
  <c r="S552" i="225"/>
  <c r="T548" i="225"/>
  <c r="S548" i="225"/>
  <c r="T544" i="225"/>
  <c r="S544" i="225"/>
  <c r="A544" i="225"/>
  <c r="A545" i="225" s="1"/>
  <c r="A546" i="225" s="1"/>
  <c r="A547" i="225" l="1"/>
  <c r="A548" i="225" s="1"/>
  <c r="A549" i="225" s="1"/>
  <c r="A550" i="225" s="1"/>
  <c r="C546" i="225"/>
  <c r="A551" i="225" l="1"/>
  <c r="A552" i="225" s="1"/>
  <c r="A553" i="225" s="1"/>
  <c r="A554" i="225" s="1"/>
  <c r="C550" i="225"/>
  <c r="A555" i="225" l="1"/>
  <c r="A556" i="225" s="1"/>
  <c r="A557" i="225" s="1"/>
  <c r="A558" i="225" s="1"/>
  <c r="C554" i="225"/>
  <c r="A559" i="225" l="1"/>
  <c r="C558" i="225"/>
  <c r="S77" i="225"/>
  <c r="T77" i="225"/>
  <c r="U77" i="225"/>
  <c r="A475" i="225" l="1"/>
  <c r="R475" i="225"/>
  <c r="R463" i="225"/>
  <c r="R457" i="225"/>
  <c r="R456" i="225"/>
  <c r="R455" i="225"/>
  <c r="R454" i="225"/>
  <c r="U453" i="225"/>
  <c r="T453" i="225"/>
  <c r="S453" i="225"/>
  <c r="V453" i="225" s="1"/>
  <c r="Q453" i="225"/>
  <c r="P453" i="225"/>
  <c r="O453" i="225"/>
  <c r="R452" i="225"/>
  <c r="R451" i="225"/>
  <c r="R450" i="225"/>
  <c r="R448" i="225"/>
  <c r="R422" i="225"/>
  <c r="R419" i="225"/>
  <c r="R418" i="225"/>
  <c r="R417" i="225"/>
  <c r="R416" i="225"/>
  <c r="R414" i="225"/>
  <c r="R413" i="225"/>
  <c r="R409" i="225"/>
  <c r="R403" i="225"/>
  <c r="R398" i="225"/>
  <c r="R397" i="225"/>
  <c r="S98" i="225" l="1"/>
  <c r="R415" i="225"/>
  <c r="R453" i="225"/>
  <c r="L393" i="225"/>
  <c r="A394" i="225"/>
  <c r="A395" i="225" l="1"/>
  <c r="A396" i="225" s="1"/>
  <c r="A397" i="225" s="1"/>
  <c r="A398" i="225" s="1"/>
  <c r="A399" i="225" s="1"/>
  <c r="A400" i="225" s="1"/>
  <c r="A401" i="225" s="1"/>
  <c r="A402" i="225" s="1"/>
  <c r="A403" i="225" s="1"/>
  <c r="A404" i="225" s="1"/>
  <c r="A405" i="225" s="1"/>
  <c r="A406" i="225" s="1"/>
  <c r="A407" i="225" s="1"/>
  <c r="A408" i="225" s="1"/>
  <c r="A409" i="225" s="1"/>
  <c r="C451" i="225"/>
  <c r="C450" i="225"/>
  <c r="Q405" i="225" l="1"/>
  <c r="P405" i="225"/>
  <c r="O405" i="225"/>
  <c r="U405" i="225"/>
  <c r="T405" i="225"/>
  <c r="S405" i="225"/>
  <c r="V405" i="225" s="1"/>
  <c r="A410" i="225"/>
  <c r="A411" i="225" s="1"/>
  <c r="R405" i="225" l="1"/>
  <c r="P406" i="225"/>
  <c r="O406" i="225"/>
  <c r="Q406" i="225"/>
  <c r="U406" i="225"/>
  <c r="T406" i="225"/>
  <c r="S406" i="225"/>
  <c r="V406" i="225" s="1"/>
  <c r="A412" i="225"/>
  <c r="R406" i="225" l="1"/>
  <c r="O407" i="225"/>
  <c r="P407" i="225"/>
  <c r="U407" i="225"/>
  <c r="T407" i="225"/>
  <c r="S407" i="225"/>
  <c r="V407" i="225" s="1"/>
  <c r="Q407" i="225"/>
  <c r="A413" i="225"/>
  <c r="A414" i="225" s="1"/>
  <c r="A415" i="225" s="1"/>
  <c r="A416" i="225" s="1"/>
  <c r="A417" i="225" s="1"/>
  <c r="A418" i="225" s="1"/>
  <c r="A419" i="225" s="1"/>
  <c r="A420" i="225" s="1"/>
  <c r="A421" i="225" l="1"/>
  <c r="A422" i="225" s="1"/>
  <c r="A423" i="225" s="1"/>
  <c r="A424" i="225" s="1"/>
  <c r="D420" i="225"/>
  <c r="U408" i="225"/>
  <c r="T408" i="225"/>
  <c r="S408" i="225"/>
  <c r="V408" i="225" s="1"/>
  <c r="Q408" i="225"/>
  <c r="P408" i="225"/>
  <c r="O408" i="225"/>
  <c r="R407" i="225"/>
  <c r="A425" i="225"/>
  <c r="A426" i="225" s="1"/>
  <c r="A427" i="225" s="1"/>
  <c r="A428" i="225" s="1"/>
  <c r="A429" i="225" s="1"/>
  <c r="A430" i="225" l="1"/>
  <c r="A431" i="225" s="1"/>
  <c r="T429" i="225"/>
  <c r="P429" i="225"/>
  <c r="Q429" i="225"/>
  <c r="S429" i="225"/>
  <c r="V429" i="225" s="1"/>
  <c r="U429" i="225"/>
  <c r="O429" i="225"/>
  <c r="R408" i="225"/>
  <c r="R429" i="225" l="1"/>
  <c r="A432" i="225"/>
  <c r="A433" i="225" l="1"/>
  <c r="A434" i="225" l="1"/>
  <c r="A435" i="225" l="1"/>
  <c r="A436" i="225" l="1"/>
  <c r="A437" i="225" l="1"/>
  <c r="A438" i="225" s="1"/>
  <c r="O438" i="225" l="1"/>
  <c r="U438" i="225"/>
  <c r="T438" i="225"/>
  <c r="S438" i="225"/>
  <c r="V438" i="225" s="1"/>
  <c r="Q438" i="225"/>
  <c r="P438" i="225"/>
  <c r="A439" i="225"/>
  <c r="R438" i="225" l="1"/>
  <c r="A440" i="225"/>
  <c r="A441" i="225" l="1"/>
  <c r="S441" i="225" l="1"/>
  <c r="V441" i="225" s="1"/>
  <c r="U441" i="225"/>
  <c r="T441" i="225"/>
  <c r="A442" i="225"/>
  <c r="A443" i="225" l="1"/>
  <c r="A444" i="225" l="1"/>
  <c r="A445" i="225" s="1"/>
  <c r="A446" i="225" l="1"/>
  <c r="Q445" i="225"/>
  <c r="S445" i="225"/>
  <c r="V445" i="225" s="1"/>
  <c r="T445" i="225"/>
  <c r="O445" i="225"/>
  <c r="P445" i="225"/>
  <c r="U445" i="225"/>
  <c r="R445" i="225" l="1"/>
  <c r="A447" i="225"/>
  <c r="A448" i="225" s="1"/>
  <c r="A449" i="225" s="1"/>
  <c r="A450" i="225" s="1"/>
  <c r="U450" i="225" s="1"/>
  <c r="U446" i="225"/>
  <c r="U444" i="225" s="1"/>
  <c r="T446" i="225"/>
  <c r="T444" i="225" s="1"/>
  <c r="S446" i="225"/>
  <c r="V446" i="225" s="1"/>
  <c r="Q446" i="225"/>
  <c r="P446" i="225"/>
  <c r="P444" i="225" s="1"/>
  <c r="O446" i="225"/>
  <c r="O444" i="225" s="1"/>
  <c r="A451" i="225" l="1"/>
  <c r="U451" i="225" s="1"/>
  <c r="S444" i="225"/>
  <c r="V444" i="225" s="1"/>
  <c r="R446" i="225"/>
  <c r="Q444" i="225"/>
  <c r="R444" i="225" s="1"/>
  <c r="U387" i="225"/>
  <c r="T387" i="225"/>
  <c r="S387" i="225"/>
  <c r="R387" i="225"/>
  <c r="Q387" i="225"/>
  <c r="P387" i="225"/>
  <c r="L387" i="225"/>
  <c r="A592" i="225"/>
  <c r="A593" i="225" s="1"/>
  <c r="A594" i="225" s="1"/>
  <c r="A595" i="225" s="1"/>
  <c r="T600" i="225"/>
  <c r="S600" i="225"/>
  <c r="R600" i="225"/>
  <c r="Q600" i="225"/>
  <c r="P600" i="225"/>
  <c r="O600" i="225"/>
  <c r="A568" i="225"/>
  <c r="A569" i="225" s="1"/>
  <c r="A570" i="225" s="1"/>
  <c r="A571" i="225" s="1"/>
  <c r="A572" i="225" s="1"/>
  <c r="A573" i="225" s="1"/>
  <c r="A574" i="225" s="1"/>
  <c r="A575" i="225" s="1"/>
  <c r="A576" i="225" s="1"/>
  <c r="T582" i="225"/>
  <c r="S582" i="225"/>
  <c r="R582" i="225"/>
  <c r="Q582" i="225"/>
  <c r="P582" i="225"/>
  <c r="O582" i="225"/>
  <c r="T570" i="225"/>
  <c r="S570" i="225"/>
  <c r="R570" i="225"/>
  <c r="Q570" i="225"/>
  <c r="P570" i="225"/>
  <c r="O570" i="225"/>
  <c r="A587" i="225"/>
  <c r="A561" i="225"/>
  <c r="A562" i="225" s="1"/>
  <c r="A563" i="225" s="1"/>
  <c r="T313" i="225"/>
  <c r="S313" i="225"/>
  <c r="R313" i="225"/>
  <c r="Q313" i="225"/>
  <c r="P313" i="225"/>
  <c r="O313" i="225"/>
  <c r="A577" i="225" l="1"/>
  <c r="A578" i="225" s="1"/>
  <c r="A579" i="225" s="1"/>
  <c r="A580" i="225" s="1"/>
  <c r="A581" i="225" s="1"/>
  <c r="A582" i="225" s="1"/>
  <c r="A583" i="225" s="1"/>
  <c r="A584" i="225" s="1"/>
  <c r="A585" i="225" s="1"/>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596" i="225"/>
  <c r="A597" i="225" s="1"/>
  <c r="A598" i="225" s="1"/>
  <c r="A599" i="225" s="1"/>
  <c r="A600" i="225" s="1"/>
  <c r="A601" i="225" s="1"/>
  <c r="A602" i="225" s="1"/>
  <c r="B602" i="225" s="1"/>
  <c r="B383" i="225"/>
  <c r="B365" i="225"/>
  <c r="B366" i="225"/>
  <c r="B380" i="225"/>
  <c r="B381" i="225"/>
  <c r="B362" i="225"/>
  <c r="B364" i="225"/>
  <c r="B374" i="225"/>
  <c r="B376" i="225"/>
  <c r="B369" i="225"/>
  <c r="B370" i="225"/>
  <c r="B373" i="225"/>
  <c r="B361" i="225"/>
  <c r="B372" i="225"/>
  <c r="B382" i="225"/>
  <c r="B375" i="225"/>
  <c r="B377" i="225"/>
  <c r="B367" i="225"/>
  <c r="B378" i="225"/>
  <c r="U411" i="225"/>
  <c r="T411" i="225"/>
  <c r="P424" i="225"/>
  <c r="O424" i="225"/>
  <c r="S443" i="225"/>
  <c r="V443" i="225" s="1"/>
  <c r="Q443" i="225"/>
  <c r="O443" i="225"/>
  <c r="T443" i="225"/>
  <c r="Q442" i="225"/>
  <c r="T442" i="225"/>
  <c r="O442" i="225"/>
  <c r="U442" i="225"/>
  <c r="S442" i="225"/>
  <c r="V442" i="225" s="1"/>
  <c r="Q441" i="225"/>
  <c r="A388" i="225"/>
  <c r="B363" i="225"/>
  <c r="B371" i="225"/>
  <c r="B379" i="225"/>
  <c r="B360" i="225"/>
  <c r="B368" i="225"/>
  <c r="L591" i="225"/>
  <c r="L543" i="225"/>
  <c r="L567" i="225"/>
  <c r="T561" i="225"/>
  <c r="S561" i="225"/>
  <c r="L561" i="225"/>
  <c r="L563" i="225" s="1"/>
  <c r="A470" i="225" l="1"/>
  <c r="A471" i="225" s="1"/>
  <c r="A472" i="225" s="1"/>
  <c r="A473" i="225" s="1"/>
  <c r="O469" i="225"/>
  <c r="S440" i="225"/>
  <c r="V440" i="225" s="1"/>
  <c r="O411" i="225"/>
  <c r="O440" i="225"/>
  <c r="T440" i="225"/>
  <c r="U440" i="225"/>
  <c r="O441" i="225"/>
  <c r="P442" i="225"/>
  <c r="R442" i="225" s="1"/>
  <c r="P443" i="225"/>
  <c r="R443" i="225" s="1"/>
  <c r="Q424" i="225"/>
  <c r="P441" i="225"/>
  <c r="R441" i="225" s="1"/>
  <c r="U443" i="225"/>
  <c r="T424" i="225"/>
  <c r="Q411" i="225"/>
  <c r="Q440" i="225"/>
  <c r="U424" i="225"/>
  <c r="P411" i="225"/>
  <c r="P440" i="225"/>
  <c r="S424" i="225"/>
  <c r="V424" i="225" s="1"/>
  <c r="S411" i="225"/>
  <c r="V411" i="225" s="1"/>
  <c r="A389" i="225"/>
  <c r="V389" i="225" s="1"/>
  <c r="T461" i="225"/>
  <c r="L562" i="225"/>
  <c r="O471" i="225" l="1"/>
  <c r="T462" i="225"/>
  <c r="T464" i="225" s="1"/>
  <c r="U437" i="225"/>
  <c r="O431" i="225"/>
  <c r="U431" i="225"/>
  <c r="T434" i="225"/>
  <c r="T435" i="225"/>
  <c r="P436" i="225"/>
  <c r="S437" i="225"/>
  <c r="V437" i="225" s="1"/>
  <c r="U427" i="225"/>
  <c r="Q427" i="225"/>
  <c r="P432" i="225"/>
  <c r="P433" i="225"/>
  <c r="P434" i="225"/>
  <c r="Q436" i="225"/>
  <c r="O437" i="225"/>
  <c r="O434" i="225"/>
  <c r="S435" i="225"/>
  <c r="V435" i="225" s="1"/>
  <c r="O436" i="225"/>
  <c r="T437" i="225"/>
  <c r="P431" i="225"/>
  <c r="S432" i="225"/>
  <c r="V432" i="225" s="1"/>
  <c r="Q434" i="225"/>
  <c r="Q437" i="225"/>
  <c r="S431" i="225"/>
  <c r="V431" i="225" s="1"/>
  <c r="Q433" i="225"/>
  <c r="Q435" i="225"/>
  <c r="P437" i="225"/>
  <c r="U434" i="225"/>
  <c r="T436" i="225"/>
  <c r="O461" i="225"/>
  <c r="O435" i="225"/>
  <c r="S461" i="225"/>
  <c r="O470" i="225"/>
  <c r="P469" i="225"/>
  <c r="Q461" i="225"/>
  <c r="Q432" i="225"/>
  <c r="T433" i="225"/>
  <c r="U433" i="225"/>
  <c r="S469" i="225"/>
  <c r="U432" i="225"/>
  <c r="O433" i="225"/>
  <c r="S434" i="225"/>
  <c r="V434" i="225" s="1"/>
  <c r="T432" i="225"/>
  <c r="R440" i="225"/>
  <c r="O427" i="225"/>
  <c r="S433" i="225"/>
  <c r="V433" i="225" s="1"/>
  <c r="R424" i="225"/>
  <c r="P461" i="225"/>
  <c r="T427" i="225"/>
  <c r="S427" i="225"/>
  <c r="V427" i="225" s="1"/>
  <c r="U435" i="225"/>
  <c r="U461" i="225"/>
  <c r="O432" i="225"/>
  <c r="U469" i="225"/>
  <c r="T469" i="225"/>
  <c r="P435" i="225"/>
  <c r="Q469" i="225"/>
  <c r="S436" i="225"/>
  <c r="V436" i="225" s="1"/>
  <c r="R411" i="225"/>
  <c r="Q431" i="225"/>
  <c r="U436" i="225"/>
  <c r="T431" i="225"/>
  <c r="P427" i="225"/>
  <c r="Q396" i="225"/>
  <c r="Q395" i="225" s="1"/>
  <c r="P396" i="225"/>
  <c r="P395" i="225" s="1"/>
  <c r="S396" i="225"/>
  <c r="O396" i="225"/>
  <c r="O395" i="225" s="1"/>
  <c r="U396" i="225"/>
  <c r="U395" i="225" s="1"/>
  <c r="T396" i="225"/>
  <c r="T395" i="225" s="1"/>
  <c r="O387" i="225"/>
  <c r="V388" i="225"/>
  <c r="V387" i="225" s="1"/>
  <c r="P568" i="225"/>
  <c r="T568" i="225"/>
  <c r="A72" i="225"/>
  <c r="A77" i="225"/>
  <c r="M216" i="225"/>
  <c r="C216" i="225" s="1"/>
  <c r="C217" i="225" s="1"/>
  <c r="C218" i="225" s="1"/>
  <c r="L216" i="225"/>
  <c r="L218" i="225" s="1"/>
  <c r="O187" i="225"/>
  <c r="P187" i="225"/>
  <c r="Q187" i="225"/>
  <c r="R187" i="225"/>
  <c r="S187" i="225"/>
  <c r="T187" i="225"/>
  <c r="A480" i="225"/>
  <c r="P362" i="225"/>
  <c r="Q362" i="225"/>
  <c r="R362" i="225"/>
  <c r="S362" i="225"/>
  <c r="T362" i="225"/>
  <c r="U362" i="225"/>
  <c r="V362" i="225"/>
  <c r="O362" i="225"/>
  <c r="P471" i="225" l="1"/>
  <c r="Q471" i="225"/>
  <c r="U471" i="225"/>
  <c r="T471" i="225"/>
  <c r="S471" i="225"/>
  <c r="R395" i="225"/>
  <c r="V396" i="225"/>
  <c r="S395" i="225"/>
  <c r="V395" i="225" s="1"/>
  <c r="O462" i="225"/>
  <c r="O464" i="225" s="1"/>
  <c r="U462" i="225"/>
  <c r="U464" i="225" s="1"/>
  <c r="P462" i="225"/>
  <c r="P464" i="225" s="1"/>
  <c r="S462" i="225"/>
  <c r="S464" i="225" s="1"/>
  <c r="R431" i="225"/>
  <c r="R433" i="225"/>
  <c r="R436" i="225"/>
  <c r="O472" i="225"/>
  <c r="U470" i="225"/>
  <c r="U472" i="225" s="1"/>
  <c r="T470" i="225"/>
  <c r="T472" i="225" s="1"/>
  <c r="Q470" i="225"/>
  <c r="Q472" i="225" s="1"/>
  <c r="R469" i="225"/>
  <c r="R432" i="225"/>
  <c r="R461" i="225"/>
  <c r="Q462" i="225"/>
  <c r="R435" i="225"/>
  <c r="R437" i="225"/>
  <c r="S404" i="225"/>
  <c r="V404" i="225" s="1"/>
  <c r="R434" i="225"/>
  <c r="R427" i="225"/>
  <c r="S470" i="225"/>
  <c r="S472" i="225" s="1"/>
  <c r="Q404" i="225"/>
  <c r="S401" i="225"/>
  <c r="V401" i="225" s="1"/>
  <c r="P470" i="225"/>
  <c r="P472" i="225" s="1"/>
  <c r="T400" i="225"/>
  <c r="S400" i="225"/>
  <c r="U400" i="225"/>
  <c r="R396" i="225"/>
  <c r="O400" i="225"/>
  <c r="P400" i="225"/>
  <c r="Q400" i="225"/>
  <c r="O568" i="225"/>
  <c r="S568" i="225"/>
  <c r="Q568" i="225"/>
  <c r="R568" i="225"/>
  <c r="L217" i="225"/>
  <c r="N480" i="225"/>
  <c r="A481" i="225"/>
  <c r="F479" i="225"/>
  <c r="N479" i="225"/>
  <c r="G492" i="225" l="1"/>
  <c r="G518" i="225"/>
  <c r="V400" i="225"/>
  <c r="R471" i="225"/>
  <c r="G512" i="225"/>
  <c r="G507" i="225"/>
  <c r="G502" i="225"/>
  <c r="G488" i="225"/>
  <c r="G514" i="225"/>
  <c r="G517" i="225"/>
  <c r="G506" i="225"/>
  <c r="G501" i="225"/>
  <c r="G496" i="225"/>
  <c r="G487" i="225"/>
  <c r="G511" i="225"/>
  <c r="G500" i="225"/>
  <c r="G495" i="225"/>
  <c r="G486" i="225"/>
  <c r="G483" i="225"/>
  <c r="G508" i="225"/>
  <c r="G516" i="225"/>
  <c r="G505" i="225"/>
  <c r="G494" i="225"/>
  <c r="G485" i="225"/>
  <c r="G503" i="225"/>
  <c r="G513" i="225"/>
  <c r="G497" i="225"/>
  <c r="G489" i="225"/>
  <c r="G515" i="225"/>
  <c r="G510" i="225"/>
  <c r="G499" i="225"/>
  <c r="G493" i="225"/>
  <c r="G484" i="225"/>
  <c r="G498" i="225"/>
  <c r="G490" i="225"/>
  <c r="G509" i="225"/>
  <c r="G504" i="225"/>
  <c r="G491" i="225"/>
  <c r="T547" i="225"/>
  <c r="T551" i="225"/>
  <c r="S547" i="225"/>
  <c r="P547" i="225"/>
  <c r="O547" i="225"/>
  <c r="Q547" i="225"/>
  <c r="R547" i="225"/>
  <c r="S551" i="225"/>
  <c r="Q551" i="225"/>
  <c r="P551" i="225"/>
  <c r="O551" i="225"/>
  <c r="R551" i="225"/>
  <c r="O555" i="225"/>
  <c r="Q555" i="225"/>
  <c r="P555" i="225"/>
  <c r="R555" i="225"/>
  <c r="S555" i="225"/>
  <c r="T555" i="225"/>
  <c r="Q559" i="225"/>
  <c r="R559" i="225"/>
  <c r="P559" i="225"/>
  <c r="O559" i="225"/>
  <c r="S559" i="225"/>
  <c r="T559" i="225"/>
  <c r="R470" i="225"/>
  <c r="P401" i="225"/>
  <c r="Q464" i="225"/>
  <c r="R462" i="225"/>
  <c r="T404" i="225"/>
  <c r="Q402" i="225"/>
  <c r="P402" i="225"/>
  <c r="U401" i="225"/>
  <c r="T401" i="225"/>
  <c r="O404" i="225"/>
  <c r="U404" i="225"/>
  <c r="T402" i="225"/>
  <c r="Q401" i="225"/>
  <c r="S402" i="225"/>
  <c r="V402" i="225" s="1"/>
  <c r="O401" i="225"/>
  <c r="P404" i="225"/>
  <c r="R404" i="225" s="1"/>
  <c r="U402" i="225"/>
  <c r="O402" i="225"/>
  <c r="R400" i="225"/>
  <c r="N481" i="225"/>
  <c r="A482" i="225"/>
  <c r="A483" i="225" s="1"/>
  <c r="A484" i="225" s="1"/>
  <c r="U439" i="225" l="1"/>
  <c r="Q439" i="225"/>
  <c r="T439" i="225"/>
  <c r="O439" i="225"/>
  <c r="P439" i="225"/>
  <c r="S439" i="225"/>
  <c r="Q399" i="225"/>
  <c r="T399" i="225"/>
  <c r="P399" i="225"/>
  <c r="U399" i="225"/>
  <c r="O399" i="225"/>
  <c r="S399" i="225"/>
  <c r="V399" i="225" s="1"/>
  <c r="T595" i="225"/>
  <c r="T591" i="225" s="1"/>
  <c r="S595" i="225"/>
  <c r="S591" i="225" s="1"/>
  <c r="R595" i="225"/>
  <c r="R591" i="225" s="1"/>
  <c r="P595" i="225"/>
  <c r="P591" i="225" s="1"/>
  <c r="O595" i="225"/>
  <c r="O591" i="225" s="1"/>
  <c r="Q595" i="225"/>
  <c r="Q591" i="225" s="1"/>
  <c r="P430" i="225"/>
  <c r="P428" i="225" s="1"/>
  <c r="P426" i="225" s="1"/>
  <c r="T430" i="225"/>
  <c r="T428" i="225" s="1"/>
  <c r="T426" i="225" s="1"/>
  <c r="O430" i="225"/>
  <c r="O428" i="225" s="1"/>
  <c r="O426" i="225" s="1"/>
  <c r="Q430" i="225"/>
  <c r="U430" i="225"/>
  <c r="U428" i="225" s="1"/>
  <c r="U426" i="225" s="1"/>
  <c r="S430" i="225"/>
  <c r="A485" i="225"/>
  <c r="O484" i="225"/>
  <c r="O486" i="225" s="1"/>
  <c r="R472" i="225"/>
  <c r="R464" i="225"/>
  <c r="P412" i="225"/>
  <c r="P410" i="225" s="1"/>
  <c r="P569" i="225"/>
  <c r="P567" i="225" s="1"/>
  <c r="P425" i="225"/>
  <c r="P423" i="225" s="1"/>
  <c r="P421" i="225" s="1"/>
  <c r="R569" i="225"/>
  <c r="R567" i="225" s="1"/>
  <c r="O569" i="225"/>
  <c r="O567" i="225" s="1"/>
  <c r="S569" i="225"/>
  <c r="S567" i="225" s="1"/>
  <c r="S425" i="225"/>
  <c r="V425" i="225" s="1"/>
  <c r="T569" i="225"/>
  <c r="T567" i="225" s="1"/>
  <c r="Q412" i="225"/>
  <c r="O425" i="225"/>
  <c r="O423" i="225" s="1"/>
  <c r="O421" i="225" s="1"/>
  <c r="U425" i="225"/>
  <c r="U423" i="225" s="1"/>
  <c r="U421" i="225" s="1"/>
  <c r="U412" i="225"/>
  <c r="U410" i="225" s="1"/>
  <c r="Q425" i="225"/>
  <c r="Q569" i="225"/>
  <c r="Q567" i="225" s="1"/>
  <c r="S412" i="225"/>
  <c r="V412" i="225" s="1"/>
  <c r="T425" i="225"/>
  <c r="T423" i="225" s="1"/>
  <c r="T421" i="225" s="1"/>
  <c r="T412" i="225"/>
  <c r="T410" i="225" s="1"/>
  <c r="R543" i="225"/>
  <c r="Q543" i="225"/>
  <c r="O543" i="225"/>
  <c r="P543" i="225"/>
  <c r="S543" i="225"/>
  <c r="T543" i="225"/>
  <c r="O412" i="225"/>
  <c r="O410" i="225" s="1"/>
  <c r="R401" i="225"/>
  <c r="R402" i="225"/>
  <c r="N482" i="225"/>
  <c r="V430" i="225" l="1"/>
  <c r="S428" i="225"/>
  <c r="V428" i="225" s="1"/>
  <c r="Q428" i="225"/>
  <c r="R428" i="225" s="1"/>
  <c r="R430" i="225"/>
  <c r="A486" i="225"/>
  <c r="A487" i="225" s="1"/>
  <c r="O485" i="225"/>
  <c r="P394" i="225"/>
  <c r="U394" i="225"/>
  <c r="T394" i="225"/>
  <c r="S423" i="225"/>
  <c r="V423" i="225" s="1"/>
  <c r="R412" i="225"/>
  <c r="Q410" i="225"/>
  <c r="R410" i="225" s="1"/>
  <c r="R425" i="225"/>
  <c r="Q423" i="225"/>
  <c r="S410" i="225"/>
  <c r="V410" i="225" s="1"/>
  <c r="O394" i="225"/>
  <c r="R399" i="225"/>
  <c r="V439" i="225" l="1"/>
  <c r="U458" i="225"/>
  <c r="O458" i="225"/>
  <c r="P458" i="225"/>
  <c r="T458" i="225"/>
  <c r="R439" i="225"/>
  <c r="Q426" i="225"/>
  <c r="R426" i="225" s="1"/>
  <c r="S426" i="225"/>
  <c r="V426" i="225" s="1"/>
  <c r="A488" i="225"/>
  <c r="O487" i="225"/>
  <c r="Q394" i="225"/>
  <c r="S394" i="225"/>
  <c r="V394" i="225" s="1"/>
  <c r="Q421" i="225"/>
  <c r="R421" i="225" s="1"/>
  <c r="R423" i="225"/>
  <c r="S421" i="225"/>
  <c r="V421" i="225" s="1"/>
  <c r="G8" i="225"/>
  <c r="N3" i="225"/>
  <c r="M3" i="225"/>
  <c r="L3" i="225"/>
  <c r="K3" i="225"/>
  <c r="G3" i="225"/>
  <c r="J3" i="225" s="1"/>
  <c r="U467" i="225" l="1"/>
  <c r="U468" i="225"/>
  <c r="U465" i="225"/>
  <c r="U473" i="225" s="1"/>
  <c r="P467" i="225"/>
  <c r="P468" i="225"/>
  <c r="P465" i="225"/>
  <c r="P473" i="225" s="1"/>
  <c r="T467" i="225"/>
  <c r="T468" i="225"/>
  <c r="T465" i="225"/>
  <c r="T473" i="225" s="1"/>
  <c r="O468" i="225"/>
  <c r="O465" i="225"/>
  <c r="P535" i="225"/>
  <c r="P533" i="225"/>
  <c r="O467" i="225"/>
  <c r="A489" i="225"/>
  <c r="N489" i="225" s="1"/>
  <c r="P489" i="225" s="1"/>
  <c r="O488" i="225"/>
  <c r="O490" i="225" s="1"/>
  <c r="N488" i="225"/>
  <c r="P488" i="225" s="1"/>
  <c r="N484" i="225"/>
  <c r="P484" i="225" s="1"/>
  <c r="N485" i="225"/>
  <c r="P485" i="225" s="1"/>
  <c r="N487" i="225"/>
  <c r="P487" i="225" s="1"/>
  <c r="Q458" i="225"/>
  <c r="R394" i="225"/>
  <c r="S458" i="225"/>
  <c r="L76" i="225"/>
  <c r="L360" i="225"/>
  <c r="L183" i="225"/>
  <c r="L63" i="225"/>
  <c r="L289" i="225"/>
  <c r="L97" i="225"/>
  <c r="L342" i="225"/>
  <c r="L54" i="225"/>
  <c r="L300" i="225"/>
  <c r="L154" i="225"/>
  <c r="L237" i="225"/>
  <c r="L136" i="225"/>
  <c r="L209" i="225"/>
  <c r="L200" i="225"/>
  <c r="O466" i="225" l="1"/>
  <c r="O473" i="225"/>
  <c r="R458" i="225"/>
  <c r="Q468" i="225"/>
  <c r="Q465" i="225"/>
  <c r="Q467" i="225"/>
  <c r="R467" i="225" s="1"/>
  <c r="V458" i="225"/>
  <c r="S468" i="225"/>
  <c r="V468" i="225" s="1"/>
  <c r="S465" i="225"/>
  <c r="S473" i="225" s="1"/>
  <c r="S467" i="225"/>
  <c r="A490" i="225"/>
  <c r="A491" i="225" s="1"/>
  <c r="A492" i="225" s="1"/>
  <c r="C492" i="225" s="1"/>
  <c r="O489" i="225"/>
  <c r="N486" i="225"/>
  <c r="N490" i="225"/>
  <c r="R465" i="225" l="1"/>
  <c r="Q473" i="225"/>
  <c r="R473" i="225" s="1"/>
  <c r="R468" i="225" s="1"/>
  <c r="A493" i="225"/>
  <c r="A494" i="225" s="1"/>
  <c r="A495" i="225" s="1"/>
  <c r="A496" i="225" s="1"/>
  <c r="A497" i="225" s="1"/>
  <c r="O491" i="225"/>
  <c r="N491" i="225"/>
  <c r="P491"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7" i="225"/>
  <c r="A227" i="225"/>
  <c r="A228" i="225" s="1"/>
  <c r="A229" i="225" s="1"/>
  <c r="A230" i="225" s="1"/>
  <c r="A231" i="225" s="1"/>
  <c r="A232" i="225" s="1"/>
  <c r="A233" i="225" s="1"/>
  <c r="L230" i="225" l="1"/>
  <c r="L233" i="225"/>
  <c r="L232" i="225"/>
  <c r="L231" i="225"/>
  <c r="L229" i="225"/>
  <c r="L228" i="225"/>
  <c r="A498" i="225"/>
  <c r="A499" i="225" s="1"/>
  <c r="A500" i="225" s="1"/>
  <c r="A501" i="225" s="1"/>
  <c r="A502" i="225" s="1"/>
  <c r="A503" i="225" s="1"/>
  <c r="O497" i="225"/>
  <c r="N497" i="225"/>
  <c r="N495" i="225" l="1"/>
  <c r="P495" i="225" s="1"/>
  <c r="P497" i="225"/>
  <c r="O495" i="225"/>
  <c r="O503" i="225"/>
  <c r="A504" i="225"/>
  <c r="A505" i="225" s="1"/>
  <c r="A506" i="225" s="1"/>
  <c r="A507" i="225" s="1"/>
  <c r="A508" i="225" s="1"/>
  <c r="A509" i="225" s="1"/>
  <c r="N503" i="225"/>
  <c r="A539" i="225"/>
  <c r="N501" i="225" l="1"/>
  <c r="P501" i="225" s="1"/>
  <c r="P503" i="225"/>
  <c r="O501" i="225"/>
  <c r="A510" i="225"/>
  <c r="A511" i="225" s="1"/>
  <c r="A512" i="225" s="1"/>
  <c r="A513" i="225" s="1"/>
  <c r="A514" i="225" s="1"/>
  <c r="A515" i="225" s="1"/>
  <c r="O509" i="225"/>
  <c r="N509" i="225"/>
  <c r="T310" i="225"/>
  <c r="S310" i="225"/>
  <c r="R310" i="225"/>
  <c r="Q310" i="225"/>
  <c r="P310" i="225"/>
  <c r="O310" i="225"/>
  <c r="T307" i="225"/>
  <c r="S307" i="225"/>
  <c r="R307" i="225"/>
  <c r="Q307" i="225"/>
  <c r="P307" i="225"/>
  <c r="O307" i="225"/>
  <c r="T304" i="225"/>
  <c r="S304" i="225"/>
  <c r="R304" i="225"/>
  <c r="Q304" i="225"/>
  <c r="P304" i="225"/>
  <c r="O304" i="225"/>
  <c r="T301" i="225"/>
  <c r="S301" i="225"/>
  <c r="R301" i="225"/>
  <c r="Q301" i="225"/>
  <c r="P301" i="225"/>
  <c r="O301" i="225"/>
  <c r="O526" i="225"/>
  <c r="N526" i="225"/>
  <c r="A521" i="225"/>
  <c r="N520" i="225"/>
  <c r="P300" i="225" l="1"/>
  <c r="Q300" i="225"/>
  <c r="R300" i="225"/>
  <c r="O300" i="225"/>
  <c r="S300" i="225"/>
  <c r="T300" i="225"/>
  <c r="N507" i="225"/>
  <c r="P507" i="225" s="1"/>
  <c r="P509" i="225"/>
  <c r="O507" i="225"/>
  <c r="A516" i="225"/>
  <c r="A517" i="225" s="1"/>
  <c r="A518" i="225" s="1"/>
  <c r="C518" i="225" s="1"/>
  <c r="O515" i="225"/>
  <c r="N515" i="225"/>
  <c r="A522" i="225"/>
  <c r="N521" i="225"/>
  <c r="N513" i="225" l="1"/>
  <c r="P513" i="225" s="1"/>
  <c r="P515" i="225"/>
  <c r="O513" i="225"/>
  <c r="A523" i="225"/>
  <c r="N522" i="225"/>
  <c r="N523" i="225" l="1"/>
  <c r="A524" i="225"/>
  <c r="A525" i="225" s="1"/>
  <c r="A526" i="225" s="1"/>
  <c r="A527" i="225" s="1"/>
  <c r="C527" i="225" s="1"/>
  <c r="A361" i="225" l="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V380" i="225"/>
  <c r="U380" i="225"/>
  <c r="T380" i="225"/>
  <c r="S380" i="225"/>
  <c r="R380" i="225"/>
  <c r="Q380" i="225"/>
  <c r="P380" i="225"/>
  <c r="O380" i="225"/>
  <c r="V375" i="225"/>
  <c r="U375" i="225"/>
  <c r="T375" i="225"/>
  <c r="S375" i="225"/>
  <c r="R375" i="225"/>
  <c r="Q375" i="225"/>
  <c r="P375" i="225"/>
  <c r="O375" i="225"/>
  <c r="V371" i="225"/>
  <c r="U371" i="225"/>
  <c r="T371" i="225"/>
  <c r="S371" i="225"/>
  <c r="R371" i="225"/>
  <c r="Q371" i="225"/>
  <c r="P371" i="225"/>
  <c r="O371" i="225"/>
  <c r="V367" i="225"/>
  <c r="U367" i="225"/>
  <c r="T367" i="225"/>
  <c r="S367" i="225"/>
  <c r="R367" i="225"/>
  <c r="Q367" i="225"/>
  <c r="P367" i="225"/>
  <c r="O367" i="225"/>
  <c r="A343" i="225"/>
  <c r="A344" i="225" s="1"/>
  <c r="A345" i="225" s="1"/>
  <c r="A346" i="225" s="1"/>
  <c r="A347" i="225" s="1"/>
  <c r="A348" i="225" s="1"/>
  <c r="A349" i="225" s="1"/>
  <c r="A350" i="225" s="1"/>
  <c r="T352" i="225"/>
  <c r="T343" i="225" s="1"/>
  <c r="S352" i="225"/>
  <c r="S343" i="225" s="1"/>
  <c r="R352" i="225"/>
  <c r="R343" i="225" s="1"/>
  <c r="Q352" i="225"/>
  <c r="Q343" i="225" s="1"/>
  <c r="P352" i="225"/>
  <c r="P343" i="225" s="1"/>
  <c r="O352" i="225"/>
  <c r="O343" i="225" s="1"/>
  <c r="A352" i="225" l="1"/>
  <c r="A353" i="225" s="1"/>
  <c r="A354" i="225" s="1"/>
  <c r="B354" i="225" s="1"/>
  <c r="A351" i="225"/>
  <c r="O361" i="225"/>
  <c r="R361" i="225"/>
  <c r="P361" i="225"/>
  <c r="T361" i="225"/>
  <c r="U361" i="225"/>
  <c r="S361" i="225"/>
  <c r="V361" i="225"/>
  <c r="Q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L333" i="225"/>
  <c r="L329" i="225"/>
  <c r="L326" i="225"/>
  <c r="L321" i="225"/>
  <c r="A290" i="225"/>
  <c r="A291" i="225" s="1"/>
  <c r="A292" i="225" s="1"/>
  <c r="A293" i="225" s="1"/>
  <c r="A294" i="225" s="1"/>
  <c r="A295" i="225" s="1"/>
  <c r="A296"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T280" i="225"/>
  <c r="S280" i="225"/>
  <c r="R280" i="225"/>
  <c r="Q280" i="225"/>
  <c r="P280" i="225"/>
  <c r="O280" i="225"/>
  <c r="T274" i="225"/>
  <c r="S274" i="225"/>
  <c r="R274" i="225"/>
  <c r="Q274" i="225"/>
  <c r="P274" i="225"/>
  <c r="O274" i="225"/>
  <c r="T261" i="225"/>
  <c r="T267" i="225" s="1"/>
  <c r="T273" i="225" s="1"/>
  <c r="S261" i="225"/>
  <c r="S267" i="225" s="1"/>
  <c r="S273" i="225" s="1"/>
  <c r="R261" i="225"/>
  <c r="R267" i="225" s="1"/>
  <c r="R273" i="225" s="1"/>
  <c r="Q261" i="225"/>
  <c r="Q267" i="225" s="1"/>
  <c r="Q273" i="225" s="1"/>
  <c r="P261" i="225"/>
  <c r="P267" i="225" s="1"/>
  <c r="P273" i="225" s="1"/>
  <c r="O261" i="225"/>
  <c r="O267" i="225" s="1"/>
  <c r="O273"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0" i="225"/>
  <c r="S250" i="225"/>
  <c r="R250" i="225"/>
  <c r="Q250" i="225"/>
  <c r="P250" i="225"/>
  <c r="O250" i="225"/>
  <c r="T244" i="225"/>
  <c r="S244" i="225"/>
  <c r="R244" i="225"/>
  <c r="Q244" i="225"/>
  <c r="P244" i="225"/>
  <c r="O244" i="225"/>
  <c r="T238" i="225"/>
  <c r="S238" i="225"/>
  <c r="R238" i="225"/>
  <c r="Q238" i="225"/>
  <c r="P238" i="225"/>
  <c r="O238" i="225"/>
  <c r="A210" i="225"/>
  <c r="A211" i="225" s="1"/>
  <c r="A212" i="225" s="1"/>
  <c r="A223" i="225"/>
  <c r="A224" i="225" s="1"/>
  <c r="A225" i="225" s="1"/>
  <c r="T211" i="225"/>
  <c r="T213" i="225" s="1"/>
  <c r="S211" i="225"/>
  <c r="S213" i="225" s="1"/>
  <c r="R211" i="225"/>
  <c r="R213" i="225" s="1"/>
  <c r="Q211" i="225"/>
  <c r="Q213" i="225" s="1"/>
  <c r="P211" i="225"/>
  <c r="P213" i="225" s="1"/>
  <c r="O211" i="225"/>
  <c r="O213" i="225" s="1"/>
  <c r="T210" i="225"/>
  <c r="S210" i="225"/>
  <c r="R210" i="225"/>
  <c r="Q210" i="225"/>
  <c r="P210" i="225"/>
  <c r="O210" i="225"/>
  <c r="L223" i="225"/>
  <c r="A307" i="225" l="1"/>
  <c r="A308" i="225" s="1"/>
  <c r="A309" i="225" s="1"/>
  <c r="B306" i="225"/>
  <c r="T214" i="225"/>
  <c r="O262" i="225"/>
  <c r="S262" i="225"/>
  <c r="A213" i="225"/>
  <c r="A214" i="225" s="1"/>
  <c r="A215" i="225" s="1"/>
  <c r="A219" i="225" s="1"/>
  <c r="P214" i="225"/>
  <c r="R214" i="225"/>
  <c r="S214" i="225"/>
  <c r="Q214" i="225"/>
  <c r="O214" i="225"/>
  <c r="T262" i="225"/>
  <c r="Q262" i="225"/>
  <c r="R262" i="225"/>
  <c r="P256" i="225"/>
  <c r="S256" i="225"/>
  <c r="Q256" i="225"/>
  <c r="R256" i="225"/>
  <c r="T256" i="225"/>
  <c r="L224" i="225"/>
  <c r="L225" i="225"/>
  <c r="O256" i="225"/>
  <c r="P262" i="225"/>
  <c r="A220" i="225" l="1"/>
  <c r="A221" i="225" s="1"/>
  <c r="B221" i="225" s="1"/>
  <c r="B219" i="225"/>
  <c r="A310" i="225"/>
  <c r="A311" i="225" s="1"/>
  <c r="A312" i="225" s="1"/>
  <c r="B309" i="225"/>
  <c r="A216" i="225"/>
  <c r="A217" i="225" s="1"/>
  <c r="A218" i="225" s="1"/>
  <c r="A205" i="225"/>
  <c r="A201" i="225"/>
  <c r="A202" i="225" s="1"/>
  <c r="A203" i="225" s="1"/>
  <c r="B203" i="225" s="1"/>
  <c r="T201" i="225"/>
  <c r="S201" i="225"/>
  <c r="R201" i="225"/>
  <c r="Q201" i="225"/>
  <c r="P201" i="225"/>
  <c r="O201" i="225"/>
  <c r="T193" i="225"/>
  <c r="T191" i="225" s="1"/>
  <c r="S193" i="225"/>
  <c r="S191" i="225" s="1"/>
  <c r="R193" i="225"/>
  <c r="R191" i="225" s="1"/>
  <c r="Q193" i="225"/>
  <c r="Q191" i="225" s="1"/>
  <c r="P193" i="225"/>
  <c r="P191" i="225" s="1"/>
  <c r="O193" i="225"/>
  <c r="O191" i="225" s="1"/>
  <c r="A185" i="225"/>
  <c r="A186" i="225" s="1"/>
  <c r="A184" i="225" s="1"/>
  <c r="T177" i="225"/>
  <c r="S177" i="225"/>
  <c r="R177" i="225"/>
  <c r="Q177" i="225"/>
  <c r="P177" i="225"/>
  <c r="O177" i="225"/>
  <c r="T170" i="225"/>
  <c r="S170" i="225"/>
  <c r="R170" i="225"/>
  <c r="Q170" i="225"/>
  <c r="P170" i="225"/>
  <c r="O170" i="225"/>
  <c r="T167" i="225"/>
  <c r="S167" i="225"/>
  <c r="R167" i="225"/>
  <c r="Q167" i="225"/>
  <c r="P167" i="225"/>
  <c r="O167" i="225"/>
  <c r="T164" i="225"/>
  <c r="S164" i="225"/>
  <c r="R164" i="225"/>
  <c r="Q164" i="225"/>
  <c r="P164" i="225"/>
  <c r="O164" i="225"/>
  <c r="O161" i="225"/>
  <c r="A156" i="225"/>
  <c r="A157" i="225" s="1"/>
  <c r="A155" i="225" s="1"/>
  <c r="T149" i="225"/>
  <c r="S149" i="225"/>
  <c r="R149" i="225"/>
  <c r="Q149" i="225"/>
  <c r="P149" i="225"/>
  <c r="O149" i="225"/>
  <c r="T146" i="225"/>
  <c r="S146" i="225"/>
  <c r="R146" i="225"/>
  <c r="Q146" i="225"/>
  <c r="P146" i="225"/>
  <c r="O146" i="225"/>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60" i="225" l="1"/>
  <c r="P158" i="225" s="1"/>
  <c r="B312" i="225"/>
  <c r="A316" i="225"/>
  <c r="A317" i="225" s="1"/>
  <c r="A318" i="225" s="1"/>
  <c r="A313" i="225"/>
  <c r="A314" i="225" s="1"/>
  <c r="A315" i="225" s="1"/>
  <c r="B315" i="225" s="1"/>
  <c r="Q160" i="225"/>
  <c r="Q158" i="225" s="1"/>
  <c r="R160" i="225"/>
  <c r="R158" i="225" s="1"/>
  <c r="S160" i="225"/>
  <c r="S158" i="225" s="1"/>
  <c r="T160" i="225"/>
  <c r="T158" i="225" s="1"/>
  <c r="O160" i="225"/>
  <c r="O158" i="225" s="1"/>
  <c r="A187" i="225"/>
  <c r="A189" i="225" s="1"/>
  <c r="O184" i="225"/>
  <c r="S184" i="225" s="1"/>
  <c r="A158" i="225"/>
  <c r="A159" i="225" s="1"/>
  <c r="A160" i="225" s="1"/>
  <c r="A161" i="225" s="1"/>
  <c r="A162" i="225" s="1"/>
  <c r="A163" i="225" s="1"/>
  <c r="A164" i="225" s="1"/>
  <c r="A165" i="225" s="1"/>
  <c r="A166" i="225" s="1"/>
  <c r="A167" i="225" s="1"/>
  <c r="A168" i="225" s="1"/>
  <c r="A169" i="225" s="1"/>
  <c r="A170" i="225" s="1"/>
  <c r="A171" i="225" s="1"/>
  <c r="A172" i="225" s="1"/>
  <c r="A174" i="225" s="1"/>
  <c r="A175" i="225" s="1"/>
  <c r="A176" i="225" s="1"/>
  <c r="A177" i="225" s="1"/>
  <c r="A178" i="225" s="1"/>
  <c r="O155" i="225"/>
  <c r="S155" i="225" s="1"/>
  <c r="O137" i="225"/>
  <c r="S137" i="225" s="1"/>
  <c r="P124" i="225"/>
  <c r="P116" i="225" s="1"/>
  <c r="P140" i="225"/>
  <c r="P145" i="225" s="1"/>
  <c r="R124" i="225"/>
  <c r="R116" i="225" s="1"/>
  <c r="O124" i="225"/>
  <c r="Q140" i="225"/>
  <c r="Q145" i="225" s="1"/>
  <c r="S140" i="225"/>
  <c r="S145" i="225" s="1"/>
  <c r="Q124" i="225"/>
  <c r="Q116" i="225" s="1"/>
  <c r="S124" i="225"/>
  <c r="S116" i="225" s="1"/>
  <c r="T124" i="225"/>
  <c r="R140" i="225"/>
  <c r="R145" i="225" s="1"/>
  <c r="T140" i="225"/>
  <c r="T145" i="225" s="1"/>
  <c r="O140" i="225"/>
  <c r="O145" i="225" s="1"/>
  <c r="A64" i="225"/>
  <c r="A65" i="225" s="1"/>
  <c r="A66" i="225" s="1"/>
  <c r="A67" i="225" s="1"/>
  <c r="A55" i="225"/>
  <c r="A56" i="225" s="1"/>
  <c r="A57" i="225" s="1"/>
  <c r="A58" i="225" s="1"/>
  <c r="A59" i="225" s="1"/>
  <c r="A60" i="225" s="1"/>
  <c r="A68" i="225" l="1"/>
  <c r="B67" i="225"/>
  <c r="A61" i="225"/>
  <c r="B60" i="225"/>
  <c r="A188" i="225"/>
  <c r="A190" i="225" s="1"/>
  <c r="A191" i="225" s="1"/>
  <c r="A192" i="225" s="1"/>
  <c r="A193" i="225" s="1"/>
  <c r="A194" i="225" s="1"/>
  <c r="A196" i="225" s="1"/>
  <c r="A173" i="225"/>
  <c r="O116" i="225"/>
  <c r="O110" i="225" s="1"/>
  <c r="T116" i="225"/>
  <c r="T110" i="225" s="1"/>
  <c r="S110" i="225"/>
  <c r="Q110" i="225"/>
  <c r="R110" i="225"/>
  <c r="P110" i="225"/>
  <c r="A179" i="225"/>
  <c r="A181" i="225" s="1"/>
  <c r="A180" i="225"/>
  <c r="A195"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<sst xmlns="http://schemas.openxmlformats.org/spreadsheetml/2006/main" count="19411" uniqueCount="2936">
  <si>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</si>
  <si>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</si>
  <si>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</si>
  <si>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</si>
  <si>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</si>
  <si>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</si>
  <si>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</si>
  <si>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</si>
  <si>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</si>
  <si>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</si>
  <si>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</si>
  <si>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</si>
  <si>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</si>
  <si>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</si>
  <si>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</si>
  <si>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</si>
  <si>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</si>
  <si>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</si>
  <si>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</si>
  <si>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</si>
  <si>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</si>
  <si>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</si>
  <si>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</si>
  <si>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</si>
  <si>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</si>
  <si>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</si>
  <si>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</si>
  <si>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</si>
  <si>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</si>
  <si>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</si>
  <si>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</si>
  <si>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</si>
  <si>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</si>
  <si>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</si>
  <si>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</si>
  <si>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</si>
  <si>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</si>
  <si>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</si>
  <si>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</si>
  <si>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</si>
  <si>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</si>
  <si>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</si>
  <si>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</si>
  <si>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</si>
  <si>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</si>
  <si>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</si>
  <si>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</si>
  <si>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</si>
  <si>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</si>
  <si>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</si>
  <si>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</si>
  <si>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</si>
  <si>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</si>
  <si>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</si>
  <si>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</si>
  <si>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</si>
  <si>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</si>
  <si>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</si>
  <si>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</si>
  <si>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</si>
  <si>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</si>
  <si>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</si>
  <si>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</si>
  <si>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</si>
  <si>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</si>
  <si>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</si>
  <si>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</si>
  <si>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</si>
  <si>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</si>
  <si>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</si>
  <si>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</si>
  <si>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</si>
  <si>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</si>
  <si>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</si>
  <si>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</si>
  <si>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</si>
  <si>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</si>
  <si>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</si>
  <si>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</si>
  <si>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</si>
  <si>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</si>
  <si>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</si>
  <si>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</si>
  <si>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</si>
  <si>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</si>
  <si>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</si>
  <si>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</si>
  <si>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</si>
  <si>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</si>
  <si>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</si>
  <si>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</si>
  <si>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</si>
  <si>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</si>
  <si>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</si>
  <si>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</si>
  <si>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</si>
  <si>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</si>
  <si>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</si>
  <si>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</si>
  <si>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</si>
  <si>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</si>
  <si>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</si>
  <si>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</si>
  <si>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</si>
  <si>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</si>
  <si>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</si>
  <si>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</si>
  <si>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</si>
  <si>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</si>
  <si>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</si>
  <si>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</si>
  <si>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</si>
  <si>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</si>
  <si>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</si>
  <si>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</si>
  <si>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</si>
  <si>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</si>
  <si>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</si>
  <si>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</si>
  <si>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</si>
  <si>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</si>
  <si>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</si>
  <si>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</si>
  <si>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</si>
  <si>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</si>
  <si>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</si>
  <si>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</si>
  <si>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</si>
  <si>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</si>
  <si>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</si>
  <si>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</si>
  <si>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</si>
  <si>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</si>
  <si>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</si>
  <si>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</si>
  <si>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</si>
  <si>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</si>
  <si>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</si>
  <si>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</si>
  <si>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</si>
  <si>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</si>
  <si>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</si>
  <si>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</si>
  <si>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</si>
  <si>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</si>
  <si>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</si>
  <si>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</si>
  <si>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</si>
  <si>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</si>
  <si>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</si>
  <si>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</si>
  <si>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</si>
  <si>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</si>
  <si>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</si>
  <si>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</si>
  <si>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</si>
  <si>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</si>
  <si>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</si>
  <si>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</si>
  <si>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</si>
  <si>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</si>
  <si>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</si>
  <si>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</si>
  <si>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</si>
  <si>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</si>
  <si>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</si>
  <si>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</si>
  <si>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</si>
  <si>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</si>
  <si>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</si>
  <si>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</si>
  <si>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</si>
  <si>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</si>
  <si>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</si>
  <si>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</si>
  <si>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</si>
  <si>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</si>
  <si>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</si>
  <si>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</si>
  <si>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</si>
  <si>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</si>
  <si>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</si>
  <si>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</si>
  <si>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</si>
  <si>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</si>
  <si>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</si>
  <si>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</si>
  <si>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</si>
  <si>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</si>
  <si>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</si>
  <si>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</si>
  <si>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</si>
  <si>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</si>
  <si>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</si>
  <si>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</si>
  <si>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</si>
  <si>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</si>
  <si>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</si>
  <si>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</si>
  <si>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</si>
  <si>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</si>
  <si>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</si>
  <si>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</si>
  <si>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</si>
  <si>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</si>
  <si>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</si>
  <si>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</si>
  <si>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</si>
  <si>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</si>
  <si>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</si>
  <si>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</si>
  <si>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</si>
  <si>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</si>
  <si>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</si>
  <si>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</si>
  <si>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</si>
  <si>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</si>
  <si>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</si>
  <si>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</si>
  <si>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</si>
  <si>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</si>
  <si>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</si>
  <si>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</si>
  <si>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</si>
  <si>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</si>
  <si>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</si>
  <si>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</si>
  <si>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</si>
  <si>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</si>
  <si>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</si>
  <si>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</si>
  <si>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</si>
  <si>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</si>
  <si>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</si>
  <si>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</si>
  <si>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</si>
  <si>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</si>
  <si>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</si>
  <si>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</si>
  <si>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</si>
  <si>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</si>
  <si>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</si>
  <si>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</si>
  <si>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</si>
  <si>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</si>
  <si>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</si>
  <si>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</si>
  <si>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</si>
  <si>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</si>
  <si>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</si>
  <si>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</si>
  <si>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</si>
  <si>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</si>
  <si>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</si>
  <si>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</si>
  <si>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</si>
  <si>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</si>
  <si>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</si>
  <si>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</si>
  <si>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</si>
  <si>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</si>
  <si>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</si>
  <si>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</si>
  <si>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</si>
  <si>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</si>
  <si>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</si>
  <si>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</si>
  <si>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</si>
  <si>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</si>
  <si>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</si>
  <si>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</si>
  <si>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</si>
  <si>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</si>
  <si>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</si>
  <si>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</si>
  <si>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</si>
  <si>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</si>
  <si>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</si>
  <si>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</si>
  <si>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</si>
  <si>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</si>
  <si>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</si>
  <si>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</si>
  <si>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</si>
  <si>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</si>
  <si>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</si>
  <si>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</si>
  <si>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</si>
  <si>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</si>
  <si>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</si>
  <si>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</si>
  <si>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</si>
  <si>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</si>
  <si>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</si>
  <si>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</si>
  <si>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</si>
  <si>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</si>
  <si>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</si>
  <si>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</si>
  <si>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</si>
  <si>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</si>
  <si>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</si>
  <si>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</si>
  <si>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</si>
  <si>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</si>
  <si>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</si>
  <si>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</si>
  <si>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</si>
  <si>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</si>
  <si>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</si>
  <si>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</si>
  <si>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</si>
  <si>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</si>
  <si>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</si>
  <si>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</si>
  <si>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</si>
  <si>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</si>
  <si>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</si>
  <si>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</si>
  <si>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</si>
  <si>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</si>
  <si>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</si>
  <si>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</si>
  <si>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</si>
  <si>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</si>
  <si>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</si>
  <si>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</si>
  <si>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</si>
  <si>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</si>
  <si>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</si>
  <si>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</si>
  <si>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</si>
  <si>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</si>
  <si>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</si>
  <si>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</si>
  <si>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</si>
  <si>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</si>
  <si>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</si>
  <si>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</si>
  <si>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</si>
  <si>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</si>
  <si>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</si>
  <si>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</si>
  <si>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</si>
  <si>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</si>
  <si>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</si>
  <si>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</si>
  <si>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</si>
  <si>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</si>
  <si>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</si>
  <si>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</si>
  <si>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</si>
  <si>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</si>
  <si>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</si>
  <si>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</si>
  <si>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</si>
  <si>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</si>
  <si>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</si>
  <si>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</si>
  <si>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</si>
  <si>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</si>
  <si>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</si>
  <si>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</si>
  <si>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</si>
  <si>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</si>
  <si>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</si>
  <si>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</si>
  <si>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</si>
  <si>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</si>
  <si>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</si>
  <si>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</si>
  <si>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</si>
  <si>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</si>
  <si>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</si>
  <si>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</si>
  <si>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</si>
  <si>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</si>
  <si>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</si>
  <si>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</si>
  <si>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</si>
  <si>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</si>
  <si>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</si>
  <si>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</si>
  <si>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</si>
  <si>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</si>
  <si>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</si>
  <si>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</si>
  <si>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</si>
  <si>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</si>
  <si>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</si>
  <si>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</si>
  <si>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</si>
  <si>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</si>
  <si>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</si>
  <si>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</si>
  <si>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</si>
  <si>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</si>
  <si>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</si>
  <si>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</si>
  <si>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</si>
  <si>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</si>
  <si>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</si>
  <si>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</si>
  <si>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</si>
  <si>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</si>
  <si>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</si>
  <si>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</si>
  <si>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</si>
  <si>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</si>
  <si>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</si>
  <si>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</si>
  <si>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</si>
  <si>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</si>
  <si>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</si>
  <si>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</si>
  <si>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</si>
  <si>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</si>
  <si>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</si>
  <si>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</si>
  <si>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</si>
  <si>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</si>
  <si>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</si>
  <si>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</si>
  <si>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</si>
  <si>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</si>
  <si>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</si>
  <si>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</si>
  <si>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</si>
  <si>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</si>
  <si>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</si>
  <si>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</si>
  <si>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</si>
  <si>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</si>
  <si>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</si>
  <si>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</si>
  <si>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</si>
  <si>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</si>
  <si>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</si>
  <si>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</si>
  <si>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</si>
  <si>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</si>
  <si>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</si>
  <si>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</si>
  <si>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</si>
  <si>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</si>
  <si>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</si>
  <si>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</si>
  <si>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</si>
  <si>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</si>
  <si>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</si>
  <si>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</si>
  <si>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</si>
  <si>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</si>
  <si>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</si>
  <si>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</si>
  <si>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</si>
  <si>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</si>
  <si>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</si>
  <si>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</si>
  <si>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</si>
  <si>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</si>
  <si>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</si>
  <si>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</si>
  <si>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</si>
  <si>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</si>
  <si>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</si>
  <si>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</si>
  <si>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</si>
  <si>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</si>
  <si>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</si>
  <si>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</si>
  <si>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</si>
  <si>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</si>
  <si>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</si>
  <si>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</si>
  <si>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</si>
  <si>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</si>
  <si>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</si>
  <si>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</si>
  <si>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</si>
  <si>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</si>
  <si>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</si>
  <si>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</si>
  <si>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</si>
  <si>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</si>
  <si>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</si>
  <si>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</si>
  <si>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</si>
  <si>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</si>
  <si>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</si>
  <si>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</si>
  <si>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</si>
  <si>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</si>
  <si>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</si>
  <si>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</si>
  <si>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</si>
  <si>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</si>
  <si>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</si>
  <si>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</si>
  <si>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</si>
  <si>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</si>
  <si>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</si>
  <si>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</si>
  <si>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</si>
  <si>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</si>
  <si>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</si>
  <si>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</si>
  <si>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</si>
  <si>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</si>
  <si>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</si>
  <si>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</si>
  <si>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</si>
  <si>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</si>
  <si>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</si>
  <si>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</si>
  <si>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</si>
  <si>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</si>
  <si>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</si>
  <si>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</si>
  <si>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</si>
  <si>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</si>
  <si>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</si>
  <si>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</si>
  <si>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</si>
  <si>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</si>
  <si>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</si>
  <si>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</si>
  <si>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</si>
  <si>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</si>
  <si>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</si>
  <si>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</si>
  <si>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</si>
  <si>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</si>
  <si>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</si>
  <si>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</si>
  <si>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</si>
  <si>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</si>
  <si>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</si>
  <si>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</si>
  <si>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</si>
  <si>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</si>
  <si>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</si>
  <si>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</si>
  <si>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</si>
  <si>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</si>
  <si>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</si>
  <si>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</si>
  <si>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</si>
  <si>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</si>
  <si>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</si>
  <si>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</si>
  <si>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</si>
  <si>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</si>
  <si>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</si>
  <si>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</si>
  <si>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</si>
  <si>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</si>
  <si>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</si>
  <si>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</si>
  <si>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</si>
  <si>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</si>
  <si>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</si>
  <si>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</si>
  <si>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</si>
  <si>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</si>
  <si>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</si>
  <si>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</si>
  <si>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</si>
  <si>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</si>
  <si>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</si>
  <si>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</si>
  <si>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</si>
  <si>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</si>
  <si>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</si>
  <si>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</si>
  <si>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</si>
  <si>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</si>
  <si>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</si>
  <si>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</si>
  <si>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</si>
  <si>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</si>
  <si>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</si>
  <si>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</si>
  <si>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</si>
  <si>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</si>
  <si>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</si>
  <si>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</si>
  <si>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</si>
  <si>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</si>
  <si>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</si>
  <si>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</si>
  <si>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</si>
  <si>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</si>
  <si>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</si>
  <si>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</si>
  <si>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</si>
  <si>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</si>
  <si>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</si>
  <si>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</si>
  <si>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</si>
  <si>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</si>
  <si>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</si>
  <si>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</si>
  <si>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</si>
  <si>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</si>
  <si>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</si>
  <si>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</si>
  <si>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</si>
  <si>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</si>
  <si>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</si>
  <si>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</si>
  <si>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</si>
  <si>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</si>
  <si>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</si>
  <si>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</si>
  <si>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</si>
  <si>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</si>
  <si>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</si>
  <si>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</si>
  <si>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</si>
  <si>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</si>
  <si>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</si>
  <si>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</si>
  <si>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</si>
  <si>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</si>
  <si>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</si>
  <si>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</si>
  <si>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</si>
  <si>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</si>
  <si>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</si>
  <si>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</si>
  <si>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</si>
  <si>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</si>
  <si>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</si>
  <si>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</si>
  <si>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</si>
  <si>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</si>
  <si>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</si>
  <si>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</si>
  <si>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</si>
  <si>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</si>
  <si>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</si>
  <si>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</si>
  <si>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</si>
  <si>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</si>
  <si>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</si>
  <si>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</si>
  <si>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</si>
  <si>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</si>
  <si>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</si>
  <si>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</si>
  <si>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</si>
  <si>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</si>
  <si>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</si>
  <si>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</si>
  <si>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</si>
  <si>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</si>
  <si>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</si>
  <si>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</si>
  <si>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</si>
  <si>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</si>
  <si>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</si>
  <si>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</si>
  <si>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</si>
  <si>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</si>
  <si>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</si>
  <si>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</si>
  <si>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</si>
  <si>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</si>
  <si>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</si>
  <si>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</si>
  <si>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</si>
  <si>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</si>
  <si>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</si>
  <si>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</si>
  <si>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</si>
  <si>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</si>
  <si>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</si>
  <si>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</si>
  <si>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</si>
  <si>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</si>
  <si>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</si>
  <si>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</si>
  <si>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</si>
  <si>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</si>
  <si>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</si>
  <si>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</si>
  <si>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</si>
  <si>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</si>
  <si>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</si>
  <si>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</si>
  <si>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</si>
  <si>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</si>
  <si>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</si>
  <si>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</si>
  <si>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</si>
  <si>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</si>
  <si>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</si>
  <si>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</si>
  <si>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</si>
  <si>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</si>
  <si>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</si>
  <si>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</si>
  <si>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</si>
  <si>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</si>
  <si>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</si>
  <si>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</si>
  <si>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</si>
  <si>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</si>
  <si>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</si>
  <si>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</si>
  <si>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</si>
  <si>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</si>
  <si>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</si>
  <si>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</si>
  <si>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</si>
  <si>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</si>
  <si>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</si>
  <si>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</si>
  <si>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</si>
  <si>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</si>
  <si>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</si>
  <si>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</si>
  <si>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</si>
  <si>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</si>
  <si>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</si>
  <si>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</si>
  <si>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</si>
  <si>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</si>
  <si>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</si>
  <si>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</si>
  <si>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</si>
  <si>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</si>
  <si>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</si>
  <si>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</si>
  <si>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</si>
  <si>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</si>
  <si>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</si>
  <si>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</si>
  <si>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</si>
  <si>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</si>
  <si>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</si>
  <si>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</si>
  <si>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</si>
  <si>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</si>
  <si>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</si>
  <si>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</si>
  <si>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</si>
  <si>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</si>
  <si>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</si>
  <si>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</si>
  <si>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</si>
  <si>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</si>
  <si>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</si>
  <si>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</si>
  <si>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</si>
  <si>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</si>
  <si>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</si>
  <si>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</si>
  <si>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</si>
  <si>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</si>
  <si>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</si>
  <si>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</si>
  <si>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</si>
  <si>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</si>
  <si>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</si>
  <si>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</si>
  <si>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</si>
  <si>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</si>
  <si>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</si>
  <si>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</si>
  <si>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</si>
  <si>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</si>
  <si>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</si>
  <si>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</si>
  <si>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</si>
  <si>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</si>
  <si>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</si>
  <si>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</si>
  <si>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</si>
  <si>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</si>
  <si>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</si>
  <si>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</si>
  <si>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</si>
  <si>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</si>
  <si>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</si>
  <si>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</si>
  <si>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</si>
  <si>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</si>
  <si>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</si>
  <si>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</si>
  <si>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</si>
  <si>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</si>
  <si>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</si>
  <si>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</si>
  <si>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</si>
  <si>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</si>
  <si>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</si>
  <si>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</si>
  <si>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</si>
  <si>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</si>
  <si>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</si>
  <si>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</si>
  <si>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</si>
  <si>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</si>
  <si>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</si>
  <si>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</si>
  <si>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</si>
  <si>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</si>
  <si>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</si>
  <si>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</si>
  <si>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</si>
  <si>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</si>
  <si>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</si>
  <si>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</si>
  <si>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</si>
  <si>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</si>
  <si>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</si>
  <si>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</si>
  <si>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</si>
  <si>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</si>
  <si>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</si>
  <si>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</si>
  <si>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</si>
  <si>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</si>
  <si>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</si>
  <si>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</si>
  <si>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</si>
  <si>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</si>
  <si>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</si>
  <si>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</si>
  <si>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</si>
  <si>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</si>
  <si>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</si>
  <si>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</si>
  <si>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</si>
  <si>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</si>
  <si>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</si>
  <si>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</si>
  <si>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</si>
  <si>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</si>
  <si>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</si>
  <si>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</si>
  <si>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</si>
  <si>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</si>
  <si>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</si>
  <si>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</si>
  <si>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</si>
  <si>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</si>
  <si>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</si>
  <si>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</si>
  <si>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</si>
  <si>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</si>
  <si>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</si>
  <si>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</si>
  <si>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</si>
  <si>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</si>
  <si>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</si>
  <si>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</si>
  <si>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</si>
  <si>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</si>
  <si>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</si>
  <si>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</si>
  <si>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</si>
  <si>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</si>
  <si>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</si>
  <si>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</si>
  <si>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</si>
  <si>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</si>
  <si>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</si>
  <si>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</si>
  <si>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</si>
  <si>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</si>
  <si>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</si>
  <si>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</si>
  <si>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</si>
  <si>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</si>
  <si>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</si>
  <si>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</si>
  <si>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</si>
  <si>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</si>
  <si>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</si>
  <si>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</si>
  <si>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</si>
  <si>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</si>
  <si>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</si>
  <si>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</si>
  <si>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</si>
  <si>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</si>
  <si>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</si>
  <si>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</si>
  <si>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</si>
  <si>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</si>
  <si>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</si>
  <si>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</si>
  <si>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</si>
  <si>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</si>
  <si>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</si>
  <si>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</si>
  <si>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</si>
  <si>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</si>
  <si>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</si>
  <si>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</si>
  <si>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</si>
  <si>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</si>
  <si>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</si>
  <si>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</si>
  <si>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</si>
  <si>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</si>
  <si>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</si>
  <si>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</si>
  <si>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</si>
  <si>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</si>
  <si>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</si>
  <si>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</si>
  <si>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</si>
  <si>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</si>
  <si>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</si>
  <si>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</si>
  <si>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</si>
  <si>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</si>
  <si>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</si>
  <si>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</si>
  <si>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</si>
  <si>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</si>
  <si>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</si>
  <si>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</si>
  <si>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</si>
  <si>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</si>
  <si>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</si>
  <si>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</si>
  <si>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</si>
  <si>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</si>
  <si>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</si>
  <si>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</si>
  <si>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</si>
  <si>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</si>
  <si>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</si>
  <si>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</si>
  <si>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</si>
  <si>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</si>
  <si>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</si>
  <si>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</si>
  <si>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</si>
  <si>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</si>
  <si>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</si>
  <si>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</si>
  <si>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</si>
  <si>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</si>
  <si>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</si>
  <si>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</si>
  <si>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</si>
  <si>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</si>
  <si>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</si>
  <si>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</si>
  <si>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</si>
  <si>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</si>
  <si>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</si>
  <si>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</si>
  <si>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</si>
  <si>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</si>
  <si>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</si>
  <si>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</si>
  <si>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</si>
  <si>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</si>
  <si>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</si>
  <si>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</si>
  <si>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</si>
  <si>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</si>
  <si>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</si>
  <si>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</si>
  <si>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</si>
  <si>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</si>
  <si>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</si>
  <si>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</si>
  <si>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</si>
  <si>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</si>
  <si>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</si>
  <si>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</si>
  <si>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</si>
  <si>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</si>
  <si>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</si>
  <si>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</si>
  <si>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</si>
  <si>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</si>
  <si>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</si>
  <si>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</si>
  <si>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</si>
  <si>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</si>
  <si>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</si>
  <si>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</si>
  <si>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</si>
  <si>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</si>
  <si>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</si>
  <si>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</si>
  <si>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</si>
  <si>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</si>
  <si>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</si>
  <si>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</si>
  <si>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</si>
  <si>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</si>
  <si>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</si>
  <si>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</si>
  <si>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</si>
  <si>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</si>
  <si>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</si>
  <si>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</si>
  <si>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</si>
  <si>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</si>
  <si>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</si>
  <si>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</si>
  <si>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</si>
  <si>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</si>
  <si>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</si>
  <si>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</si>
  <si>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</si>
  <si>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</si>
  <si>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</si>
  <si>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</si>
  <si>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</si>
  <si>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</si>
  <si>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</si>
  <si>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</si>
  <si>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</si>
  <si>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</si>
  <si>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</si>
  <si>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</si>
  <si>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</si>
  <si>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</si>
  <si>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</si>
  <si>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</si>
  <si>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</si>
  <si>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</si>
  <si>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</si>
  <si>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</si>
  <si>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</si>
  <si>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</si>
  <si>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</si>
  <si>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</si>
  <si>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</si>
  <si>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</si>
  <si>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</si>
  <si>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</si>
  <si>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</si>
  <si>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</si>
  <si>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</si>
  <si>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</si>
  <si>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</si>
  <si>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</si>
  <si>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</si>
  <si>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</si>
  <si>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</si>
  <si>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</si>
  <si>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</si>
  <si>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</si>
  <si>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</si>
  <si>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</si>
  <si>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</si>
  <si>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</si>
  <si>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</si>
  <si>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</si>
  <si>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</si>
  <si>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</si>
  <si>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</si>
  <si>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</si>
  <si>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</si>
  <si>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</si>
  <si>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</si>
  <si>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</si>
  <si>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</si>
  <si>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</si>
  <si>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Расходы на оплату труда основного производственного персонала</t>
  </si>
  <si>
    <t>численность</t>
  </si>
  <si>
    <t>чел.</t>
  </si>
  <si>
    <t>среднемесячная заработная плата</t>
  </si>
  <si>
    <t>руб./чел.</t>
  </si>
  <si>
    <t>Расходы на оплату труда ремонтного персонала</t>
  </si>
  <si>
    <t>Расходы на оплату труда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</si>
  <si>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</si>
  <si>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</si>
  <si>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</si>
  <si>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</si>
  <si>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</si>
  <si>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</si>
  <si>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</si>
  <si>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</si>
  <si>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</si>
  <si>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</si>
  <si>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</si>
  <si>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</si>
  <si>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</si>
  <si>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</si>
  <si>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</si>
  <si>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</si>
  <si>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</si>
  <si>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</si>
  <si>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</si>
  <si>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</si>
  <si>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</si>
  <si>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</si>
  <si>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</si>
  <si>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</si>
  <si>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</si>
  <si>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</si>
  <si>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</si>
  <si>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</si>
  <si>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</si>
  <si>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</si>
  <si>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</si>
  <si>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</si>
  <si>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</si>
  <si>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</si>
  <si>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</si>
  <si>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</si>
  <si>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</si>
  <si>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</si>
  <si>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</si>
  <si>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</si>
  <si>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</si>
  <si>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</si>
  <si>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</si>
  <si>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</si>
  <si>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</si>
  <si>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</si>
  <si>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</si>
  <si>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производственного персонала</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</si>
  <si>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</si>
  <si>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</si>
  <si>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</si>
  <si>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</si>
  <si>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</si>
  <si>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</si>
  <si>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</si>
  <si>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</si>
  <si>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</si>
  <si>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</si>
  <si>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</si>
  <si>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</si>
  <si>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</si>
  <si>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</si>
  <si>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</si>
  <si>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</si>
  <si>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</si>
  <si>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</si>
  <si>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</si>
  <si>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</si>
  <si>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</si>
  <si>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</si>
  <si>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</si>
  <si>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</si>
  <si>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</si>
  <si>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</si>
  <si>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</si>
  <si>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</si>
  <si>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</si>
  <si>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</si>
  <si>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</si>
  <si>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</si>
  <si>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</si>
  <si>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</si>
  <si>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</si>
  <si>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</si>
  <si>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</si>
  <si>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</si>
  <si>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</si>
  <si>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</si>
  <si>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</si>
  <si>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</si>
  <si>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</si>
  <si>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</si>
  <si>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</si>
  <si>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</si>
  <si>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</si>
  <si>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</si>
  <si>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</si>
  <si>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</si>
  <si>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</si>
  <si>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</si>
  <si>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</si>
  <si>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</si>
  <si>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</si>
  <si>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</si>
  <si>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</si>
  <si>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</si>
  <si>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</si>
  <si>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</si>
  <si>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</si>
  <si>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</si>
  <si>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</si>
  <si>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</si>
  <si>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</si>
  <si>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</si>
  <si>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</si>
  <si>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</si>
  <si>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</si>
  <si>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</si>
  <si>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</si>
  <si>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</si>
  <si>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</si>
  <si>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</si>
  <si>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административно-управленческого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</si>
  <si>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</si>
  <si>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</si>
  <si>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</si>
  <si>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</si>
  <si>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</si>
  <si>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</si>
  <si>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</si>
  <si>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</si>
  <si>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</si>
  <si>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</si>
  <si>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</si>
  <si>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</si>
  <si>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</si>
  <si>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</si>
  <si>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</si>
  <si>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</si>
  <si>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</si>
  <si>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</si>
  <si>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</si>
  <si>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</si>
  <si>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</si>
  <si>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</si>
  <si>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</si>
  <si>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</si>
  <si>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</si>
  <si>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</si>
  <si>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</si>
  <si>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</si>
  <si>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</si>
  <si>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</si>
  <si>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</si>
  <si>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</si>
  <si>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</si>
  <si>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</si>
  <si>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</si>
  <si>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</si>
  <si>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</si>
  <si>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</si>
  <si>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</si>
  <si>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</si>
  <si>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</si>
  <si>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</si>
  <si>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</si>
  <si>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</si>
  <si>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</si>
  <si>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</si>
  <si>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</si>
  <si>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</si>
  <si>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</si>
  <si>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</si>
  <si>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</si>
  <si>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</si>
  <si>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</si>
  <si>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</si>
  <si>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</si>
  <si>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</si>
  <si>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</si>
  <si>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</si>
  <si>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</si>
  <si>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</si>
  <si>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</si>
  <si>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</si>
  <si>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</si>
  <si>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</si>
  <si>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</si>
  <si>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</si>
  <si>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</si>
  <si>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</si>
  <si>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</si>
  <si>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</si>
  <si>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</si>
  <si>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</si>
  <si>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</si>
  <si>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</si>
  <si>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</si>
  <si>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</si>
  <si>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</si>
  <si>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</si>
  <si>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</si>
  <si>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</si>
  <si>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</si>
  <si>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</si>
  <si>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</si>
  <si>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</si>
  <si>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</si>
  <si>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</si>
  <si>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</si>
  <si>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</si>
  <si>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</si>
  <si>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</si>
  <si>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L4_14</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</si>
  <si>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</si>
  <si>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</si>
  <si>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</si>
  <si>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</si>
  <si>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</si>
  <si>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 налоги и сборы, в том числе:</t>
  </si>
  <si>
    <t>страховые взносы на обязательное социальное страхование производственного персонала, в том числе налоги и сборы</t>
  </si>
  <si>
    <t>Расходы на оплату труда и страховые взносы на обязательное социальное страхование ремонтного персонала, в том числе налоги и сборы, в том числе:</t>
  </si>
  <si>
    <t>страховые взносы на обязательное социальное страхование ремонтного персонала, в том числе налоги и сборы</t>
  </si>
  <si>
    <t>Расходы на оплату труда и страховые взносы на обязательное социальное страхование административно-управленческого персонала, в том числе налоги и сборы, в том числе:</t>
  </si>
  <si>
    <t>страховые взносы на обязательное социальное страхование административно-управленческого персонала, в том числе налоги и сборы</t>
  </si>
  <si>
    <t>11.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</si>
  <si>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</si>
  <si>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</si>
  <si>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</si>
  <si>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</si>
  <si>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L3</t>
  </si>
  <si>
    <t>L4_1</t>
  </si>
  <si>
    <t>L4_2</t>
  </si>
  <si>
    <t>L5</t>
  </si>
  <si>
    <t>Вид документа</t>
  </si>
  <si>
    <t>Номер документа</t>
  </si>
  <si>
    <t>Дата документа</t>
  </si>
  <si>
    <t>L2_7</t>
  </si>
  <si>
    <t>L2_8</t>
  </si>
  <si>
    <t>L2_9</t>
  </si>
  <si>
    <t>L2_10</t>
  </si>
  <si>
    <t>L2_11</t>
  </si>
  <si>
    <t>L2_12</t>
  </si>
  <si>
    <t>L2_13</t>
  </si>
  <si>
    <t>L2_14</t>
  </si>
  <si>
    <t>L2_15</t>
  </si>
  <si>
    <t>L3_1</t>
  </si>
  <si>
    <t>L3_2</t>
  </si>
  <si>
    <t>L3_3</t>
  </si>
  <si>
    <t>L4_3</t>
  </si>
  <si>
    <t>L4_4</t>
  </si>
  <si>
    <t>L4_6</t>
  </si>
  <si>
    <t>L4_7</t>
  </si>
  <si>
    <t>L4_8</t>
  </si>
  <si>
    <t>L4_9</t>
  </si>
  <si>
    <t>L4_10</t>
  </si>
  <si>
    <t>L4_11</t>
  </si>
  <si>
    <t>L4_12</t>
  </si>
  <si>
    <t>L4_13</t>
  </si>
  <si>
    <t>L5_1</t>
  </si>
  <si>
    <t>L5_2</t>
  </si>
  <si>
    <t>L5_3</t>
  </si>
  <si>
    <t>L5_4</t>
  </si>
  <si>
    <t>L6_1</t>
  </si>
  <si>
    <t>L6_2</t>
  </si>
  <si>
    <t>L6_3</t>
  </si>
  <si>
    <t>L6_4</t>
  </si>
  <si>
    <t>L7_2</t>
  </si>
  <si>
    <t>L7_3</t>
  </si>
  <si>
    <t>L7_4</t>
  </si>
  <si>
    <t>L7_5</t>
  </si>
  <si>
    <t>L7_6</t>
  </si>
  <si>
    <t>Не определено</t>
  </si>
  <si>
    <t>Направлено на внесение платы за негативное воздействие на окружающую среду</t>
  </si>
  <si>
    <t>L1_1</t>
  </si>
  <si>
    <t>L1_2</t>
  </si>
  <si>
    <t>L1_3</t>
  </si>
  <si>
    <t>L1_4</t>
  </si>
  <si>
    <t>L2_1</t>
  </si>
  <si>
    <t>L2_2</t>
  </si>
  <si>
    <t>L3_1_1</t>
  </si>
  <si>
    <t>L3_1_2</t>
  </si>
  <si>
    <t>L3_2_1</t>
  </si>
  <si>
    <t>L3_2_2</t>
  </si>
  <si>
    <t>L4</t>
  </si>
  <si>
    <t>L6</t>
  </si>
  <si>
    <t>L7</t>
  </si>
  <si>
    <t>L8</t>
  </si>
  <si>
    <t>L8_1</t>
  </si>
  <si>
    <t>L8_2</t>
  </si>
  <si>
    <t>L8_3</t>
  </si>
  <si>
    <t>L9</t>
  </si>
  <si>
    <t>L9_1</t>
  </si>
  <si>
    <t>L10</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</si>
  <si>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</si>
  <si>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</si>
  <si>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</si>
  <si>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</si>
  <si>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</si>
  <si>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</si>
  <si>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</si>
  <si>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</si>
  <si>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</si>
  <si>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</si>
  <si>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</si>
  <si>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</si>
  <si>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</si>
  <si>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</si>
  <si>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</si>
  <si>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</si>
  <si>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</si>
  <si>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</si>
  <si>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</si>
  <si>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</si>
  <si>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</si>
  <si>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</si>
  <si>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</si>
  <si>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</si>
  <si>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</si>
  <si>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</si>
  <si>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</si>
  <si>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</si>
  <si>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L11</t>
  </si>
  <si>
    <t>L12</t>
  </si>
  <si>
    <t>L5_2_1</t>
  </si>
  <si>
    <t>L5_2_2</t>
  </si>
  <si>
    <t>L7_1_1</t>
  </si>
  <si>
    <t>L7_1_2</t>
  </si>
  <si>
    <t>L7_2_1</t>
  </si>
  <si>
    <t>L7_2_2</t>
  </si>
  <si>
    <t>L1_5</t>
  </si>
  <si>
    <t>L2_3</t>
  </si>
  <si>
    <t>L2_4</t>
  </si>
  <si>
    <t>L2_5</t>
  </si>
  <si>
    <t>L3_4</t>
  </si>
  <si>
    <t>L3_5</t>
  </si>
  <si>
    <t>L4_5</t>
  </si>
  <si>
    <t>L5_5</t>
  </si>
  <si>
    <t>L8_4</t>
  </si>
  <si>
    <t>L8_5</t>
  </si>
  <si>
    <t>L1_1_1</t>
  </si>
  <si>
    <t>L1_1_2</t>
  </si>
  <si>
    <t>L0</t>
  </si>
  <si>
    <t>L1_1_3</t>
  </si>
  <si>
    <t>L1_1_4</t>
  </si>
  <si>
    <t>L1_2_1</t>
  </si>
  <si>
    <t>L1_2_2</t>
  </si>
  <si>
    <t>L1_2_3</t>
  </si>
  <si>
    <t>L1_3_1</t>
  </si>
  <si>
    <t>L1_3_2</t>
  </si>
  <si>
    <t>L1_3_3</t>
  </si>
  <si>
    <t>L1_4_1</t>
  </si>
  <si>
    <t>L1_4_2</t>
  </si>
  <si>
    <t>L1_4_3</t>
  </si>
  <si>
    <t>L1_4_4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</si>
  <si>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</si>
  <si>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</si>
  <si>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</si>
  <si>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</si>
  <si>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</si>
  <si>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</si>
  <si>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L2_1_1</t>
  </si>
  <si>
    <t>L2_1_2</t>
  </si>
  <si>
    <t>L2_1_3</t>
  </si>
  <si>
    <t>L2_1_4</t>
  </si>
  <si>
    <t>L2_1_5</t>
  </si>
  <si>
    <t>с 01.01 по 30.06 без НДС</t>
  </si>
  <si>
    <t>с 01.07 по 31.12 без НДС</t>
  </si>
  <si>
    <t>L3_6</t>
  </si>
  <si>
    <t>L3_7</t>
  </si>
  <si>
    <t>L13</t>
  </si>
  <si>
    <t>L14</t>
  </si>
  <si>
    <t>L15</t>
  </si>
  <si>
    <t>L16</t>
  </si>
  <si>
    <t>L17</t>
  </si>
  <si>
    <t>L18</t>
  </si>
  <si>
    <t>L19</t>
  </si>
  <si>
    <t>L20</t>
  </si>
  <si>
    <t>L1_2_4</t>
  </si>
  <si>
    <t>L1_2_5</t>
  </si>
  <si>
    <t>L1_2_6</t>
  </si>
  <si>
    <t>L1_2_7</t>
  </si>
  <si>
    <t>L1_2_8</t>
  </si>
  <si>
    <t>L1_2_9</t>
  </si>
  <si>
    <t>L1_6</t>
  </si>
  <si>
    <t>L1_7</t>
  </si>
  <si>
    <t>L2_2_1</t>
  </si>
  <si>
    <t>L2_2_2</t>
  </si>
  <si>
    <t>L3_7_1</t>
  </si>
  <si>
    <t>L3_7_2</t>
  </si>
  <si>
    <t>L3_7_3</t>
  </si>
  <si>
    <t>L14_1</t>
  </si>
  <si>
    <t>L14_2</t>
  </si>
  <si>
    <t>L17_1</t>
  </si>
  <si>
    <t>L17_2</t>
  </si>
  <si>
    <t>L18_1</t>
  </si>
  <si>
    <t>L18_2</t>
  </si>
  <si>
    <t>L18_3</t>
  </si>
  <si>
    <t>L18_4</t>
  </si>
  <si>
    <t>L18_5</t>
  </si>
  <si>
    <t>L18_6</t>
  </si>
  <si>
    <t>L20_1</t>
  </si>
  <si>
    <t>L20_2</t>
  </si>
  <si>
    <t>L20_3</t>
  </si>
  <si>
    <t>L20_4</t>
  </si>
  <si>
    <t>modPreload</t>
  </si>
  <si>
    <t>REESTR_OBJECT</t>
  </si>
  <si>
    <t>DICTIONARIES</t>
  </si>
  <si>
    <t>modfrmReestrSource</t>
  </si>
  <si>
    <t>modfrmDPR</t>
  </si>
  <si>
    <t>modfrmSelectTemplate</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</si>
  <si>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</si>
  <si>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</si>
  <si>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</si>
  <si>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</si>
  <si>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</si>
  <si>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</si>
  <si>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</si>
  <si>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</si>
  <si>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</si>
  <si>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</si>
  <si>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</si>
  <si>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</si>
  <si>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</si>
  <si>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</si>
  <si>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</si>
  <si>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</si>
  <si>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</si>
  <si>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</si>
  <si>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</si>
  <si>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</si>
  <si>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</si>
  <si>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</si>
  <si>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</si>
  <si>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</si>
  <si>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</si>
  <si>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</si>
  <si>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</si>
  <si>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</si>
  <si>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</si>
  <si>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</si>
  <si>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</si>
  <si>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</si>
  <si>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</si>
  <si>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</si>
  <si>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</si>
  <si>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</si>
  <si>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</si>
  <si>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</si>
  <si>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</si>
  <si>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</si>
  <si>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</si>
  <si>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</si>
  <si>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</si>
  <si>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</si>
  <si>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</si>
  <si>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</si>
  <si>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</si>
  <si>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</si>
  <si>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</si>
  <si>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</si>
  <si>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</si>
  <si>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</si>
  <si>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</si>
  <si>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</si>
  <si>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</si>
  <si>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</si>
  <si>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</si>
  <si>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</si>
  <si>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</si>
  <si>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</si>
  <si>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</si>
  <si>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</si>
  <si>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</si>
  <si>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</si>
  <si>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</si>
  <si>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</si>
  <si>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</si>
  <si>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</si>
  <si>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</si>
  <si>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</si>
  <si>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</si>
  <si>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</si>
  <si>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</si>
  <si>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</si>
  <si>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</si>
  <si>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</si>
  <si>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</si>
  <si>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</si>
  <si>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</si>
  <si>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</si>
  <si>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</si>
  <si>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</si>
  <si>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</si>
  <si>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</si>
  <si>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</si>
  <si>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</si>
  <si>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</si>
  <si>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</si>
  <si>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</si>
  <si>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</si>
  <si>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</si>
  <si>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</si>
  <si>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</si>
  <si>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</si>
  <si>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</si>
  <si>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</si>
  <si>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</si>
  <si>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</si>
  <si>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</si>
  <si>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</si>
  <si>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</si>
  <si>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</si>
  <si>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</si>
  <si>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</si>
  <si>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</si>
  <si>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</si>
  <si>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</si>
  <si>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</si>
  <si>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</si>
  <si>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</si>
  <si>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</si>
  <si>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</si>
  <si>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</si>
  <si>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</si>
  <si>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</si>
  <si>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</si>
  <si>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</si>
  <si>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</si>
  <si>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</si>
  <si>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</si>
  <si>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</si>
  <si>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</si>
  <si>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</si>
  <si>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</si>
  <si>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</si>
  <si>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</si>
  <si>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</si>
  <si>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</si>
  <si>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</si>
  <si>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</si>
  <si>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</si>
  <si>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</si>
  <si>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</si>
  <si>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</si>
  <si>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</si>
  <si>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</si>
  <si>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</si>
  <si>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</si>
  <si>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</si>
  <si>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</si>
  <si>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</si>
  <si>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</si>
  <si>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</si>
  <si>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</si>
  <si>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</si>
  <si>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</si>
  <si>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</si>
  <si>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</si>
  <si>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</si>
  <si>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</si>
  <si>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</si>
  <si>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</si>
  <si>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</si>
  <si>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</si>
  <si>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</si>
  <si>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</si>
  <si>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</si>
  <si>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</si>
  <si>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</si>
  <si>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</si>
  <si>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</si>
  <si>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</si>
  <si>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</si>
  <si>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</si>
  <si>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</si>
  <si>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</si>
  <si>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</si>
  <si>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</si>
  <si>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</si>
  <si>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</si>
  <si>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</si>
  <si>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</si>
  <si>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</si>
  <si>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</si>
  <si>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</si>
  <si>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</si>
  <si>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</si>
  <si>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</si>
  <si>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</si>
  <si>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</si>
  <si>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</si>
  <si>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</si>
  <si>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</si>
  <si>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</si>
  <si>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</si>
  <si>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</si>
  <si>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</si>
  <si>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</si>
  <si>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</si>
  <si>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</si>
  <si>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</si>
  <si>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</si>
  <si>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</si>
  <si>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</si>
  <si>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</si>
  <si>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</si>
  <si>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</si>
  <si>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</si>
  <si>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</si>
  <si>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</si>
  <si>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</si>
  <si>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</si>
  <si>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</si>
  <si>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</si>
  <si>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</si>
  <si>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</si>
  <si>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</si>
  <si>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</si>
  <si>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</si>
  <si>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</si>
  <si>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</si>
  <si>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</si>
  <si>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</si>
  <si>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</si>
  <si>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</si>
  <si>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</si>
  <si>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</si>
  <si>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</si>
  <si>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</si>
  <si>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</si>
  <si>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</si>
  <si>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</si>
  <si>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</si>
  <si>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</si>
  <si>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</si>
  <si>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</si>
  <si>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</si>
  <si>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</si>
  <si>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</si>
  <si>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</si>
  <si>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</si>
  <si>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</si>
  <si>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</si>
  <si>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</si>
  <si>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</si>
  <si>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</si>
  <si>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</si>
  <si>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</si>
  <si>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</si>
  <si>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</si>
  <si>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</si>
  <si>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</si>
  <si>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</si>
  <si>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</si>
  <si>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</si>
  <si>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</si>
  <si>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</si>
  <si>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</si>
  <si>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</si>
  <si>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</si>
  <si>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</si>
  <si>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</si>
  <si>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</si>
  <si>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</si>
  <si>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</si>
  <si>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</si>
  <si>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</si>
  <si>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</si>
  <si>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</si>
  <si>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</si>
  <si>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</si>
  <si>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</si>
  <si>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</si>
  <si>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</si>
  <si>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</si>
  <si>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</si>
  <si>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</si>
  <si>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</si>
  <si>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</si>
  <si>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</si>
  <si>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</si>
  <si>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</si>
  <si>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</si>
  <si>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</si>
  <si>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</si>
  <si>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</si>
  <si>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</si>
  <si>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</si>
  <si>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</si>
  <si>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</si>
  <si>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</si>
  <si>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</si>
  <si>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</si>
  <si>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</si>
  <si>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</si>
  <si>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</si>
  <si>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</si>
  <si>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</si>
  <si>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</si>
  <si>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</si>
  <si>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</si>
  <si>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</si>
  <si>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</si>
  <si>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</si>
  <si>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</si>
  <si>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</si>
  <si>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</si>
  <si>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</si>
  <si>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</si>
  <si>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</si>
  <si>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</si>
  <si>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</si>
  <si>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</si>
  <si>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</si>
  <si>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</si>
  <si>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</si>
  <si>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</si>
  <si>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</si>
  <si>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</si>
  <si>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</si>
  <si>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</si>
  <si>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</si>
  <si>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</si>
  <si>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</si>
  <si>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</si>
  <si>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</si>
  <si>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</si>
  <si>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</si>
  <si>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</si>
  <si>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</si>
  <si>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</si>
  <si>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</si>
  <si>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</si>
  <si>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</si>
  <si>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</si>
  <si>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</si>
  <si>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</si>
  <si>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</si>
  <si>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</si>
  <si>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</si>
  <si>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</si>
  <si>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</si>
  <si>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</si>
  <si>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</si>
  <si>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</si>
  <si>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</si>
  <si>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</si>
  <si>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</si>
  <si>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</si>
  <si>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</si>
  <si>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</si>
  <si>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</si>
  <si>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</si>
  <si>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</si>
  <si>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</si>
  <si>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</si>
  <si>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</si>
  <si>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</si>
  <si>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</si>
  <si>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</si>
  <si>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</si>
  <si>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</si>
  <si>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</si>
  <si>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</si>
  <si>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</si>
  <si>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</si>
  <si>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</si>
  <si>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</si>
  <si>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</si>
  <si>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</si>
  <si>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</si>
  <si>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</si>
  <si>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</si>
  <si>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</si>
  <si>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</si>
  <si>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</si>
  <si>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</si>
  <si>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</si>
  <si>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</si>
  <si>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</si>
  <si>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</si>
  <si>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</si>
  <si>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</si>
  <si>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</si>
  <si>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</si>
  <si>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</si>
  <si>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</si>
  <si>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</si>
  <si>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</si>
  <si>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</si>
  <si>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</si>
  <si>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</si>
  <si>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</si>
  <si>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</si>
  <si>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</si>
  <si>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</si>
  <si>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</si>
  <si>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</si>
  <si>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</si>
  <si>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</si>
  <si>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</si>
  <si>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</si>
  <si>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</si>
  <si>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</si>
  <si>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</si>
  <si>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</si>
  <si>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</si>
  <si>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</si>
  <si>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</si>
  <si>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</si>
  <si>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</si>
  <si>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</si>
  <si>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</si>
  <si>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</si>
  <si>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</si>
  <si>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</si>
  <si>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</si>
  <si>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</si>
  <si>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</si>
  <si>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</si>
  <si>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</si>
  <si>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</si>
  <si>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</si>
  <si>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</si>
  <si>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</si>
  <si>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</si>
  <si>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</si>
  <si>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</si>
  <si>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</si>
  <si>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</si>
  <si>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</si>
  <si>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</si>
  <si>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</si>
  <si>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</si>
  <si>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</si>
  <si>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</si>
  <si>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</si>
  <si>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</si>
  <si>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</si>
  <si>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</si>
  <si>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</si>
  <si>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</si>
  <si>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</si>
  <si>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</si>
  <si>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</si>
  <si>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</si>
  <si>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</si>
  <si>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</si>
  <si>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</si>
  <si>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</si>
  <si>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</si>
  <si>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</si>
  <si>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</si>
  <si>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</si>
  <si>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</si>
  <si>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</si>
  <si>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</si>
  <si>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</si>
  <si>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</si>
  <si>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</si>
  <si>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</si>
  <si>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</si>
  <si>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</si>
  <si>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</si>
  <si>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</si>
  <si>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</si>
  <si>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</si>
  <si>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</si>
  <si>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</si>
  <si>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</si>
  <si>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</si>
  <si>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</si>
  <si>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</si>
  <si>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</si>
  <si>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</si>
  <si>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</si>
  <si>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</si>
  <si>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</si>
  <si>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</si>
  <si>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</si>
  <si>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</si>
  <si>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</si>
  <si>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</si>
  <si>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</si>
  <si>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</si>
  <si>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</si>
  <si>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</si>
  <si>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</si>
  <si>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</si>
  <si>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</si>
  <si>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</si>
  <si>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</si>
  <si>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</si>
  <si>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</si>
  <si>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</si>
  <si>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</si>
  <si>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</si>
  <si>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</si>
  <si>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</si>
  <si>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</si>
  <si>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</si>
  <si>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</si>
  <si>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</si>
  <si>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</si>
  <si>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</si>
  <si>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</si>
  <si>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</si>
  <si>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</si>
  <si>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</si>
  <si>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</si>
  <si>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</si>
  <si>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</si>
  <si>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</si>
  <si>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</si>
  <si>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</si>
  <si>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</si>
  <si>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</si>
  <si>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</si>
  <si>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</si>
  <si>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</si>
  <si>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</si>
  <si>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</si>
  <si>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</si>
  <si>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</si>
  <si>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</si>
  <si>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</si>
  <si>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</si>
  <si>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</si>
  <si>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</si>
  <si>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</si>
  <si>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</si>
  <si>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</si>
  <si>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</si>
  <si>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</si>
  <si>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</si>
  <si>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</si>
  <si>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</si>
  <si>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</si>
  <si>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</si>
  <si>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</si>
  <si>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</si>
  <si>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</si>
  <si>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</si>
  <si>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</si>
  <si>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</si>
  <si>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</si>
  <si>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</si>
  <si>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</si>
  <si>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</si>
  <si>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</si>
  <si>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</si>
  <si>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</si>
  <si>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</si>
  <si>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</si>
  <si>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</si>
  <si>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</si>
  <si>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</si>
  <si>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</si>
  <si>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</si>
  <si>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</si>
  <si>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</si>
  <si>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</si>
  <si>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</si>
  <si>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</si>
  <si>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</si>
  <si>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</si>
  <si>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</si>
  <si>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</si>
  <si>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</si>
  <si>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</si>
  <si>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</si>
  <si>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</si>
  <si>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</si>
  <si>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</si>
  <si>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</si>
  <si>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</si>
  <si>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</si>
  <si>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</si>
  <si>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</si>
  <si>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</si>
  <si>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</si>
  <si>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</si>
  <si>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</si>
  <si>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</si>
  <si>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</si>
  <si>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</si>
  <si>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</si>
  <si>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</si>
  <si>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</si>
  <si>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</si>
  <si>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</si>
  <si>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</si>
  <si>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</si>
  <si>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</si>
  <si>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</si>
  <si>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</si>
  <si>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</si>
  <si>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</si>
  <si>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</si>
  <si>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</si>
  <si>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</si>
  <si>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</si>
  <si>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</si>
  <si>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</si>
  <si>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</si>
  <si>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</si>
  <si>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</si>
  <si>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</si>
  <si>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</si>
  <si>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</si>
  <si>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</si>
  <si>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</si>
  <si>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</si>
  <si>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</si>
  <si>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</si>
  <si>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</si>
  <si>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</si>
  <si>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</si>
  <si>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</si>
  <si>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</si>
  <si>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</si>
  <si>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</si>
  <si>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</si>
  <si>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</si>
  <si>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</si>
  <si>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</si>
  <si>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</si>
  <si>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</si>
  <si>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</si>
  <si>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</si>
  <si>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</si>
  <si>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</si>
  <si>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</si>
  <si>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</si>
  <si>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</si>
  <si>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</si>
  <si>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</si>
  <si>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</si>
  <si>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</si>
  <si>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</si>
  <si>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</si>
  <si>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</si>
  <si>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</si>
  <si>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</si>
  <si>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</si>
  <si>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</si>
  <si>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</si>
  <si>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</si>
  <si>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</si>
  <si>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</si>
  <si>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</si>
  <si>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</si>
  <si>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</si>
  <si>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</si>
  <si>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</si>
  <si>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</si>
  <si>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</si>
  <si>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</si>
  <si>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</si>
  <si>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</si>
  <si>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</si>
  <si>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</si>
  <si>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</si>
  <si>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</si>
  <si>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</si>
  <si>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</si>
  <si>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</si>
  <si>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</si>
  <si>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</si>
  <si>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</si>
  <si>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</si>
  <si>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</si>
  <si>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</si>
  <si>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</si>
  <si>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</si>
  <si>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</si>
  <si>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</si>
  <si>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</si>
  <si>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</si>
  <si>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</si>
  <si>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</si>
  <si>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</si>
  <si>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</si>
  <si>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</si>
  <si>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</si>
  <si>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</si>
  <si>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</si>
  <si>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</si>
  <si>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</si>
  <si>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</si>
  <si>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</si>
  <si>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</si>
  <si>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</si>
  <si>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</si>
  <si>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</si>
  <si>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</si>
  <si>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</si>
  <si>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</si>
  <si>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</si>
  <si>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</si>
  <si>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</si>
  <si>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</si>
  <si>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</si>
  <si>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</si>
  <si>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</si>
  <si>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</si>
  <si>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</si>
  <si>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</si>
  <si>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</si>
  <si>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</si>
  <si>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</si>
  <si>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</si>
  <si>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</si>
  <si>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</si>
  <si>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</si>
  <si>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</si>
  <si>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</si>
  <si>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</si>
  <si>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</si>
  <si>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</si>
  <si>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</si>
  <si>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</si>
  <si>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</si>
  <si>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</si>
  <si>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</si>
  <si>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</si>
  <si>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</si>
  <si>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</si>
  <si>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</si>
  <si>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</si>
  <si>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</si>
  <si>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</si>
  <si>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</si>
  <si>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</si>
  <si>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</si>
  <si>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</si>
  <si>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</si>
  <si>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</si>
  <si>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</si>
  <si>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</si>
  <si>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</si>
  <si>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</si>
  <si>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</si>
  <si>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</si>
  <si>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</si>
  <si>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</si>
  <si>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</si>
  <si>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</si>
  <si>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</si>
  <si>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</si>
  <si>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</si>
  <si>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</si>
  <si>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</si>
  <si>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</si>
  <si>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</si>
  <si>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</si>
  <si>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</si>
  <si>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</si>
  <si>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</si>
  <si>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</si>
  <si>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</si>
  <si>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</si>
  <si>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</si>
  <si>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</si>
  <si>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</si>
  <si>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</si>
  <si>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</si>
  <si>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</si>
  <si>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</si>
  <si>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</si>
  <si>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</si>
  <si>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</si>
  <si>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</si>
  <si>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</si>
  <si>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</si>
  <si>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</si>
  <si>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</si>
  <si>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</si>
  <si>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</si>
  <si>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</si>
  <si>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</si>
  <si>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</si>
  <si>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</si>
  <si>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</si>
  <si>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</si>
  <si>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</si>
  <si>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</si>
  <si>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</si>
  <si>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</si>
  <si>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</si>
  <si>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</si>
  <si>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</si>
  <si>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</si>
  <si>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</si>
  <si>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</si>
  <si>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</si>
  <si>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</si>
  <si>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</si>
  <si>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</si>
  <si>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</si>
  <si>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</si>
  <si>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</si>
  <si>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</si>
  <si>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</si>
  <si>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</si>
  <si>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</si>
  <si>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</si>
  <si>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</si>
  <si>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</si>
  <si>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</si>
  <si>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</si>
  <si>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</si>
  <si>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</si>
  <si>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</si>
  <si>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</si>
  <si>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</si>
  <si>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</si>
  <si>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</si>
  <si>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</si>
  <si>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</si>
  <si>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</si>
  <si>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</si>
  <si>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</si>
  <si>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</si>
  <si>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</si>
  <si>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</si>
  <si>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</si>
  <si>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</si>
  <si>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</si>
  <si>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</si>
  <si>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</si>
  <si>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</si>
  <si>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</si>
  <si>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</si>
  <si>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</si>
  <si>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</si>
  <si>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</si>
  <si>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</si>
  <si>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</si>
  <si>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</si>
  <si>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</si>
  <si>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</si>
  <si>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</si>
  <si>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</si>
  <si>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</si>
  <si>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</si>
  <si>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</si>
  <si>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</si>
  <si>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</si>
  <si>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</si>
  <si>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</si>
  <si>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</si>
  <si>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</si>
  <si>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</si>
  <si>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</si>
  <si>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</si>
  <si>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</si>
  <si>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</si>
  <si>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</si>
  <si>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</si>
  <si>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</si>
  <si>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</si>
  <si>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</si>
  <si>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</si>
  <si>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</si>
  <si>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</si>
  <si>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</si>
  <si>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</si>
  <si>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</si>
  <si>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</si>
  <si>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</si>
  <si>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</si>
  <si>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</si>
  <si>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</si>
  <si>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</si>
  <si>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</si>
  <si>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</si>
  <si>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</si>
  <si>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</si>
  <si>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</si>
  <si>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</si>
  <si>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</si>
  <si>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</si>
  <si>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</si>
  <si>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</si>
  <si>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</si>
  <si>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</si>
  <si>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</si>
  <si>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</si>
  <si>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</si>
  <si>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</si>
  <si>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</si>
  <si>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</si>
  <si>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</si>
  <si>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</si>
  <si>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</si>
  <si>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</si>
  <si>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</si>
  <si>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</si>
  <si>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</si>
  <si>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</si>
  <si>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</si>
  <si>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</si>
  <si>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</si>
  <si>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</si>
  <si>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</si>
  <si>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</si>
  <si>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</si>
  <si>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</si>
  <si>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</si>
  <si>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</si>
  <si>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</si>
  <si>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</si>
  <si>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</si>
  <si>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</si>
  <si>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</si>
  <si>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</si>
  <si>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</si>
  <si>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</si>
  <si>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</si>
  <si>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</si>
  <si>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</si>
  <si>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</si>
  <si>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</si>
  <si>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</si>
  <si>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</si>
  <si>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</si>
  <si>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</si>
  <si>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</si>
  <si>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</si>
  <si>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</si>
  <si>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</si>
  <si>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</si>
  <si>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</si>
  <si>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</si>
  <si>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</si>
  <si>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</si>
  <si>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</si>
  <si>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</si>
  <si>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</si>
  <si>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</si>
  <si>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</si>
  <si>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</si>
  <si>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</si>
  <si>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</si>
  <si>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</si>
  <si>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</si>
  <si>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</si>
  <si>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</si>
  <si>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</si>
  <si>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</si>
  <si>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</si>
  <si>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</si>
  <si>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</si>
  <si>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</si>
  <si>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</si>
  <si>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</si>
  <si>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</si>
  <si>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</si>
  <si>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</si>
  <si>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</si>
  <si>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</si>
  <si>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</si>
  <si>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</si>
  <si>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</si>
  <si>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</si>
  <si>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</si>
  <si>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</si>
  <si>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</si>
  <si>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</si>
  <si>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</si>
  <si>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</si>
  <si>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</si>
  <si>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</si>
  <si>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</si>
  <si>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</si>
  <si>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</si>
  <si>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</si>
  <si>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</si>
  <si>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</si>
  <si>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</si>
  <si>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</si>
  <si>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</si>
  <si>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</si>
  <si>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</si>
  <si>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</si>
  <si>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</si>
  <si>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</si>
  <si>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</si>
  <si>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</si>
  <si>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</si>
  <si>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</si>
  <si>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</si>
  <si>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</si>
  <si>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</si>
  <si>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</si>
  <si>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</si>
  <si>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</si>
  <si>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</si>
  <si>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</si>
  <si>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</si>
  <si>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</si>
  <si>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</si>
  <si>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</si>
  <si>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</si>
  <si>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</si>
  <si>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</si>
  <si>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</si>
  <si>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</si>
  <si>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</si>
  <si>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</si>
  <si>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</si>
  <si>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</si>
  <si>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</si>
  <si>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</si>
  <si>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</si>
  <si>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</si>
  <si>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</si>
  <si>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</si>
  <si>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</si>
  <si>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</si>
  <si>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</si>
  <si>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</si>
  <si>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</si>
  <si>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</si>
  <si>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</si>
  <si>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</si>
  <si>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</si>
  <si>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</si>
  <si>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</si>
  <si>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</si>
  <si>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</si>
  <si>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</si>
  <si>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</si>
  <si>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</si>
  <si>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</si>
  <si>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</si>
  <si>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</si>
  <si>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</si>
  <si>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</si>
  <si>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</si>
  <si>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</si>
  <si>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</si>
  <si>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</si>
  <si>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</si>
  <si>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</si>
  <si>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</si>
  <si>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</si>
  <si>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</si>
  <si>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</si>
  <si>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</si>
  <si>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</si>
  <si>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</si>
  <si>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</si>
  <si>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</si>
  <si>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</si>
  <si>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</si>
  <si>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</si>
  <si>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</si>
  <si>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</si>
  <si>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</si>
  <si>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</si>
  <si>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</si>
  <si>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</si>
  <si>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</si>
  <si>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</si>
  <si>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</si>
  <si>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</si>
  <si>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</si>
  <si>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</si>
  <si>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</si>
  <si>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</si>
  <si>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</si>
  <si>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</si>
  <si>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</si>
  <si>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</si>
  <si>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</si>
  <si>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</si>
  <si>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</si>
  <si>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</si>
  <si>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</si>
  <si>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</si>
  <si>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</si>
  <si>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</si>
  <si>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</si>
  <si>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</si>
  <si>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</si>
  <si>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</si>
  <si>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</si>
  <si>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</si>
  <si>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</si>
  <si>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</si>
  <si>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</si>
  <si>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</si>
  <si>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</si>
  <si>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</si>
  <si>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</si>
  <si>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</si>
  <si>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</si>
  <si>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</si>
  <si>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</si>
  <si>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</si>
  <si>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</si>
  <si>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</si>
  <si>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</si>
  <si>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</si>
  <si>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</si>
  <si>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</si>
  <si>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</si>
  <si>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</si>
  <si>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</si>
  <si>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</si>
  <si>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</si>
  <si>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</si>
  <si>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</si>
  <si>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</si>
  <si>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</si>
  <si>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</si>
  <si>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</si>
  <si>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</si>
  <si>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</si>
  <si>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</si>
  <si>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</si>
  <si>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</si>
  <si>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</si>
  <si>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</si>
  <si>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</si>
  <si>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</si>
  <si>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</si>
  <si>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</si>
  <si>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</si>
  <si>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</si>
  <si>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</si>
  <si>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</si>
  <si>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</si>
  <si>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</si>
  <si>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</si>
  <si>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</si>
  <si>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</si>
  <si>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</si>
  <si>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</si>
  <si>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</si>
  <si>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</si>
  <si>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</si>
  <si>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</si>
  <si>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</si>
  <si>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</si>
  <si>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</si>
  <si>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</si>
  <si>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</si>
  <si>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</si>
  <si>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</si>
  <si>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</si>
  <si>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</si>
  <si>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</si>
  <si>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</si>
  <si>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</si>
  <si>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</si>
  <si>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</si>
  <si>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</si>
  <si>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</si>
  <si>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</si>
  <si>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</si>
  <si>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</si>
  <si>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</si>
  <si>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</si>
  <si>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</si>
  <si>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</si>
  <si>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</si>
  <si>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</si>
  <si>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</si>
  <si>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</si>
  <si>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</si>
  <si>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</si>
  <si>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</si>
  <si>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</si>
  <si>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</si>
  <si>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</si>
  <si>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</si>
  <si>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</si>
  <si>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</si>
  <si>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</si>
  <si>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</si>
  <si>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</si>
  <si>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</si>
  <si>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</si>
  <si>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</si>
  <si>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</si>
  <si>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</si>
  <si>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</si>
  <si>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</si>
  <si>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</si>
  <si>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</si>
  <si>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433460, Ульяновская область, р.п. Старая Майна, ул. Карла Маркса, д.82</t>
  </si>
  <si>
    <t>+7(84230)23690</t>
  </si>
  <si>
    <t>Емельянов Валерий Геннадьевич</t>
  </si>
  <si>
    <t>ОБЩЕСТВО С ОГРАНИЧЕННОЙ ОТВЕТСТВЕННОСТЬЮ  "ВОДСТРОЙ"</t>
  </si>
  <si>
    <t>ООО "ВОДСТРОЙ"</t>
  </si>
  <si>
    <t>1077310002318</t>
  </si>
  <si>
    <t>TEMPLATE_LGL_ID</t>
  </si>
  <si>
    <t>TEMPLATE_PRD</t>
  </si>
  <si>
    <t>TEMPLATE_STATUS</t>
  </si>
  <si>
    <t>TEMPLATE_DATE</t>
  </si>
  <si>
    <t>TARIFF_ID</t>
  </si>
  <si>
    <t>TARIFF_VID</t>
  </si>
  <si>
    <t>TARIFF_TIP</t>
  </si>
  <si>
    <t>TARIFF_VDET</t>
  </si>
  <si>
    <t>TARIFF_VTOV</t>
  </si>
  <si>
    <t>TARIFF_DOP</t>
  </si>
  <si>
    <t>TARIFF_MO_LIST</t>
  </si>
  <si>
    <t>ВО.73.27506381.0001</t>
  </si>
  <si>
    <t>&lt;нет шаблона&gt;</t>
  </si>
  <si>
    <t>ВО.73.27506381.0002</t>
  </si>
  <si>
    <t>ВО.73.27506381.0003</t>
  </si>
  <si>
    <t>ХВС.73.27506381.0001</t>
  </si>
  <si>
    <t>ХВС.73.27506381.0002</t>
  </si>
  <si>
    <t>ХВС.73.27506381.0003</t>
  </si>
  <si>
    <t>ХВС.73.27506381.0004</t>
  </si>
  <si>
    <t>ХВС.73.27506381.0005</t>
  </si>
  <si>
    <t>ХВС.73.27506381.0006</t>
  </si>
  <si>
    <t>ХВС.73.27506381.0007</t>
  </si>
  <si>
    <t>ХВС.73.27506381.0008</t>
  </si>
  <si>
    <t>ХВС.73.27506381.0009</t>
  </si>
  <si>
    <t>ХВС.73.27506381.0010</t>
  </si>
  <si>
    <t>ХВС.73.27506381.0011</t>
  </si>
  <si>
    <t>ХВС.73.27506381.0012</t>
  </si>
  <si>
    <t>ХВС.73.27506381.0013</t>
  </si>
  <si>
    <t>ХВС.73.27506381.0014</t>
  </si>
  <si>
    <t>ХВС.73.27506381.0015</t>
  </si>
  <si>
    <t>433460, Ульяновская область, р.п. Старая Майна, ул. Карла Маркса, д.83</t>
  </si>
  <si>
    <t>Производство (подъём / добыча) воды :: Транспортировка воды :: Сбыт (распределение) воды</t>
  </si>
  <si>
    <t>ХВС.73.27506381.0016</t>
  </si>
  <si>
    <t>ХВС.73.27506381.0017</t>
  </si>
  <si>
    <t>ХВС.73.27506381.0018</t>
  </si>
  <si>
    <t>ХВС.73.27506381.0019</t>
  </si>
  <si>
    <t>ХВС.73.27506381.0020</t>
  </si>
  <si>
    <t>ХВС.73.27506381.0021</t>
  </si>
  <si>
    <t>ХВС.73.27506381.0022</t>
  </si>
  <si>
    <t>0 %</t>
  </si>
  <si>
    <t xml:space="preserve">Аймятова Рамиля Камилевна </t>
  </si>
  <si>
    <t xml:space="preserve">Консультант отдела регулирования ЖКК </t>
  </si>
  <si>
    <t xml:space="preserve">24-16-10 </t>
  </si>
  <si>
    <t>r.aymyatova@mail.ru</t>
  </si>
  <si>
    <t>Генеральный директор</t>
  </si>
  <si>
    <t>8(84230)23671</t>
  </si>
  <si>
    <t>vodstroi.stm@mail.ru</t>
  </si>
  <si>
    <t>183-П</t>
  </si>
  <si>
    <t>сельское поселение</t>
  </si>
  <si>
    <t>городское поселение, в состав которого входит поселок</t>
  </si>
  <si>
    <t>91-ВС-923вх/2023</t>
  </si>
  <si>
    <t>923вх</t>
  </si>
  <si>
    <t>SPHERE</t>
  </si>
  <si>
    <t>NMBR</t>
  </si>
  <si>
    <t>NMOB</t>
  </si>
  <si>
    <t>STYPE</t>
  </si>
  <si>
    <t>ADDRESS</t>
  </si>
  <si>
    <t>L_EXPLOIT_DOC_BASE</t>
  </si>
  <si>
    <t>L_EXPLOIT_DOC_TYPE</t>
  </si>
  <si>
    <t>L_EXPLOIT_DOC_NUMBER</t>
  </si>
  <si>
    <t>L_EXPLOIT_DOC_DATE</t>
  </si>
  <si>
    <t>ВС</t>
  </si>
  <si>
    <t>Водопровод</t>
  </si>
  <si>
    <t>сеть</t>
  </si>
  <si>
    <t>д Арчиловка / д.Арчиловка / х</t>
  </si>
  <si>
    <t>2021/4</t>
  </si>
  <si>
    <t>26.07.2021</t>
  </si>
  <si>
    <t>с Аристовка / с Аристовка / х</t>
  </si>
  <si>
    <t>с Березовка / с.Березовка / х</t>
  </si>
  <si>
    <t>с Волжское / с.Волжское / х</t>
  </si>
  <si>
    <t>с Волостниковка / с Волостниковка / х</t>
  </si>
  <si>
    <t>с Жедяевка / с.Жедяевка / х</t>
  </si>
  <si>
    <t>д Подлесно-Мордовский Юрткуль / д Подлесно-Мордовский Юрткуль / х</t>
  </si>
  <si>
    <t>с Базарно-Мордовский Юрткуль / с Базарно-Мордовский Юрткуль / х</t>
  </si>
  <si>
    <t>с Грибовка / с.Грибовка / х</t>
  </si>
  <si>
    <t>с Кокрять / с.Кокрять / х</t>
  </si>
  <si>
    <t>с Матвеевка / с.Матвеевка / х</t>
  </si>
  <si>
    <t>с Русский Юрткуль / с Русский Юрткуль / х</t>
  </si>
  <si>
    <t>с Шмелевка / с Шмелевка / х</t>
  </si>
  <si>
    <t>п Восход / п.Восход / х</t>
  </si>
  <si>
    <t>с Дмитриево-Помряскино / с Дмитриево-Помряскино / х</t>
  </si>
  <si>
    <t>с Ивановка / с.Ивановка / х</t>
  </si>
  <si>
    <t>с Кременки / с.Кременки / х</t>
  </si>
  <si>
    <t>с Прибрежное / с Прибрежное / х</t>
  </si>
  <si>
    <t>рп Старая Майна / р.п.Старая Майна / х</t>
  </si>
  <si>
    <t>Наружные сети водоснабжения</t>
  </si>
  <si>
    <t>с Новиковка / с Новиковка / х</t>
  </si>
  <si>
    <t>Станция I подъема воды</t>
  </si>
  <si>
    <t>НС</t>
  </si>
  <si>
    <t>рп Старая Майна / с.Ивановка / х</t>
  </si>
  <si>
    <t>Станция II подъема воды</t>
  </si>
  <si>
    <t>водопроводные сети</t>
  </si>
  <si>
    <t>с Большая Кандала / с Большая Кандала / х</t>
  </si>
  <si>
    <t>с Старое Рождествено / с Старое Рождествено / х</t>
  </si>
  <si>
    <t>водпроводные сети</t>
  </si>
  <si>
    <t>п Лесная Поляна / п Лесная Поляна / х</t>
  </si>
  <si>
    <t>с Ертуганово / с Ертуганово / х</t>
  </si>
  <si>
    <t>с Лесное Никольское / с Лесное Никольское / х</t>
  </si>
  <si>
    <t>с Малая Кандала / с Малая Кандала / х</t>
  </si>
  <si>
    <t>д Русское Урайкино / д Русское Урайкино / х</t>
  </si>
  <si>
    <t>с Татарское Урайкино / с Татарское Урайкино / х</t>
  </si>
  <si>
    <t>с Ясашное Помряскино / с Ясашное Помряскино / х</t>
  </si>
  <si>
    <t>персонал</t>
  </si>
  <si>
    <t>1.7.5</t>
  </si>
  <si>
    <t>трансп.услуги</t>
  </si>
  <si>
    <t>1.7.6</t>
  </si>
  <si>
    <t>охрана труда</t>
  </si>
  <si>
    <t>1.7.7</t>
  </si>
  <si>
    <t>1.7.8</t>
  </si>
  <si>
    <t>Прочие налоги</t>
  </si>
  <si>
    <t>транс.услуги</t>
  </si>
  <si>
    <t>трансп.услгуи</t>
  </si>
  <si>
    <t>поверка приборов</t>
  </si>
  <si>
    <t>ЭКСПЕРТНОЕ ЗАКЛЮЧЕНИЕ</t>
  </si>
  <si>
    <t xml:space="preserve">
Экспертиза проводилась с целью определения экономической обоснованности выполненных и представленных в Агентсво по регулированию цен и тарифов  расчётных материалов по тарифам на услуги ООО «Водстрой»,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услуги водоснабжения.
     Методом регулирования тарифов на услуги водоснабжения определён метод экономически обоснованных расходов.</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</si>
  <si>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«Водстрой»
 3. Проделанная в процессе экспертизы работа не означает проведения полной 
и всеобъемлющей проверки финансово-хозяйственной деятельности  ООО «Водстрой»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находится на упрощённой  системе налогообложения.
</t>
  </si>
  <si>
    <t xml:space="preserve">Башаева М.Ю.
Мизурева Н.Е.
Чукмарова Г.Р.
Аймятова Р.К.
Согласовано:
Руководитель                                                                                                С.М.Курбатов 
</t>
  </si>
  <si>
    <t xml:space="preserve">Затраты по данной статье исключены из сметы расходов на 2024 год в связи с тем, что основное оборудование находится в аренде (недостаточно подтверждающих материалов в тарифном деле на амортизацию транспорта и зданий, отсутствует оборотно-сальдовые ведомости по бухгалтерскому счёту 02 «Учет амортизации»)
</t>
  </si>
  <si>
    <t xml:space="preserve">Предприятие предложило на 2024 год сумму расходов по статьям: "услуги связи и интернет", "консультационные услуги", "информационные услуги","страхование производственных объектов","страхование транспортных средств",обучение персонала", "прочие расходы" проанализировав расчётные материалы и фактические расходы за 2022 год, эксперты не согласны с предложением предприятия и предлагают признать экономически обоснованными  затраты по статьям: "услуги связи и интернет", "консультационные услуги", "информационные услуги","страхование производственных объектов","страхование транспортных средств",обучение персонала", "прочие расходы согласно таблице.
Обосновывающие материалы:
1. Договора и акты на обучение за 2022 год ( стр.414-418 тарифного дела часть 2)
2. Договора и счета на страхование автотранспорта за 2022 год (стр.292-329 тарифного дела часть 2) 3. Договора на поставку информационных услуг (стр.287-289 тарифного дела часть 2) 4.Акты на услуги связи (стр.419-502 тарифного дела часть 2)
</t>
  </si>
  <si>
    <t xml:space="preserve">Предприятие предложило на 2024 год суммы расходов по данной статье, проанализировав представленные расчётные материалы, налоговые декларации и фактические расходы за 2022 год, эксперты  предлагают исключить расходы на прочие налоги, транспортные налоги, земельный налог в связи отсутствием подтверждающих материалов в тарифном деле и признать экономически обоснованными на 2024 год. 
Обосновывающие материалы:
1. Налоговая декларация по водному налогу (стр.566-677 тарифного дела часть 1)
2. Налоговая декларация по налогу, уплачиваемому в связи с применением упрощённой системы налогообложения (стр. 678-681 тарифного дела часть 1)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</si>
  <si>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t>
  </si>
  <si>
    <t>1) На территории МО Жедяевское с.п.                                                                                                                                                                                                                                                                                                                                                                                                                                                                                                  Предприятие предложило на 2024 год сумму необходимой валовой выручки (НВВ) в размере  2211,30 тыс. руб. и планируемый объем поднятой воды 56,78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"Жедяевское с.п.» на 2024 год экономически обоснованной в размере 1949,99  тыс. руб.</t>
  </si>
  <si>
    <t>2) На территории МО Кандалинскиое с.п.                                                                                                                                                                                                                                                                                                                                                                                                                                                                                                  Предприятие предложило на 2024 год сумму необходимой валовой выручки (НВВ) в размере  2941,96 тыс. руб. и планируемый объем поднятой воды  65,00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Кандалинскиое с.п.  на 2024 год экономически обоснованной в размере 2343,84 тыс. руб.</t>
  </si>
  <si>
    <t>4) На территории МО Маетвеевское с.п.                                                                                                                                                                                                                                                                                                                                                                                                                                                                                             Предприятие предложило на 2024 год сумму необходимой валовой выручки (НВВ) в размере 2351,67 тыс. руб. и планируемый объем поднятой воды 66,47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Матвеевское с.п. на 2024 год экономически обоснованной в размере 2007,49 тыс. руб.</t>
  </si>
  <si>
    <t>5) На территории МО  Прибрежненское с.п.                                                                                                                                                                                                                                                                                                                                                                                                                                                                                         Предприятие предложило на 2024 год сумму необходимой валовой выручки (НВВ) в размере  5154,75 тыс. руб. и планируемый объем поднятой воды 125,37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Прибрежненское с.п. на 2024 год экономически обоснованной в размере 4361,85 тыс. руб.</t>
  </si>
  <si>
    <t>6) На территории МО   Урайкинское с.п.                                                                                                                                                                                                                                                                                                                                                                                                                                                                                                Предприятие предложило на 2024 год сумму необходимой валовой выручки (НВВ) в размере  1568,43 тыс. руб. и планируемый объем поднятой воды 23,45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Урайкинское с.п.  на 2024 год экономически обоснованной в размере 1376,73 тыс. руб.</t>
  </si>
  <si>
    <t>7) На территории МО Старомайнское г.п.                                                                                                                                                                                                                                                                                                                                                                                                                                                                                           Предприятие предложило на 2024 год сумму необходимой валовой выручки (НВВ) в размере  10966,04 тыс. руб. и планируемый объем поднятой воды  218,63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Старомайнское г.п.   на 2024 год экономически обоснованной в размере  9348,94 тыс. руб.</t>
  </si>
  <si>
    <t>3) На территории МО  Краснореченское с.п.                                                                                                                                                                                                                                                                                                                                                                                                                                                                                               Предприятие предложило на 2024 год сумму необходимой валовой выручки (НВВ) в размере  742,05 тыс. руб. и планируемый объем поднятой воды  23,82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Краснореченское с.п. на 2024 год экономически обоснованной в размере 678,38 тыс. руб.</t>
  </si>
  <si>
    <t xml:space="preserve">МО «Прибрежненское сельское поселение»:
- на период с 01.01.2024 по 30.06.2024 в размере 36,64 руб./куб.м
- на период с 01.07.2024 по 31.12.2024 в размере 39,71 руб./куб.м.
</t>
  </si>
  <si>
    <t>МО «Жедяевское сельское поселение»:
- на период с 01.01.2024 по 30.06.2024 в размере 36,30 руб./куб.м
- на период с 01.07.2024 по 31.12.2024 в размере 39,37 руб./куб.м.</t>
  </si>
  <si>
    <t>МО «Кандалинское сельское поселение»:
- на период с 01.01.2024 по 30.06.2024 в размере 37,98  руб./куб.м
- на период с 01.07.2024 по 31.12.2024 в размере 41,30 руб./куб.м.</t>
  </si>
  <si>
    <t>МО «Краснореченское сельское поселение»:
- на период с 01.01.2024 по 30.06.2024 в размере 30,14 руб./куб.м
- на период с 01.07.2024 по 31.12.2024 в размере 32,66 руб./куб.м.</t>
  </si>
  <si>
    <t>МО «Матвеевское сельское поселение»:
- на период с 01.01.2024 по 30.06.2024 в размере 31,87  руб./куб.м
- на период с 01.07.2024 по 31.12.2024 в размере 34,64 руб./куб.м.</t>
  </si>
  <si>
    <t xml:space="preserve"> По результатам проведения экспертизы тарифа на услуги водоснабжения ООО «Водстрой» предлагают считать экономически обоснованными тарифы на услуги холодного водоснабжения:  </t>
  </si>
  <si>
    <t>МО «Урайкинское сельское поселение»:
- на период с 01.01.2024 по 30.06.2024 в размере 35,46 руб./куб.м
- на период с 01.07.2024 по 31.12.2024 в размере 38,57 руб./куб.м.</t>
  </si>
  <si>
    <t>МО «Старомайнское городское поселение»:
- на период с 01.01.2024 по 30.06.2024 в размере  46,10 руб./куб.м
- на период с 01.07.2024 по 31.12.2024 в размере 49,54  руб./куб.м.</t>
  </si>
  <si>
    <t xml:space="preserve">По результатам проведения экспертизы тарифа на услуги водоснабжения ООО «Водстрой» предлагают считать экономически обоснованными тарифы на услуги холодного водоснабжения:  </t>
  </si>
  <si>
    <t xml:space="preserve">МО «Жедяевское сельское поселение»:
- на период с 01.01.2024 по 30.06.2024 в размере 36,30 руб./куб.м
- на период с 01.07.2024 по 31.12.2024 в размере 39,37 руб./куб.м.                                                                                                                                                                                                                                                                                                                                                                                                                                       МО «Кандалинское сельское поселение»:
- на период с 01.01.2024 по 30.06.2024 в размере 37,98  руб./куб.м
- на период с 01.07.2024 по 31.12.2024 в размере 41,30 руб./куб.м.   </t>
  </si>
  <si>
    <t xml:space="preserve">МО «Краснореченское сельское поселение»:
- на период с 01.01.2024 по 30.06.2024 в размере 30,14 руб./куб.м
- на период с 01.07.2024 по 31.12.2024 в размере 32,66 руб./куб.м.                                                                          МО «Матвеевское сельское поселение»:
- на период с 01.01.2024 по 30.06.2024 в размере 31,87  руб./куб.м
- на период с 01.07.2024 по 31.12.2024 в размере 34,64 руб./куб.м.                                                                                                                                  МО «Прибрежненское сельское поселение»:
- на период с 01.01.2024 по 30.06.2024 в размере 36,64 руб./куб.м
- на период с 01.07.2024 по 31.12.2024 в размере 39,71 руб./куб.м.
                              </t>
  </si>
  <si>
    <t xml:space="preserve">МО «Урайкинское сельское поселение»:
- на период с 01.01.2024 по 30.06.2024 в размере 35,46 руб./куб.м
- на период с 01.07.2024 по 31.12.2024 в размере 38,57 руб./куб.м.                                                                              МО «Старомайнское городское поселение»:
- на период с 01.01.2024 по 30.06.2024 в размере  46,10 руб./куб.м
- на период с 01.07.2024 по 31.12.2024 в размере 49,54  руб./куб.м.      </t>
  </si>
  <si>
    <t>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Обосновывающие документы:                                                                                                                                                                                                                                                                                                                                                                                                                                                                                                                                                                                                                                                           1.Договор теплоснабжения (стр.131-143 тарифного дела 2 часть)                                                                                                                                                                                                                                                                                                                                                                         2.Счет-фактуры по теплоснабжению (стр.144-165 тарифного дела часть 2)</t>
  </si>
  <si>
    <t xml:space="preserve"> Предприятие предложило на 2024 год суммы расходов по данной статье, проанализировав фактические расходы за 2022 год,  штатное расписание, и в соответствии с индексом роста, установленным в прогнозе социально-экономического развития РФ на 2024 год и прогнозируемым размером МРОТ с 1 января 2024 года) . В соответствии со ст. 426 Налогового  кодекса Российской Федерации экспертами произведён расчёт страховых взносов  в размере 30,2% к сумме затрат на оплату труда.                                                                                                                                                                                                                                                                                                                                                           Обосновывающие документы:                                                                                                                                                                                                                                                                               1.Положение об оплате труда ООО «Водстрой» (стр.273-279 тарифного дела)
2. Штатное расписание ООО «Водстрой» (стр. 280-282 тарифного дела)
</t>
  </si>
  <si>
    <t xml:space="preserve">Обосновывающие документы:                                                                                                                                                                                                                                                                                                                                                                                                                                                                                                                                                 1. Договор энергоснабжения № 232313 ЭО от 11.01.2022 (стр.11-36 тарифного дела часть 2)
2. Счета фактуры за электроэнергию (стр.37-130 тарифного дела часть 2)
</t>
  </si>
  <si>
    <t xml:space="preserve">Обосновывающие материалы:                                                                                                                                                                                                                                                                                                                                                                                                                                                                                                                                                                                                                                                                                                                                                                                                                                                                                                                             
1. Договора поставки нефтепродуктов;
2. Счёт фактуры на бензин АИ-92-К5 с ООО «Абсолют» 
3. Счёт фактура на дизельное топливо с АО «ОНАКО-КОМЕТА» 
4. Счёт фактуры на бензин АИ-92-5 с АО «ОНАКО-КОМЕТА» 
5. Договора на поставку материалов  (счета фактуры на поставку материалов)
Все материалы приложены в тарифном деле (стр.212-285, 503-787 том №2 тарифного дела)
</t>
  </si>
  <si>
    <t>Предприятие предложило затраты на 2024 год по статье расходов «Амортизация».  Затраты по данной статье исключены из сметы расходов на 2024 год в связи с тем, что основное оборудование находится в аренде (недостаточно подтверждающих материалов в тарифном деле на амортизацию транспорта и зданий, отсутствует оборотно-сальдовые ведомости по бухгалтерскому счёту 02 «Учет амортизации»)</t>
  </si>
  <si>
    <t xml:space="preserve">6. Договора на медицинские услуги с ФГБУ центр гигиены и эпидемиологии Ульяновской области (стр.166-168 тарифного дела)
7. Транспортные услуги (договоры, акты) (стр.330-345 тарифного дела)
8. Договора и акты на прочие услуги за 2022 год (стр.503-787 тарифного дела)
9. Договора на страхование автотранспорта за 2022 год ( стр.292-329 тарифного дела) 
10. Договора и акты на услуги связи за 2022 год (стр.419-502 тарифного дела)
11. Договора и акты на обучение за 2022 год ( стр. 414-418 тарифного дела) 
</t>
  </si>
  <si>
    <t>Доступно обновление до версии 4.3</t>
  </si>
  <si>
    <t>Описание изменений: Версия 4.3
1. Корректировка проверки перед сохранением
2. Исправление формул на листе "Корректировка НВВ"
3. Исправление работы фильтров в форме выбора объектов
4. Оптимизация работы шаблона
5. Исправление ошибок на листе Баланс
Версия 4.2
1. Исправление выбора объектов на листе "Список объектов"
Версия 4.1
1. Исправление проверки перед сохранением
2. Исправление расчёт ПО для транспортировщиков ВС</t>
  </si>
  <si>
    <t>Размер файла обновления: 234299 байт</t>
  </si>
  <si>
    <t>Обновление отменено пользователем</t>
  </si>
  <si>
    <t>Предупреждение</t>
  </si>
  <si>
    <t>ХВС.73.27506381.0024</t>
  </si>
  <si>
    <t>Подготовка к обновлению...</t>
  </si>
  <si>
    <t>Сохранение файла резервной копии: \\Srv-dc\жкк\Аймятова\чуваев\EXPERT.VSVO.EOR(v4.2) ООО Водстрой ВС 2024 г..BKP..xlsb</t>
  </si>
  <si>
    <t>Резервная копия создана: \\Srv-dc\жкк\Аймятова\чуваев\EXPERT.VSVO.EOR(v4.2) ООО Водстрой ВС 2024 г..BKP..xlsb</t>
  </si>
  <si>
    <t>Создание книги для установки обновлений...</t>
  </si>
  <si>
    <t>Файл обновления загружен: \\Srv-dc\жкк\Аймятова\чуваев\UPDATE.EXPERT.VSVO.EOR.TO.4.3.14.xls</t>
  </si>
  <si>
    <t>Обновление завершилось удачно! Шаблон EXPERT.VSVO.EOR(v4.2) ООО Водстрой ВС 2024 г..xlsb сохранен под именем 'EXPERT.VSVO.EOR(v4.3) ООО Водстрой ВС 2024 г..xlsb'</t>
  </si>
  <si>
    <t>Оказание услуг на территории: Краснореченское (ОКТМО: 73642430) - с Красная Река</t>
  </si>
  <si>
    <t>Оказание услуг на территории: Новомалыклинское (ОКТМО: 73627450) - с Новая Малыкла</t>
  </si>
  <si>
    <t>Оказание услуг на территории: Среднеякушкинское (ОКТМО: 73627462) - с Верхняя Якушка</t>
  </si>
  <si>
    <t>Водонапорная сеть</t>
  </si>
  <si>
    <t>с Красная Река / с. Красная Река / 2</t>
  </si>
  <si>
    <t>26.12.2012</t>
  </si>
  <si>
    <t>с Красная Река / с. Красная Река / 1</t>
  </si>
  <si>
    <t>водонапорная башня</t>
  </si>
  <si>
    <t xml:space="preserve">Тариф 8.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 эксперты предлагают признать затраты экономически обоснованными  по данной статье в размере 82,68 тыс. руб. </t>
  </si>
  <si>
    <t xml:space="preserve">Тариф 8.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 эксперты предлагают признать затраты экономически обоснованнымипо данной статье в размере 269,98 тыс. руб. </t>
  </si>
  <si>
    <t xml:space="preserve">Тариф 8.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 эксперты предлагают признать затраты экономически обоснованными по данной статье в размере 373,96 тыс. руб. </t>
  </si>
  <si>
    <t>8) На территории МО Краснореченское с.п. с. Красная река                                                                                                                                                                                                                                                                                                                                                                                                                                                                                           Тариф 8.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 эксперты предлагают признать затраты экономически обоснованными в размере 726,62 тыс. руб.</t>
  </si>
  <si>
    <t xml:space="preserve">по экономической обоснованности тарифов на услуги холодного водоснабжения 
ООО «Водстрой» на 2024 год </t>
  </si>
  <si>
    <t xml:space="preserve">Тариф 8.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 эксперты предлагают признать затраты экономически обоснованными по данной статье в размере 269,98 тыс. руб. </t>
  </si>
  <si>
    <t>МО «Краснореченское сельское поселение» с.Красная река:
- на период с 21.03.2024 по 30.06.2024 в размере 34,81 руб./куб.м
- на период с 01.07.2024 по 31.12.2024 в размере 37,85 руб./куб.м.</t>
  </si>
  <si>
    <t>МО «Краснореченское сельское поселение» с.Красная река:
- на период с 21.03.2024 по 30.06.2024 в размере 34,81 руб./куб.м
- на период с 01.07.2024 по 31.12.2024 в размере 37,85 руб./куб.м.                                                                  Тариф 8. Расчеты произведены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406, учитывая затраты предыдущей организации (ИП Чуваев П.К.)</t>
  </si>
  <si>
    <t>Ульяновская область / 2024 / ООО "Водстрой" (ИНН:7310103626, КПП:731801001)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</si>
  <si>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</si>
  <si>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</si>
  <si>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</si>
  <si>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</si>
  <si>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</si>
  <si>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</si>
  <si>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</si>
  <si>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</si>
  <si>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Тариф 2</t>
  </si>
  <si>
    <t>Тариф 2 (Водоснабжение) - тариф на питьевую воду</t>
  </si>
  <si>
    <t>Тариф 3</t>
  </si>
  <si>
    <t>Тариф 3 (Водоснабжение) - тариф на питьевую воду</t>
  </si>
  <si>
    <t>Тариф 4</t>
  </si>
  <si>
    <t>Тариф 4 (Водоснабжение) - тариф на питьевую воду</t>
  </si>
  <si>
    <t>Тариф 5</t>
  </si>
  <si>
    <t>Тариф 5 (Водоснабжение) - тариф на питьевую воду</t>
  </si>
  <si>
    <t>Тариф 6</t>
  </si>
  <si>
    <t>Тариф 6 (Водоснабжение) - тариф на питьевую воду</t>
  </si>
  <si>
    <t>Тариф 7</t>
  </si>
  <si>
    <t>Тариф 7 (Водоснабжение) - тариф на питьевую воду</t>
  </si>
  <si>
    <t>Тариф 8</t>
  </si>
  <si>
    <t>Тариф 8 (Водоснабжение) - тариф на питьевую воду (Оказание услуг на территории: Краснореченское (ОКТМО: 73642430) - с Красная Река)</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</si>
  <si>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</si>
  <si>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</si>
  <si>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</si>
  <si>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</si>
  <si>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</si>
  <si>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</si>
  <si>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</si>
  <si>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</si>
  <si>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сеть :: Водопровод :: д Арчиловка / д.Арчиловка / х</t>
  </si>
  <si>
    <t>сеть :: Водопровод :: с Аристовка / с Аристовка / х</t>
  </si>
  <si>
    <t>сеть :: Водопровод :: с Березовка / с.Березовка / х</t>
  </si>
  <si>
    <t>сеть :: Водопровод :: с Волжское / с.Волжское / х</t>
  </si>
  <si>
    <t>сеть :: Водопровод :: с Волостниковка / с Волостниковка / х</t>
  </si>
  <si>
    <t>сеть :: Водопровод :: с Жедяевка / с.Жедяевка / х</t>
  </si>
  <si>
    <t>сеть :: Водопровод :: д Подлесно-Мордовский Юрткуль / д Подлесно-Мордовский Юрткуль / х</t>
  </si>
  <si>
    <t>сеть :: Водопровод :: с Базарно-Мордовский Юрткуль / с Базарно-Мордовский Юрткуль / х</t>
  </si>
  <si>
    <t>сеть :: Водопровод :: с Грибовка / с.Грибовка / х</t>
  </si>
  <si>
    <t>сеть :: Водопровод :: с Кокрять / с.Кокрять / х</t>
  </si>
  <si>
    <t>сеть :: Водопровод :: с Матвеевка / с.Матвеевка / х</t>
  </si>
  <si>
    <t>сеть :: Водопровод :: с Русский Юрткуль / с Русский Юрткуль / х</t>
  </si>
  <si>
    <t>сеть :: Водопровод :: с Шмелевка / с Шмелевка / х</t>
  </si>
  <si>
    <t>сеть :: Водопровод :: п Восход / п.Восход / х</t>
  </si>
  <si>
    <t>сеть :: Водопровод :: с Дмитриево-Помряскино / с Дмитриево-Помряскино / х</t>
  </si>
  <si>
    <t>сеть :: Водопровод :: с Ивановка / с.Ивановка / х</t>
  </si>
  <si>
    <t>сеть :: Водопровод :: с Кременки / с.Кременки / х</t>
  </si>
  <si>
    <t>сеть :: Водопровод :: с Прибрежное / с Прибрежное / х</t>
  </si>
  <si>
    <t>сеть :: Водопровод :: рп Старая Майна / р.п.Старая Майна / х</t>
  </si>
  <si>
    <t>сеть :: Наружные сети водоснабжения :: с Новиковка / с Новиковка / х</t>
  </si>
  <si>
    <t>НС :: Станция I подъема воды :: рп Старая Майна / с.Ивановка / х</t>
  </si>
  <si>
    <t>НС :: Станция II подъема воды :: рп Старая Майна / с.Ивановка / х</t>
  </si>
  <si>
    <t>сеть :: водопроводные сети :: с Большая Кандала / с Большая Кандала / х</t>
  </si>
  <si>
    <t>сеть :: водопроводные сети :: с Старое Рождествено / с Старое Рождествено / х</t>
  </si>
  <si>
    <t>сеть :: водпроводные сети :: п Лесная Поляна / п Лесная Поляна / х</t>
  </si>
  <si>
    <t>сеть :: водпроводные сети :: с Ертуганово / с Ертуганово / х</t>
  </si>
  <si>
    <t>сеть :: водпроводные сети :: с Лесное Никольское / с Лесное Никольское / х</t>
  </si>
  <si>
    <t>сеть :: водпроводные сети :: с Малая Кандала / с Малая Кандала / х</t>
  </si>
  <si>
    <t>сеть :: водпроводные сети :: д Русское Урайкино / д Русское Урайкино / х</t>
  </si>
  <si>
    <t>сеть :: водпроводные сети :: с Татарское Урайкино / с Татарское Урайкино / х</t>
  </si>
  <si>
    <t>сеть :: водпроводные сети :: с Ясашное Помряскино / с Ясашное Помряскино / х</t>
  </si>
  <si>
    <t>сеть :: Водонапорная сеть :: с Красная Река / с. Красная Река / 2</t>
  </si>
  <si>
    <t>сеть :: Водонапорная сеть :: с Красная Река / с. Красная Река / 1</t>
  </si>
  <si>
    <t>НС :: водонапорная башня :: с Красная Река / с. Красная Река / 1</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</si>
  <si>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</si>
  <si>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</si>
  <si>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</si>
  <si>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</si>
  <si>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</si>
  <si>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</si>
  <si>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</si>
  <si>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</si>
  <si>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</si>
  <si>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</si>
  <si>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</si>
  <si>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</si>
  <si>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</si>
  <si>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</si>
  <si>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</si>
  <si>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</si>
  <si>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</si>
  <si>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</si>
  <si>
    <t>Приложение
к протоколу заседания Правления
Агентства по регулированию цен и тарифов
Ульяновской области
от 19.03.2024 № 2-К</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</si>
</sst>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21">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6"/>
      <color rgb="FF0070C0"/>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6"/>
      <name val="Tahoma"/>
      <family val="2"/>
      <charset val="204"/>
    </font>
    <font>
      <sz val="11"/>
      <color indexed="9"/>
      <name val="Calibri"/>
      <family val="2"/>
      <charset val="204"/>
    </font>
    <font>
      <b/>
      <sz val="10"/>
      <color indexed="62"/>
      <name val="Tahoma"/>
      <family val="2"/>
      <charset val="204"/>
    </font>
    <font>
      <sz val="13"/>
      <name val="Tahoma"/>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0"/>
      <name val="Arial"/>
      <family val="2"/>
      <charset val="204"/>
    </font>
    <font>
      <sz val="8"/>
      <color indexed="11"/>
      <name val="Tahom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1"/>
      <color indexed="58"/>
      <name val="Calibri"/>
      <family val="2"/>
      <charset val="204"/>
    </font>
    <font>
      <sz val="12"/>
      <name val="Tahoma"/>
      <family val="2"/>
      <charset val="204"/>
    </font>
    <font>
      <b/>
      <u/>
      <sz val="9"/>
      <name val="Tahoma"/>
      <family val="2"/>
      <charset val="204"/>
    </font>
  </fonts>
  <fills count="68">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
      <patternFill patternType="solid">
        <fgColor indexed="44"/>
      </patternFill>
    </fill>
    <fill>
      <patternFill patternType="solid">
        <fgColor indexed="42"/>
      </patternFill>
    </fill>
    <fill>
      <patternFill patternType="solid">
        <fgColor indexed="41"/>
      </patternFill>
    </fill>
    <fill>
      <patternFill patternType="solid">
        <fgColor indexed="29"/>
      </patternFill>
    </fill>
    <fill>
      <patternFill patternType="solid">
        <fgColor indexed="55"/>
      </patternFill>
    </fill>
    <fill>
      <patternFill patternType="solid">
        <fgColor indexed="49"/>
      </patternFill>
    </fill>
    <fill>
      <patternFill patternType="lightDown">
        <fgColor indexed="42"/>
      </patternFill>
    </fill>
    <fill>
      <patternFill patternType="solid">
        <fgColor indexed="53"/>
      </patternFill>
    </fill>
    <fill>
      <patternFill patternType="solid">
        <fgColor indexed="13"/>
      </patternFill>
    </fill>
    <fill>
      <patternFill patternType="solid">
        <fgColor indexed="54"/>
      </patternFill>
    </fill>
    <fill>
      <patternFill patternType="solid">
        <fgColor indexed="17"/>
      </patternFill>
    </fill>
    <fill>
      <patternFill patternType="solid">
        <fgColor indexed="23"/>
      </patternFill>
    </fill>
    <fill>
      <patternFill patternType="solid">
        <fgColor indexed="11"/>
      </patternFill>
    </fill>
    <fill>
      <patternFill patternType="solid">
        <fgColor indexed="45"/>
      </patternFill>
    </fill>
    <fill>
      <patternFill patternType="solid">
        <fgColor indexed="26"/>
      </patternFill>
    </fill>
  </fills>
  <borders count="7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style="thick">
        <color indexed="23"/>
      </left>
      <right style="thick">
        <color indexed="23"/>
      </right>
      <top style="thick">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187">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xf numFmtId="0" fontId="27" fillId="53" borderId="0" applyNumberFormat="0" applyBorder="0" applyAlignment="0" applyProtection="0"/>
    <xf numFmtId="0" fontId="27" fillId="5" borderId="0" applyNumberFormat="0" applyBorder="0" applyAlignment="0" applyProtection="0"/>
    <xf numFmtId="0" fontId="27" fillId="54" borderId="0" applyNumberFormat="0" applyBorder="0" applyAlignment="0" applyProtection="0"/>
    <xf numFmtId="0" fontId="27" fillId="53" borderId="0" applyNumberFormat="0" applyBorder="0" applyAlignment="0" applyProtection="0"/>
    <xf numFmtId="0" fontId="27" fillId="55" borderId="0" applyNumberFormat="0" applyBorder="0" applyAlignment="0" applyProtection="0"/>
    <xf numFmtId="0" fontId="27" fillId="5"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4" borderId="0" applyNumberFormat="0" applyBorder="0" applyAlignment="0" applyProtection="0"/>
    <xf numFmtId="0" fontId="27" fillId="57" borderId="0" applyNumberFormat="0" applyBorder="0" applyAlignment="0" applyProtection="0"/>
    <xf numFmtId="0" fontId="27" fillId="55" borderId="0" applyNumberFormat="0" applyBorder="0" applyAlignment="0" applyProtection="0"/>
    <xf numFmtId="0" fontId="27" fillId="5" borderId="0" applyNumberFormat="0" applyBorder="0" applyAlignment="0" applyProtection="0"/>
    <xf numFmtId="0" fontId="100" fillId="58" borderId="0" applyNumberFormat="0" applyBorder="0" applyAlignment="0" applyProtection="0"/>
    <xf numFmtId="0" fontId="100" fillId="56" borderId="0" applyNumberFormat="0" applyBorder="0" applyAlignment="0" applyProtection="0"/>
    <xf numFmtId="0" fontId="100" fillId="54" borderId="0" applyNumberFormat="0" applyBorder="0" applyAlignment="0" applyProtection="0"/>
    <xf numFmtId="0" fontId="100" fillId="3" borderId="0" applyNumberFormat="0" applyBorder="0" applyAlignment="0" applyProtection="0"/>
    <xf numFmtId="0" fontId="100" fillId="58" borderId="0" applyNumberFormat="0" applyBorder="0" applyAlignment="0" applyProtection="0"/>
    <xf numFmtId="0" fontId="100" fillId="5" borderId="0" applyNumberFormat="0" applyBorder="0" applyAlignment="0" applyProtection="0"/>
    <xf numFmtId="0" fontId="101" fillId="59" borderId="1" applyNumberFormat="0" applyAlignment="0"/>
    <xf numFmtId="0" fontId="25" fillId="0" borderId="1" applyNumberFormat="0" applyAlignment="0">
      <protection locked="0"/>
    </xf>
    <xf numFmtId="0" fontId="25" fillId="0" borderId="1" applyNumberFormat="0" applyAlignment="0">
      <protection locked="0"/>
    </xf>
    <xf numFmtId="0" fontId="25" fillId="43" borderId="1" applyAlignment="0">
      <alignment horizontal="left" vertical="center"/>
    </xf>
    <xf numFmtId="0" fontId="25" fillId="54" borderId="1" applyNumberFormat="0" applyAlignment="0"/>
    <xf numFmtId="0" fontId="25" fillId="3" borderId="1" applyNumberFormat="0" applyAlignment="0"/>
    <xf numFmtId="0" fontId="25" fillId="3" borderId="1" applyNumberFormat="0" applyAlignment="0"/>
    <xf numFmtId="0" fontId="102" fillId="9" borderId="67" applyNumberFormat="0">
      <alignment horizontal="center" vertical="center"/>
    </xf>
    <xf numFmtId="0" fontId="102" fillId="9" borderId="67" applyNumberFormat="0">
      <alignment horizontal="center" vertical="center"/>
    </xf>
    <xf numFmtId="0" fontId="100" fillId="58" borderId="0" applyNumberFormat="0" applyBorder="0" applyAlignment="0" applyProtection="0"/>
    <xf numFmtId="0" fontId="100" fillId="60" borderId="0" applyNumberFormat="0" applyBorder="0" applyAlignment="0" applyProtection="0"/>
    <xf numFmtId="0" fontId="100" fillId="61" borderId="0" applyNumberFormat="0" applyBorder="0" applyAlignment="0" applyProtection="0"/>
    <xf numFmtId="0" fontId="100" fillId="62" borderId="0" applyNumberFormat="0" applyBorder="0" applyAlignment="0" applyProtection="0"/>
    <xf numFmtId="0" fontId="100" fillId="58" borderId="0" applyNumberFormat="0" applyBorder="0" applyAlignment="0" applyProtection="0"/>
    <xf numFmtId="0" fontId="100" fillId="63" borderId="0" applyNumberFormat="0" applyBorder="0" applyAlignment="0" applyProtection="0"/>
    <xf numFmtId="0" fontId="103" fillId="53" borderId="68" applyNumberFormat="0" applyAlignment="0" applyProtection="0"/>
    <xf numFmtId="0" fontId="104" fillId="53" borderId="1" applyNumberFormat="0" applyAlignment="0" applyProtection="0"/>
    <xf numFmtId="49" fontId="46" fillId="0" borderId="0" applyNumberFormat="0" applyFill="0" applyBorder="0" applyAlignment="0" applyProtection="0">
      <alignment vertical="top"/>
    </xf>
    <xf numFmtId="0" fontId="105" fillId="0" borderId="69" applyNumberFormat="0" applyFill="0" applyAlignment="0" applyProtection="0"/>
    <xf numFmtId="0" fontId="106" fillId="0" borderId="70" applyNumberFormat="0" applyFill="0" applyAlignment="0" applyProtection="0"/>
    <xf numFmtId="0" fontId="107" fillId="0" borderId="71" applyNumberFormat="0" applyFill="0" applyAlignment="0" applyProtection="0"/>
    <xf numFmtId="0" fontId="107" fillId="0" borderId="0" applyNumberFormat="0" applyFill="0" applyBorder="0" applyAlignment="0" applyProtection="0"/>
    <xf numFmtId="0" fontId="108" fillId="0" borderId="72" applyNumberFormat="0" applyFill="0" applyAlignment="0" applyProtection="0"/>
    <xf numFmtId="0" fontId="109" fillId="64" borderId="73" applyNumberFormat="0" applyAlignment="0" applyProtection="0"/>
    <xf numFmtId="0" fontId="110" fillId="0" borderId="0" applyNumberFormat="0" applyFill="0" applyBorder="0" applyAlignment="0" applyProtection="0"/>
    <xf numFmtId="0" fontId="111" fillId="5" borderId="0" applyNumberFormat="0" applyBorder="0" applyAlignment="0" applyProtection="0"/>
    <xf numFmtId="49" fontId="11" fillId="0" borderId="0" applyBorder="0">
      <alignment vertical="top"/>
    </xf>
    <xf numFmtId="0" fontId="27" fillId="0" borderId="0"/>
    <xf numFmtId="0" fontId="27" fillId="0" borderId="0"/>
    <xf numFmtId="0" fontId="7" fillId="0" borderId="0"/>
    <xf numFmtId="0" fontId="7" fillId="0" borderId="0"/>
    <xf numFmtId="0" fontId="7" fillId="0" borderId="0"/>
    <xf numFmtId="0" fontId="7" fillId="0" borderId="0"/>
    <xf numFmtId="0" fontId="41" fillId="6" borderId="0" applyNumberFormat="0" applyBorder="0" applyAlignment="0">
      <alignment horizontal="left" vertical="center"/>
    </xf>
    <xf numFmtId="0" fontId="41" fillId="6" borderId="0" applyNumberFormat="0" applyBorder="0" applyAlignment="0">
      <alignment horizontal="left" vertical="center"/>
    </xf>
    <xf numFmtId="0" fontId="7" fillId="0" borderId="0"/>
    <xf numFmtId="0" fontId="112" fillId="0" borderId="0"/>
    <xf numFmtId="0" fontId="113" fillId="65" borderId="0"/>
    <xf numFmtId="0" fontId="25" fillId="0" borderId="0">
      <alignment wrapText="1"/>
    </xf>
    <xf numFmtId="0" fontId="25" fillId="0" borderId="0">
      <alignment wrapText="1"/>
    </xf>
    <xf numFmtId="0" fontId="25" fillId="0" borderId="0">
      <alignment wrapText="1"/>
    </xf>
    <xf numFmtId="0" fontId="25" fillId="0" borderId="0">
      <alignment wrapText="1"/>
    </xf>
    <xf numFmtId="0" fontId="112" fillId="0" borderId="0"/>
    <xf numFmtId="0" fontId="41" fillId="6" borderId="0" applyNumberFormat="0" applyBorder="0" applyAlignment="0">
      <alignment horizontal="left" vertical="center"/>
    </xf>
    <xf numFmtId="0" fontId="114" fillId="66" borderId="0" applyNumberFormat="0" applyBorder="0" applyAlignment="0" applyProtection="0"/>
    <xf numFmtId="0" fontId="115" fillId="0" borderId="0" applyNumberFormat="0" applyFill="0" applyBorder="0" applyAlignment="0" applyProtection="0"/>
    <xf numFmtId="0" fontId="7" fillId="67" borderId="7" applyNumberFormat="0" applyFont="0" applyAlignment="0" applyProtection="0"/>
    <xf numFmtId="0" fontId="116" fillId="0" borderId="74" applyNumberFormat="0" applyFill="0" applyAlignment="0" applyProtection="0"/>
    <xf numFmtId="0" fontId="8" fillId="0" borderId="0"/>
    <xf numFmtId="0" fontId="117" fillId="0" borderId="0" applyNumberFormat="0" applyFill="0" applyBorder="0" applyAlignment="0" applyProtection="0"/>
    <xf numFmtId="4" fontId="11" fillId="7" borderId="75" applyBorder="0">
      <alignment horizontal="right"/>
    </xf>
    <xf numFmtId="4" fontId="11" fillId="7" borderId="4" applyFont="0" applyBorder="0">
      <alignment horizontal="right"/>
    </xf>
    <xf numFmtId="0" fontId="118" fillId="54" borderId="0" applyNumberFormat="0" applyBorder="0" applyAlignment="0" applyProtection="0"/>
  </cellStyleXfs>
  <cellXfs count="1170">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29" xfId="49" applyNumberFormat="1" applyBorder="1" applyAlignment="1">
      <alignment horizontal="center" vertical="center"/>
    </xf>
    <xf numFmtId="0" fontId="76"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29" xfId="97" applyFont="1" applyBorder="1" applyAlignment="1">
      <alignment horizontal="center" vertical="center"/>
    </xf>
    <xf numFmtId="0" fontId="64" fillId="45" borderId="29" xfId="97" applyFont="1" applyFill="1" applyBorder="1" applyAlignment="1">
      <alignment horizontal="left" vertical="center" wrapText="1"/>
    </xf>
    <xf numFmtId="0" fontId="64" fillId="0" borderId="29" xfId="97" applyFont="1" applyBorder="1" applyAlignment="1">
      <alignment horizontal="justify" vertical="center" wrapText="1"/>
    </xf>
    <xf numFmtId="0" fontId="64" fillId="0" borderId="29" xfId="97" applyFont="1" applyBorder="1" applyAlignment="1">
      <alignment horizontal="center" vertical="center"/>
    </xf>
    <xf numFmtId="0" fontId="64"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4"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4" fillId="0" borderId="0" xfId="102" applyFont="1"/>
    <xf numFmtId="49" fontId="11" fillId="0" borderId="29"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4" borderId="29"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2" fillId="47"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8" borderId="0" xfId="99" applyNumberFormat="1" applyFont="1" applyFill="1" applyAlignment="1">
      <alignment horizontal="right" vertical="center"/>
    </xf>
    <xf numFmtId="0" fontId="14" fillId="48" borderId="0" xfId="99" applyNumberFormat="1" applyFont="1" applyFill="1" applyAlignment="1">
      <alignment horizontal="center" vertical="center"/>
    </xf>
    <xf numFmtId="49" fontId="82" fillId="47" borderId="0" xfId="106" applyNumberFormat="1" applyFont="1" applyFill="1" applyAlignment="1">
      <alignment horizontal="center" vertical="center"/>
    </xf>
    <xf numFmtId="0" fontId="70" fillId="48" borderId="0" xfId="106" applyFont="1" applyFill="1" applyAlignment="1">
      <alignment horizontal="right" vertical="center"/>
    </xf>
    <xf numFmtId="49" fontId="14" fillId="48" borderId="0" xfId="99" applyFont="1" applyFill="1" applyAlignment="1">
      <alignment vertical="center" wrapText="1"/>
    </xf>
    <xf numFmtId="49" fontId="70" fillId="0" borderId="0" xfId="106" applyNumberFormat="1" applyFont="1" applyAlignment="1">
      <alignment vertical="center" wrapText="1"/>
    </xf>
    <xf numFmtId="49" fontId="83" fillId="0" borderId="0" xfId="99" applyFont="1" applyAlignment="1">
      <alignment vertical="center"/>
    </xf>
    <xf numFmtId="49" fontId="83" fillId="48" borderId="0" xfId="99" applyFont="1" applyFill="1" applyAlignment="1">
      <alignment vertical="center" wrapText="1"/>
    </xf>
    <xf numFmtId="0" fontId="14" fillId="0" borderId="0" xfId="109" applyFont="1"/>
    <xf numFmtId="49" fontId="83"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8" borderId="0" xfId="99" applyNumberFormat="1" applyFont="1" applyFill="1" applyAlignment="1">
      <alignment horizontal="left" vertical="center"/>
    </xf>
    <xf numFmtId="49" fontId="17" fillId="47" borderId="0" xfId="0" applyFont="1" applyFill="1" applyAlignment="1">
      <alignment horizontal="center" vertical="center"/>
    </xf>
    <xf numFmtId="49" fontId="13" fillId="51" borderId="0" xfId="0" applyFont="1" applyFill="1" applyBorder="1" applyAlignment="1" applyProtection="1">
      <alignment vertical="center"/>
    </xf>
    <xf numFmtId="49" fontId="19" fillId="51" borderId="0" xfId="0" applyFont="1" applyFill="1" applyBorder="1" applyAlignment="1" applyProtection="1">
      <alignment vertical="top"/>
    </xf>
    <xf numFmtId="0" fontId="17" fillId="51" borderId="0" xfId="0" applyNumberFormat="1" applyFont="1" applyFill="1" applyBorder="1" applyAlignment="1" applyProtection="1">
      <alignment vertical="top"/>
    </xf>
    <xf numFmtId="49" fontId="17" fillId="51" borderId="0" xfId="0" applyFont="1" applyFill="1" applyBorder="1" applyAlignment="1" applyProtection="1">
      <alignment vertical="top"/>
    </xf>
    <xf numFmtId="49" fontId="0" fillId="8" borderId="0" xfId="0" applyFont="1" applyFill="1" applyBorder="1" applyAlignment="1" applyProtection="1">
      <alignment vertical="top"/>
    </xf>
    <xf numFmtId="49" fontId="86"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4" fillId="0" borderId="29" xfId="102" applyFont="1" applyBorder="1" applyAlignment="1">
      <alignment horizontal="center" vertical="center" wrapText="1"/>
    </xf>
    <xf numFmtId="49" fontId="87" fillId="52" borderId="6" xfId="0" applyFont="1" applyFill="1" applyBorder="1" applyAlignment="1">
      <alignment horizontal="left" vertical="center" wrapText="1"/>
    </xf>
    <xf numFmtId="49" fontId="85" fillId="50" borderId="49" xfId="0" applyFont="1" applyFill="1" applyBorder="1" applyAlignment="1">
      <alignment horizontal="left" vertical="center" wrapText="1" indent="1"/>
    </xf>
    <xf numFmtId="49" fontId="85" fillId="50" borderId="50" xfId="0" applyFont="1" applyFill="1" applyBorder="1" applyAlignment="1">
      <alignment horizontal="left" vertical="center" wrapText="1" indent="1"/>
    </xf>
    <xf numFmtId="49" fontId="85" fillId="50" borderId="51" xfId="0" applyFont="1" applyFill="1" applyBorder="1" applyAlignment="1">
      <alignment horizontal="left" vertical="center" wrapText="1" indent="1"/>
    </xf>
    <xf numFmtId="49" fontId="85" fillId="50" borderId="50" xfId="0" applyFont="1" applyFill="1" applyBorder="1" applyAlignment="1">
      <alignment vertical="center" wrapText="1"/>
    </xf>
    <xf numFmtId="0" fontId="87" fillId="52" borderId="6" xfId="0" applyNumberFormat="1" applyFont="1" applyFill="1" applyBorder="1" applyAlignment="1">
      <alignment horizontal="left" vertical="center"/>
    </xf>
    <xf numFmtId="0" fontId="11" fillId="0" borderId="0" xfId="99" applyNumberFormat="1" applyFont="1" applyAlignment="1">
      <alignment vertical="center"/>
    </xf>
    <xf numFmtId="0" fontId="0" fillId="48" borderId="0" xfId="0" applyNumberFormat="1" applyFill="1" applyAlignment="1">
      <alignment horizontal="left" vertical="center"/>
    </xf>
    <xf numFmtId="49" fontId="11" fillId="0" borderId="32" xfId="98" applyNumberFormat="1" applyFont="1" applyBorder="1" applyAlignment="1">
      <alignment vertical="center" wrapText="1"/>
    </xf>
    <xf numFmtId="0" fontId="87" fillId="52" borderId="52"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5" fillId="50"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64"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29" xfId="102" applyFont="1" applyBorder="1" applyAlignment="1">
      <alignment horizontal="center" vertical="center" wrapText="1"/>
    </xf>
    <xf numFmtId="0" fontId="64"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4" fillId="0" borderId="29" xfId="102" applyFont="1" applyFill="1" applyBorder="1" applyAlignment="1" applyProtection="1">
      <alignment vertical="center"/>
    </xf>
    <xf numFmtId="49" fontId="64"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7" fillId="0" borderId="47"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1" fillId="0" borderId="0" xfId="98" applyFont="1" applyFill="1" applyProtection="1"/>
    <xf numFmtId="49" fontId="86"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6" fillId="0" borderId="0" xfId="98" applyFont="1" applyFill="1" applyProtection="1"/>
    <xf numFmtId="0" fontId="13" fillId="9" borderId="29"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7" fillId="52" borderId="6" xfId="0" applyNumberFormat="1" applyFont="1" applyFill="1" applyBorder="1" applyAlignment="1">
      <alignment horizontal="left" vertical="center" wrapText="1"/>
    </xf>
    <xf numFmtId="0" fontId="11" fillId="0" borderId="0" xfId="105" applyFont="1" applyBorder="1"/>
    <xf numFmtId="49" fontId="77" fillId="0" borderId="9" xfId="102" applyNumberFormat="1" applyFont="1" applyFill="1" applyBorder="1" applyAlignment="1" applyProtection="1">
      <alignment vertical="center" wrapText="1"/>
    </xf>
    <xf numFmtId="0" fontId="6"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7" fillId="52"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4"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87" fillId="52"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7" fillId="52"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7" fillId="44"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5" fillId="50" borderId="5" xfId="0" applyFont="1" applyFill="1" applyBorder="1" applyAlignment="1">
      <alignment horizontal="left" vertical="center" wrapText="1" indent="1"/>
    </xf>
    <xf numFmtId="49" fontId="85" fillId="50" borderId="6" xfId="0" applyFont="1" applyFill="1" applyBorder="1" applyAlignment="1">
      <alignment horizontal="left" vertical="center" wrapText="1" indent="1"/>
    </xf>
    <xf numFmtId="49" fontId="85" fillId="50"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7" fillId="44" borderId="7" xfId="107" applyNumberFormat="1" applyFont="1" applyFill="1" applyBorder="1" applyAlignment="1">
      <alignment horizontal="right" vertical="center"/>
    </xf>
    <xf numFmtId="4" fontId="64" fillId="44"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7" fillId="52" borderId="15" xfId="0" applyNumberFormat="1" applyFont="1" applyFill="1" applyBorder="1" applyAlignment="1">
      <alignment horizontal="left" vertical="center"/>
    </xf>
    <xf numFmtId="0" fontId="87" fillId="52"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77"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4" fillId="0" borderId="0" xfId="97" applyFont="1" applyFill="1" applyAlignment="1" applyProtection="1">
      <alignment vertical="center"/>
    </xf>
    <xf numFmtId="49" fontId="14" fillId="49" borderId="0" xfId="99" applyFont="1" applyFill="1" applyAlignment="1" applyProtection="1">
      <alignment vertical="center" wrapText="1"/>
      <protection locked="0"/>
    </xf>
    <xf numFmtId="49" fontId="85" fillId="50" borderId="50" xfId="0" applyFont="1" applyFill="1" applyBorder="1" applyAlignment="1">
      <alignment horizontal="left" vertical="center" indent="1"/>
    </xf>
    <xf numFmtId="0" fontId="64"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8" borderId="0" xfId="0" applyNumberFormat="1" applyFill="1" applyAlignment="1">
      <alignment horizontal="left" vertical="center" wrapText="1"/>
    </xf>
    <xf numFmtId="49" fontId="85" fillId="50" borderId="59" xfId="0" applyFont="1" applyFill="1" applyBorder="1" applyAlignment="1" applyProtection="1">
      <alignment horizontal="left" vertical="center" wrapText="1" indent="1"/>
    </xf>
    <xf numFmtId="49" fontId="85" fillId="50" borderId="59" xfId="0" applyFont="1" applyFill="1" applyBorder="1" applyAlignment="1" applyProtection="1">
      <alignment horizontal="left" vertical="center" wrapText="1"/>
    </xf>
    <xf numFmtId="49" fontId="85" fillId="50" borderId="58" xfId="0" applyFont="1" applyFill="1" applyBorder="1" applyAlignment="1" applyProtection="1">
      <alignment horizontal="left" vertical="center" wrapText="1"/>
    </xf>
    <xf numFmtId="0" fontId="11" fillId="46" borderId="0" xfId="102" applyFont="1" applyFill="1" applyBorder="1" applyAlignment="1" applyProtection="1">
      <alignment horizontal="left" vertical="center" wrapText="1"/>
    </xf>
    <xf numFmtId="0" fontId="64" fillId="46" borderId="0" xfId="102" applyFont="1" applyFill="1" applyBorder="1" applyAlignment="1">
      <alignment horizontal="center" vertical="center" wrapText="1"/>
    </xf>
    <xf numFmtId="4" fontId="11" fillId="46" borderId="0" xfId="102" applyNumberFormat="1" applyFont="1" applyFill="1" applyBorder="1" applyAlignment="1" applyProtection="1">
      <alignment horizontal="right" vertical="center"/>
    </xf>
    <xf numFmtId="49" fontId="90" fillId="46" borderId="5" xfId="102" applyNumberFormat="1" applyFont="1" applyFill="1" applyBorder="1" applyAlignment="1">
      <alignment horizontal="center" vertical="center" wrapText="1"/>
    </xf>
    <xf numFmtId="49" fontId="11" fillId="46" borderId="8" xfId="102" applyNumberFormat="1" applyFont="1" applyFill="1" applyBorder="1" applyAlignment="1" applyProtection="1">
      <alignment horizontal="left" vertical="center"/>
    </xf>
    <xf numFmtId="49" fontId="71" fillId="46" borderId="30" xfId="99" applyFont="1" applyFill="1" applyBorder="1" applyAlignment="1">
      <alignment horizontal="left" vertical="center" indent="1"/>
    </xf>
    <xf numFmtId="49" fontId="11" fillId="46" borderId="31" xfId="99" applyFont="1" applyFill="1" applyBorder="1" applyAlignment="1">
      <alignment horizontal="left" vertical="center" indent="1"/>
    </xf>
    <xf numFmtId="49" fontId="71" fillId="46" borderId="31" xfId="99" applyFont="1" applyFill="1" applyBorder="1" applyAlignment="1">
      <alignment horizontal="left" vertical="center" indent="1"/>
    </xf>
    <xf numFmtId="49" fontId="71" fillId="46"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29"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87" fillId="52"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50" borderId="0" xfId="97" applyFont="1" applyFill="1" applyAlignment="1" applyProtection="1">
      <alignment vertical="center"/>
    </xf>
    <xf numFmtId="169" fontId="64" fillId="2" borderId="29" xfId="97" applyNumberFormat="1" applyFont="1" applyFill="1" applyBorder="1" applyAlignment="1" applyProtection="1">
      <alignment horizontal="right" vertical="center"/>
      <protection locked="0"/>
    </xf>
    <xf numFmtId="169" fontId="71" fillId="46"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4"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1" fillId="46"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64"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6" borderId="30" xfId="106" applyFont="1" applyFill="1" applyBorder="1" applyAlignment="1">
      <alignment horizontal="left" vertical="center" wrapText="1"/>
    </xf>
    <xf numFmtId="0" fontId="11" fillId="46" borderId="31" xfId="49" applyFont="1" applyFill="1" applyBorder="1" applyAlignment="1">
      <alignment horizontal="center" vertical="center"/>
    </xf>
    <xf numFmtId="0" fontId="11" fillId="46" borderId="31" xfId="106" applyFont="1" applyFill="1" applyBorder="1" applyAlignment="1">
      <alignment horizontal="left" vertical="center" indent="1"/>
    </xf>
    <xf numFmtId="0" fontId="77"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7" fillId="2" borderId="29" xfId="106" applyNumberFormat="1" applyFont="1" applyFill="1" applyBorder="1" applyAlignment="1" applyProtection="1">
      <alignment horizontal="right" vertical="center"/>
      <protection locked="0"/>
    </xf>
    <xf numFmtId="4" fontId="13" fillId="44"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4" borderId="29" xfId="106" applyNumberFormat="1" applyFont="1" applyFill="1" applyBorder="1" applyAlignment="1">
      <alignment vertical="center"/>
    </xf>
    <xf numFmtId="4" fontId="64"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4"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4" fillId="0" borderId="29" xfId="102" applyFont="1" applyBorder="1" applyAlignment="1">
      <alignment horizontal="center" vertical="center" wrapText="1"/>
    </xf>
    <xf numFmtId="0" fontId="90" fillId="46" borderId="31" xfId="99" applyNumberFormat="1" applyFont="1" applyFill="1" applyBorder="1" applyAlignment="1">
      <alignment horizontal="left" vertical="center" indent="1"/>
    </xf>
    <xf numFmtId="4" fontId="91" fillId="52" borderId="6" xfId="0" applyNumberFormat="1" applyFont="1" applyFill="1" applyBorder="1" applyAlignment="1">
      <alignment horizontal="right" vertical="center"/>
    </xf>
    <xf numFmtId="49" fontId="85" fillId="50"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4" fillId="0" borderId="7" xfId="102" applyNumberFormat="1" applyFont="1" applyBorder="1" applyAlignment="1">
      <alignment horizontal="center" vertical="center"/>
    </xf>
    <xf numFmtId="0" fontId="64" fillId="0" borderId="32" xfId="102" applyFont="1" applyBorder="1" applyAlignment="1">
      <alignment vertical="center"/>
    </xf>
    <xf numFmtId="0" fontId="64"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4"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4" fillId="0" borderId="29" xfId="111" applyFont="1" applyBorder="1" applyAlignment="1">
      <alignment horizontal="left" vertical="center"/>
    </xf>
    <xf numFmtId="0" fontId="64" fillId="0" borderId="29" xfId="111" applyFont="1" applyBorder="1" applyAlignment="1">
      <alignment horizontal="left" vertical="center" wrapText="1"/>
    </xf>
    <xf numFmtId="0" fontId="64" fillId="0" borderId="29" xfId="111" applyFont="1" applyBorder="1" applyAlignment="1">
      <alignment horizontal="left" vertical="center" wrapText="1" indent="2"/>
    </xf>
    <xf numFmtId="0" fontId="64"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0" fontId="13" fillId="0" borderId="7" xfId="105" applyFont="1" applyBorder="1" applyAlignment="1">
      <alignment vertical="center" wrapText="1"/>
    </xf>
    <xf numFmtId="0" fontId="64" fillId="0" borderId="0" xfId="112" applyFont="1" applyAlignment="1">
      <alignment vertical="center"/>
    </xf>
    <xf numFmtId="0" fontId="64" fillId="0" borderId="0" xfId="112" applyFont="1" applyAlignment="1">
      <alignment vertical="center" wrapText="1"/>
    </xf>
    <xf numFmtId="0" fontId="64" fillId="0" borderId="0" xfId="112" applyFont="1" applyAlignment="1">
      <alignment horizontal="center" vertical="center" wrapText="1"/>
    </xf>
    <xf numFmtId="0" fontId="11" fillId="0" borderId="7" xfId="105" applyFont="1" applyBorder="1" applyAlignment="1">
      <alignment vertical="center" wrapText="1"/>
    </xf>
    <xf numFmtId="4" fontId="11" fillId="44"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4" fillId="0" borderId="0" xfId="114" applyFont="1" applyAlignment="1">
      <alignment vertical="center"/>
    </xf>
    <xf numFmtId="0" fontId="64" fillId="0" borderId="0" xfId="114" applyFont="1" applyAlignment="1">
      <alignment vertical="center" wrapText="1"/>
    </xf>
    <xf numFmtId="0" fontId="64"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7" fillId="0" borderId="0" xfId="112" quotePrefix="1" applyNumberFormat="1" applyFont="1" applyFill="1" applyBorder="1" applyAlignment="1" applyProtection="1">
      <alignment horizontal="left" vertical="center" wrapText="1" indent="4"/>
    </xf>
    <xf numFmtId="49" fontId="77" fillId="0" borderId="0" xfId="112" applyNumberFormat="1" applyFont="1" applyFill="1" applyBorder="1" applyAlignment="1" applyProtection="1">
      <alignment horizontal="left" vertical="center" wrapText="1" indent="4"/>
    </xf>
    <xf numFmtId="49" fontId="77" fillId="0" borderId="9" xfId="112" applyNumberFormat="1" applyFont="1" applyFill="1" applyBorder="1" applyAlignment="1" applyProtection="1">
      <alignment horizontal="left" vertical="center" wrapText="1" indent="4"/>
    </xf>
    <xf numFmtId="49" fontId="77"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4"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4"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4" borderId="29" xfId="102" applyNumberFormat="1" applyFont="1" applyFill="1" applyBorder="1" applyAlignment="1">
      <alignment horizontal="right" vertical="center"/>
    </xf>
    <xf numFmtId="169" fontId="64" fillId="44"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7" fillId="52" borderId="6" xfId="0" applyNumberFormat="1" applyFont="1" applyFill="1" applyBorder="1" applyAlignment="1">
      <alignment horizontal="left" vertical="center"/>
    </xf>
    <xf numFmtId="169" fontId="64" fillId="7" borderId="29" xfId="102" applyNumberFormat="1" applyFont="1" applyFill="1" applyBorder="1" applyAlignment="1" applyProtection="1">
      <alignment horizontal="right" vertical="center"/>
    </xf>
    <xf numFmtId="49" fontId="64"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4" fillId="0" borderId="7" xfId="112" applyFont="1" applyFill="1" applyBorder="1" applyAlignment="1" applyProtection="1">
      <alignment horizontal="center" vertical="center" wrapText="1"/>
    </xf>
    <xf numFmtId="49" fontId="77" fillId="0" borderId="9" xfId="114" applyNumberFormat="1" applyFont="1" applyFill="1" applyBorder="1" applyAlignment="1" applyProtection="1">
      <alignment horizontal="left" vertical="center" wrapText="1" indent="4"/>
    </xf>
    <xf numFmtId="49" fontId="77" fillId="0" borderId="9" xfId="114" quotePrefix="1" applyNumberFormat="1" applyFont="1" applyFill="1" applyBorder="1" applyAlignment="1" applyProtection="1">
      <alignment horizontal="left" vertical="center" indent="1"/>
    </xf>
    <xf numFmtId="49" fontId="77" fillId="0" borderId="0" xfId="114" quotePrefix="1" applyNumberFormat="1" applyFont="1" applyFill="1" applyBorder="1" applyAlignment="1" applyProtection="1">
      <alignment horizontal="left" vertical="center" wrapText="1" indent="4"/>
    </xf>
    <xf numFmtId="49" fontId="77"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4" fillId="0" borderId="0" xfId="102" applyFont="1" applyAlignment="1">
      <alignment horizontal="left" vertical="center"/>
    </xf>
    <xf numFmtId="4" fontId="64" fillId="7" borderId="7" xfId="114" applyNumberFormat="1" applyFont="1" applyFill="1" applyBorder="1" applyAlignment="1" applyProtection="1">
      <alignment horizontal="right" vertical="center" wrapText="1"/>
    </xf>
    <xf numFmtId="0" fontId="3" fillId="0" borderId="0" xfId="114"/>
    <xf numFmtId="0" fontId="87" fillId="52"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4" fillId="2" borderId="7" xfId="114" applyNumberFormat="1" applyFont="1" applyFill="1" applyBorder="1" applyAlignment="1" applyProtection="1">
      <alignment horizontal="right" vertical="center" wrapText="1"/>
      <protection locked="0"/>
    </xf>
    <xf numFmtId="0" fontId="64" fillId="0" borderId="7" xfId="114" applyFont="1" applyBorder="1" applyAlignment="1" applyProtection="1">
      <alignment horizontal="center" vertical="center"/>
      <protection hidden="1"/>
    </xf>
    <xf numFmtId="4" fontId="64" fillId="7" borderId="7" xfId="114" applyNumberFormat="1" applyFont="1" applyFill="1" applyBorder="1" applyAlignment="1">
      <alignment horizontal="right"/>
    </xf>
    <xf numFmtId="49" fontId="64" fillId="0" borderId="7" xfId="114" applyNumberFormat="1" applyFont="1" applyBorder="1" applyAlignment="1" applyProtection="1">
      <alignment horizontal="center" vertical="center"/>
      <protection hidden="1"/>
    </xf>
    <xf numFmtId="0" fontId="64" fillId="0" borderId="7" xfId="114" applyFont="1" applyBorder="1"/>
    <xf numFmtId="4" fontId="11" fillId="0" borderId="7" xfId="114" applyNumberFormat="1" applyFont="1" applyBorder="1" applyAlignment="1">
      <alignment horizontal="center" vertical="center"/>
    </xf>
    <xf numFmtId="4" fontId="91" fillId="52" borderId="6" xfId="114" applyNumberFormat="1" applyFont="1" applyFill="1" applyBorder="1" applyAlignment="1">
      <alignment horizontal="right" vertical="center"/>
    </xf>
    <xf numFmtId="0" fontId="93" fillId="0" borderId="29" xfId="114" applyFont="1" applyFill="1" applyBorder="1" applyAlignment="1" applyProtection="1">
      <alignment horizontal="left" vertical="center" wrapText="1"/>
    </xf>
    <xf numFmtId="0" fontId="3" fillId="0" borderId="0" xfId="115"/>
    <xf numFmtId="0" fontId="64" fillId="0" borderId="7" xfId="115" applyFont="1" applyBorder="1" applyAlignment="1">
      <alignment horizontal="center" vertical="center" wrapText="1"/>
    </xf>
    <xf numFmtId="0" fontId="87" fillId="52" borderId="0" xfId="115" applyFont="1" applyFill="1" applyAlignment="1">
      <alignment horizontal="left" vertical="center"/>
    </xf>
    <xf numFmtId="49" fontId="77" fillId="0" borderId="7" xfId="115" applyNumberFormat="1" applyFont="1" applyBorder="1" applyAlignment="1">
      <alignment horizontal="center" vertical="center" wrapText="1"/>
    </xf>
    <xf numFmtId="0" fontId="77" fillId="0" borderId="7" xfId="115" applyFont="1" applyBorder="1" applyAlignment="1">
      <alignment horizontal="left" vertical="center" wrapText="1"/>
    </xf>
    <xf numFmtId="4" fontId="77" fillId="7" borderId="7" xfId="115" applyNumberFormat="1" applyFont="1" applyFill="1" applyBorder="1" applyAlignment="1">
      <alignment horizontal="right" vertical="center"/>
    </xf>
    <xf numFmtId="4" fontId="64" fillId="7" borderId="7" xfId="115" applyNumberFormat="1" applyFont="1" applyFill="1" applyBorder="1" applyAlignment="1">
      <alignment horizontal="right" vertical="center"/>
    </xf>
    <xf numFmtId="49" fontId="64" fillId="0" borderId="7" xfId="115" applyNumberFormat="1" applyFont="1" applyBorder="1" applyAlignment="1">
      <alignment horizontal="center" vertical="center"/>
    </xf>
    <xf numFmtId="0" fontId="64" fillId="0" borderId="7" xfId="115" applyFont="1" applyBorder="1" applyAlignment="1">
      <alignment horizontal="left" vertical="center" wrapText="1" indent="1"/>
    </xf>
    <xf numFmtId="4" fontId="64" fillId="2" borderId="7" xfId="115" applyNumberFormat="1" applyFont="1" applyFill="1" applyBorder="1" applyAlignment="1" applyProtection="1">
      <alignment horizontal="right" vertical="center"/>
      <protection locked="0"/>
    </xf>
    <xf numFmtId="49" fontId="77" fillId="0" borderId="7" xfId="115" applyNumberFormat="1" applyFont="1" applyBorder="1" applyAlignment="1">
      <alignment horizontal="center" vertical="center"/>
    </xf>
    <xf numFmtId="0" fontId="64" fillId="0" borderId="7" xfId="115" applyFont="1" applyBorder="1" applyAlignment="1">
      <alignment horizontal="center" vertical="center"/>
    </xf>
    <xf numFmtId="4" fontId="64" fillId="44" borderId="7" xfId="115" applyNumberFormat="1" applyFont="1" applyFill="1" applyBorder="1" applyAlignment="1">
      <alignment horizontal="right" vertical="center"/>
    </xf>
    <xf numFmtId="0" fontId="13" fillId="0" borderId="7" xfId="115" applyFont="1" applyBorder="1" applyAlignment="1">
      <alignment vertical="center" wrapText="1"/>
    </xf>
    <xf numFmtId="0" fontId="77" fillId="0" borderId="7" xfId="115" applyFont="1" applyBorder="1" applyAlignment="1">
      <alignment horizontal="center" vertical="center"/>
    </xf>
    <xf numFmtId="0" fontId="77" fillId="0" borderId="7" xfId="115" applyFont="1" applyBorder="1" applyAlignment="1">
      <alignment vertical="center" wrapText="1"/>
    </xf>
    <xf numFmtId="0" fontId="13" fillId="0" borderId="7" xfId="115" applyFont="1" applyBorder="1" applyAlignment="1">
      <alignment horizontal="center" vertical="center" wrapText="1"/>
    </xf>
    <xf numFmtId="4" fontId="77" fillId="44" borderId="7" xfId="115" applyNumberFormat="1" applyFont="1" applyFill="1" applyBorder="1" applyAlignment="1">
      <alignment horizontal="right" vertical="center"/>
    </xf>
    <xf numFmtId="4" fontId="77" fillId="2" borderId="7" xfId="115" applyNumberFormat="1" applyFont="1" applyFill="1" applyBorder="1" applyAlignment="1" applyProtection="1">
      <alignment horizontal="right" vertical="center"/>
      <protection locked="0"/>
    </xf>
    <xf numFmtId="49" fontId="77" fillId="2" borderId="29" xfId="114" applyNumberFormat="1" applyFont="1" applyFill="1" applyBorder="1" applyAlignment="1" applyProtection="1">
      <alignment horizontal="left" vertical="center" wrapText="1"/>
      <protection locked="0"/>
    </xf>
    <xf numFmtId="0" fontId="60" fillId="0" borderId="0" xfId="115" applyFont="1"/>
    <xf numFmtId="0" fontId="64" fillId="0" borderId="7" xfId="115" applyFont="1" applyBorder="1" applyAlignment="1">
      <alignment horizontal="left" vertical="center" wrapText="1"/>
    </xf>
    <xf numFmtId="4" fontId="64" fillId="0" borderId="7" xfId="115" applyNumberFormat="1" applyFont="1" applyBorder="1" applyAlignment="1">
      <alignment horizontal="right" vertical="center"/>
    </xf>
    <xf numFmtId="0" fontId="64" fillId="0" borderId="7" xfId="115" applyFont="1" applyBorder="1" applyAlignment="1">
      <alignment vertical="center" wrapText="1"/>
    </xf>
    <xf numFmtId="0" fontId="64" fillId="45" borderId="7" xfId="115" applyFont="1" applyFill="1" applyBorder="1" applyAlignment="1">
      <alignment horizontal="left" vertical="center" wrapText="1" indent="1"/>
    </xf>
    <xf numFmtId="49" fontId="64" fillId="45" borderId="7" xfId="115" applyNumberFormat="1" applyFont="1" applyFill="1" applyBorder="1" applyAlignment="1">
      <alignment horizontal="center" vertical="center"/>
    </xf>
    <xf numFmtId="0" fontId="64" fillId="45" borderId="7" xfId="115" applyFont="1" applyFill="1" applyBorder="1" applyAlignment="1">
      <alignment vertical="center" wrapText="1"/>
    </xf>
    <xf numFmtId="4" fontId="64" fillId="7" borderId="7" xfId="115" applyNumberFormat="1" applyFont="1" applyFill="1" applyBorder="1" applyAlignment="1" applyProtection="1">
      <alignment horizontal="right" vertical="center"/>
    </xf>
    <xf numFmtId="0" fontId="64" fillId="0" borderId="7" xfId="115" applyFont="1" applyBorder="1" applyAlignment="1">
      <alignment horizontal="left" vertical="center" wrapText="1" indent="2"/>
    </xf>
    <xf numFmtId="0" fontId="64" fillId="0" borderId="0" xfId="112" applyFont="1" applyAlignment="1">
      <alignment horizontal="left" vertical="center"/>
    </xf>
    <xf numFmtId="0" fontId="11" fillId="0" borderId="0" xfId="107" applyFont="1" applyFill="1" applyBorder="1" applyAlignment="1" applyProtection="1">
      <alignment horizontal="left" vertical="center"/>
    </xf>
    <xf numFmtId="4" fontId="64" fillId="2" borderId="7" xfId="112" applyNumberFormat="1" applyFont="1" applyFill="1" applyBorder="1" applyAlignment="1" applyProtection="1">
      <alignment horizontal="right" vertical="center" wrapText="1"/>
      <protection locked="0"/>
    </xf>
    <xf numFmtId="0" fontId="64" fillId="2" borderId="7" xfId="114" applyFont="1" applyFill="1" applyBorder="1" applyAlignment="1" applyProtection="1">
      <alignment horizontal="center" vertical="center" wrapText="1"/>
      <protection locked="0"/>
    </xf>
    <xf numFmtId="49" fontId="64" fillId="2" borderId="7" xfId="112" applyNumberFormat="1" applyFont="1" applyFill="1" applyBorder="1" applyAlignment="1" applyProtection="1">
      <alignment horizontal="left" vertical="center" wrapText="1"/>
      <protection locked="0"/>
    </xf>
    <xf numFmtId="49" fontId="64" fillId="0" borderId="7" xfId="112" applyNumberFormat="1" applyFont="1" applyFill="1" applyBorder="1" applyAlignment="1" applyProtection="1">
      <alignment horizontal="left" vertical="center" wrapText="1"/>
    </xf>
    <xf numFmtId="49" fontId="85" fillId="50" borderId="8" xfId="0" applyNumberFormat="1" applyFont="1" applyFill="1" applyBorder="1" applyAlignment="1">
      <alignment horizontal="left" vertical="center" wrapText="1" indent="1"/>
    </xf>
    <xf numFmtId="49" fontId="64"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1"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4" fillId="0" borderId="0" xfId="114" applyFont="1" applyAlignment="1">
      <alignment horizontal="left" vertical="center"/>
    </xf>
    <xf numFmtId="4" fontId="77" fillId="7" borderId="7" xfId="115" applyNumberFormat="1" applyFont="1" applyFill="1" applyBorder="1" applyAlignment="1" applyProtection="1">
      <alignment horizontal="right" vertical="center"/>
    </xf>
    <xf numFmtId="4" fontId="77" fillId="0" borderId="7" xfId="115" applyNumberFormat="1" applyFont="1" applyBorder="1" applyAlignment="1">
      <alignment horizontal="right" vertical="center"/>
    </xf>
    <xf numFmtId="169" fontId="77" fillId="44" borderId="7" xfId="115" applyNumberFormat="1" applyFont="1" applyFill="1" applyBorder="1" applyAlignment="1">
      <alignment horizontal="right" vertical="center"/>
    </xf>
    <xf numFmtId="169" fontId="64" fillId="2" borderId="7" xfId="115" applyNumberFormat="1" applyFont="1" applyFill="1" applyBorder="1" applyAlignment="1" applyProtection="1">
      <alignment horizontal="right" vertical="center"/>
      <protection locked="0"/>
    </xf>
    <xf numFmtId="169" fontId="64"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2" fillId="0" borderId="0" xfId="115" applyFont="1"/>
    <xf numFmtId="0" fontId="64" fillId="0" borderId="7" xfId="115" applyFont="1" applyBorder="1" applyAlignment="1">
      <alignment horizontal="center" vertical="center" wrapText="1"/>
    </xf>
    <xf numFmtId="49" fontId="85" fillId="50" borderId="6" xfId="0" applyFont="1" applyFill="1" applyBorder="1" applyAlignment="1">
      <alignment horizontal="left" vertical="center" wrapText="1" indent="2"/>
    </xf>
    <xf numFmtId="0" fontId="1" fillId="0" borderId="0" xfId="115" applyFont="1"/>
    <xf numFmtId="0" fontId="77" fillId="0" borderId="7" xfId="106" applyFont="1" applyBorder="1" applyAlignment="1">
      <alignment vertical="center" wrapText="1"/>
    </xf>
    <xf numFmtId="0" fontId="64" fillId="45" borderId="7" xfId="106" applyFont="1" applyFill="1" applyBorder="1" applyAlignment="1">
      <alignment horizontal="left" vertical="center" wrapText="1" indent="1"/>
    </xf>
    <xf numFmtId="4" fontId="64" fillId="7" borderId="7" xfId="114" applyNumberFormat="1" applyFont="1" applyFill="1" applyBorder="1" applyAlignment="1" applyProtection="1">
      <alignment horizontal="right" vertical="center"/>
    </xf>
    <xf numFmtId="0" fontId="77" fillId="0" borderId="7" xfId="115" applyFont="1" applyBorder="1" applyAlignment="1">
      <alignment horizontal="left" vertical="center" wrapText="1" indent="1"/>
    </xf>
    <xf numFmtId="0" fontId="77" fillId="0" borderId="7" xfId="115" applyFont="1" applyBorder="1" applyAlignment="1">
      <alignment horizontal="center" vertical="center" wrapText="1"/>
    </xf>
    <xf numFmtId="4" fontId="64"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4" fillId="2" borderId="29" xfId="97" applyNumberFormat="1" applyFont="1" applyFill="1" applyBorder="1" applyAlignment="1" applyProtection="1">
      <alignment horizontal="left" vertical="center" wrapText="1"/>
      <protection locked="0"/>
    </xf>
    <xf numFmtId="0" fontId="64" fillId="7" borderId="30" xfId="102" applyFont="1" applyFill="1" applyBorder="1" applyAlignment="1">
      <alignment horizontal="left" vertical="center" inden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169" fontId="64" fillId="2" borderId="29" xfId="106" applyNumberFormat="1" applyFont="1" applyFill="1" applyBorder="1" applyAlignment="1" applyProtection="1">
      <alignment horizontal="right" vertical="center"/>
      <protection locked="0"/>
    </xf>
    <xf numFmtId="0" fontId="11" fillId="46" borderId="32" xfId="106" applyFont="1" applyFill="1" applyBorder="1" applyAlignment="1">
      <alignment horizontal="left" vertical="center" indent="1"/>
    </xf>
    <xf numFmtId="49" fontId="85" fillId="50"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4"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4"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4"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49" fontId="3" fillId="0" borderId="0" xfId="115" applyNumberFormat="1" applyAlignment="1"/>
    <xf numFmtId="49" fontId="60" fillId="0" borderId="0" xfId="115" applyNumberFormat="1" applyFont="1" applyAlignment="1"/>
    <xf numFmtId="49" fontId="2" fillId="0" borderId="0" xfId="115" applyNumberFormat="1" applyFont="1" applyAlignment="1"/>
    <xf numFmtId="49" fontId="64"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4" fillId="0" borderId="0" xfId="106" applyFont="1" applyAlignment="1">
      <alignment vertical="center"/>
    </xf>
    <xf numFmtId="0" fontId="14" fillId="50" borderId="0" xfId="97" applyFont="1" applyFill="1" applyAlignment="1">
      <alignment vertical="center"/>
    </xf>
    <xf numFmtId="4" fontId="13" fillId="7" borderId="7" xfId="105" applyNumberFormat="1" applyFont="1" applyFill="1" applyBorder="1" applyAlignment="1" applyProtection="1">
      <alignment horizontal="right" vertical="center"/>
    </xf>
    <xf numFmtId="49" fontId="0" fillId="8" borderId="0" xfId="0" applyFill="1" applyBorder="1">
      <alignment vertical="top"/>
    </xf>
    <xf numFmtId="0" fontId="17" fillId="0" borderId="0" xfId="0" applyNumberFormat="1" applyFont="1" applyBorder="1">
      <alignment vertical="top"/>
    </xf>
    <xf numFmtId="49" fontId="17" fillId="0" borderId="0" xfId="0" applyFont="1" applyBorder="1">
      <alignment vertical="top"/>
    </xf>
    <xf numFmtId="0" fontId="11" fillId="0" borderId="0" xfId="99" applyNumberFormat="1" applyAlignment="1">
      <alignment vertical="center"/>
    </xf>
    <xf numFmtId="49" fontId="11" fillId="7" borderId="42" xfId="99" applyFill="1" applyBorder="1" applyAlignment="1">
      <alignment horizontal="left" vertical="center" wrapText="1" indent="1"/>
    </xf>
    <xf numFmtId="0" fontId="0" fillId="0" borderId="7" xfId="106" applyFont="1" applyBorder="1" applyAlignment="1">
      <alignment horizontal="left" vertical="center" wrapText="1"/>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11" fillId="0" borderId="0" xfId="45">
      <alignment vertical="top"/>
    </xf>
    <xf numFmtId="49" fontId="94" fillId="2" borderId="29" xfId="31" applyNumberFormat="1" applyFont="1" applyFill="1" applyBorder="1" applyAlignment="1" applyProtection="1">
      <alignment horizontal="left" vertical="center" wrapText="1" indent="1"/>
      <protection locked="0"/>
    </xf>
    <xf numFmtId="14" fontId="64" fillId="11" borderId="29" xfId="98" applyNumberFormat="1" applyFont="1" applyFill="1" applyBorder="1" applyAlignment="1" applyProtection="1">
      <alignment horizontal="left" vertical="center" wrapText="1" indent="1"/>
      <protection locked="0"/>
    </xf>
    <xf numFmtId="0" fontId="64" fillId="11" borderId="29" xfId="98" applyNumberFormat="1" applyFont="1" applyFill="1" applyBorder="1" applyAlignment="1" applyProtection="1">
      <alignment horizontal="left" vertical="center" wrapText="1" indent="1"/>
      <protection locked="0"/>
    </xf>
    <xf numFmtId="0" fontId="13" fillId="0" borderId="29" xfId="97" applyNumberFormat="1" applyFont="1" applyBorder="1" applyAlignment="1">
      <alignment horizontal="right" vertical="center" wrapText="1" indent="1"/>
    </xf>
    <xf numFmtId="0" fontId="77" fillId="7" borderId="29" xfId="98" applyNumberFormat="1" applyFont="1" applyFill="1" applyBorder="1" applyAlignment="1" applyProtection="1">
      <alignment horizontal="left" vertical="center" wrapText="1" indent="1"/>
    </xf>
    <xf numFmtId="49" fontId="0" fillId="0" borderId="29" xfId="97" applyNumberFormat="1" applyFont="1" applyBorder="1" applyAlignment="1">
      <alignment horizontal="right" vertical="center" wrapText="1" indent="1"/>
    </xf>
    <xf numFmtId="49" fontId="64" fillId="7" borderId="29" xfId="98" applyNumberFormat="1" applyFont="1" applyFill="1" applyBorder="1" applyAlignment="1" applyProtection="1">
      <alignment horizontal="left" vertical="center" wrapText="1" indent="1"/>
    </xf>
    <xf numFmtId="0" fontId="0" fillId="0" borderId="29" xfId="97" applyNumberFormat="1" applyFont="1" applyBorder="1" applyAlignment="1">
      <alignment horizontal="right" vertical="center" wrapText="1" indent="1"/>
    </xf>
    <xf numFmtId="0" fontId="64"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wrapText="1" indent="1"/>
      <protection locked="0"/>
    </xf>
    <xf numFmtId="14" fontId="64" fillId="2" borderId="29" xfId="98" applyNumberFormat="1" applyFont="1" applyFill="1" applyBorder="1" applyAlignment="1" applyProtection="1">
      <alignment horizontal="left" vertical="center" wrapText="1" indent="1"/>
      <protection locked="0"/>
    </xf>
    <xf numFmtId="49" fontId="64"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indent="1"/>
      <protection locked="0"/>
    </xf>
    <xf numFmtId="49" fontId="0" fillId="2" borderId="29" xfId="49" applyNumberFormat="1" applyFont="1" applyFill="1" applyBorder="1" applyAlignment="1" applyProtection="1">
      <alignment horizontal="left" vertical="center" wrapText="1" indent="1"/>
      <protection locked="0"/>
    </xf>
    <xf numFmtId="49" fontId="0" fillId="11" borderId="29" xfId="99" applyFont="1" applyFill="1" applyBorder="1" applyAlignment="1" applyProtection="1">
      <alignment horizontal="left" vertical="center" wrapText="1" indent="1"/>
      <protection locked="0"/>
    </xf>
    <xf numFmtId="49" fontId="0" fillId="2" borderId="29" xfId="99" applyFont="1" applyFill="1" applyBorder="1" applyAlignment="1" applyProtection="1">
      <alignment horizontal="left" vertical="center" wrapText="1" indent="1"/>
      <protection locked="0"/>
    </xf>
    <xf numFmtId="49" fontId="0" fillId="11" borderId="29" xfId="97" applyNumberFormat="1" applyFont="1" applyFill="1" applyBorder="1" applyAlignment="1" applyProtection="1">
      <alignment horizontal="right" vertical="center" wrapText="1" indent="1"/>
      <protection locked="0"/>
    </xf>
    <xf numFmtId="49" fontId="0" fillId="11" borderId="29" xfId="49" applyNumberFormat="1" applyFont="1" applyFill="1" applyBorder="1" applyAlignment="1" applyProtection="1">
      <alignment horizontal="left" vertical="center" wrapText="1" indent="1"/>
      <protection locked="0"/>
    </xf>
    <xf numFmtId="0" fontId="99" fillId="0" borderId="0" xfId="97" applyFont="1" applyAlignment="1">
      <alignment vertical="center"/>
    </xf>
    <xf numFmtId="49" fontId="64" fillId="7" borderId="29" xfId="98" applyNumberFormat="1" applyFont="1" applyFill="1" applyBorder="1" applyAlignment="1">
      <alignment horizontal="left" vertical="center" wrapText="1" indent="1"/>
    </xf>
    <xf numFmtId="49" fontId="64" fillId="0" borderId="0" xfId="98" applyNumberFormat="1" applyFont="1"/>
    <xf numFmtId="49" fontId="11" fillId="51" borderId="0" xfId="0" applyFont="1" applyFill="1" applyBorder="1">
      <alignment vertical="top"/>
    </xf>
    <xf numFmtId="0" fontId="64" fillId="0" borderId="0" xfId="102" applyFont="1" applyAlignment="1">
      <alignment horizontal="center" vertical="center"/>
    </xf>
    <xf numFmtId="0" fontId="14" fillId="0" borderId="0" xfId="105" applyFont="1" applyAlignment="1">
      <alignment horizontal="left"/>
    </xf>
    <xf numFmtId="49" fontId="11" fillId="0" borderId="0" xfId="0" applyFont="1" applyBorder="1" applyAlignment="1">
      <alignment horizontal="left" vertical="top"/>
    </xf>
    <xf numFmtId="49" fontId="64" fillId="0" borderId="0" xfId="102" applyNumberFormat="1" applyFont="1"/>
    <xf numFmtId="49" fontId="64" fillId="0" borderId="0" xfId="106" applyNumberFormat="1" applyFont="1" applyAlignment="1">
      <alignment vertical="center"/>
    </xf>
    <xf numFmtId="0" fontId="64" fillId="0" borderId="0" xfId="112" applyFont="1" applyAlignment="1">
      <alignment horizontal="center" vertical="center"/>
    </xf>
    <xf numFmtId="0" fontId="64" fillId="0" borderId="0" xfId="114" applyFont="1" applyAlignment="1">
      <alignment horizontal="center" vertical="center"/>
    </xf>
    <xf numFmtId="0" fontId="88" fillId="0" borderId="0" xfId="114" applyFont="1"/>
    <xf numFmtId="0" fontId="64" fillId="0" borderId="0" xfId="115" applyFont="1"/>
    <xf numFmtId="0" fontId="77" fillId="0" borderId="0" xfId="115" applyFont="1"/>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64" fillId="0" borderId="0" xfId="106" applyFont="1" applyAlignment="1">
      <alignment vertical="center"/>
    </xf>
    <xf numFmtId="0" fontId="64" fillId="0" borderId="0" xfId="106" applyFont="1" applyAlignment="1">
      <alignment vertical="center"/>
    </xf>
    <xf numFmtId="0" fontId="64" fillId="0" borderId="0" xfId="106" applyFont="1" applyAlignment="1">
      <alignment vertical="center"/>
    </xf>
    <xf numFmtId="0" fontId="64" fillId="0" borderId="0" xfId="106" applyFont="1" applyAlignment="1">
      <alignment vertical="center"/>
    </xf>
    <xf numFmtId="0" fontId="64" fillId="0" borderId="0" xfId="102" applyNumberFormat="1" applyFont="1" applyAlignment="1">
      <alignment horizontal="left" vertical="center"/>
    </xf>
    <xf numFmtId="0" fontId="25" fillId="0" borderId="0" xfId="110" applyFont="1" applyFill="1" applyAlignment="1">
      <alignment horizontal="left" vertical="center" indent="1"/>
    </xf>
    <xf numFmtId="0" fontId="92"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99"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99" fillId="0" borderId="0" xfId="97" applyFont="1" applyFill="1" applyAlignment="1">
      <alignment vertical="center" wrapText="1"/>
    </xf>
    <xf numFmtId="0" fontId="96" fillId="0" borderId="0" xfId="97" applyFont="1" applyFill="1" applyAlignment="1">
      <alignment vertical="center"/>
    </xf>
    <xf numFmtId="0" fontId="67" fillId="0" borderId="0" xfId="97" applyFont="1" applyFill="1" applyAlignment="1">
      <alignment vertical="center"/>
    </xf>
    <xf numFmtId="0" fontId="95" fillId="0" borderId="0" xfId="97" applyFont="1" applyFill="1" applyAlignment="1">
      <alignment vertical="center"/>
    </xf>
    <xf numFmtId="0" fontId="97" fillId="0" borderId="0" xfId="97" applyFont="1" applyFill="1" applyAlignment="1">
      <alignment vertical="center"/>
    </xf>
    <xf numFmtId="0" fontId="97"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95"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29" xfId="97" applyFont="1" applyFill="1" applyBorder="1" applyAlignment="1" applyProtection="1">
      <alignment horizontal="left" vertical="center" wrapText="1" indent="1"/>
    </xf>
    <xf numFmtId="0" fontId="98" fillId="0" borderId="0" xfId="97" applyFont="1" applyFill="1" applyAlignment="1">
      <alignment vertical="center" wrapText="1"/>
    </xf>
    <xf numFmtId="0" fontId="11" fillId="0" borderId="29" xfId="97" applyFont="1" applyFill="1" applyBorder="1" applyAlignment="1" applyProtection="1">
      <alignment horizontal="left" vertical="center" wrapText="1" indent="1"/>
      <protection locked="0"/>
    </xf>
    <xf numFmtId="0" fontId="95" fillId="0" borderId="0" xfId="97" applyFont="1" applyFill="1" applyAlignment="1">
      <alignment vertical="center" wrapText="1"/>
    </xf>
    <xf numFmtId="49" fontId="11" fillId="0" borderId="29" xfId="97" applyNumberFormat="1" applyFont="1" applyFill="1" applyBorder="1" applyAlignment="1" applyProtection="1">
      <alignment horizontal="left" vertical="center" wrapText="1" indent="1"/>
    </xf>
    <xf numFmtId="49" fontId="11" fillId="0" borderId="29" xfId="97" applyNumberFormat="1" applyFont="1" applyFill="1" applyBorder="1" applyAlignment="1">
      <alignment horizontal="left" vertical="center" wrapText="1" indent="1"/>
    </xf>
    <xf numFmtId="49" fontId="11" fillId="0" borderId="29" xfId="97" applyNumberFormat="1" applyFont="1" applyFill="1" applyBorder="1" applyAlignment="1" applyProtection="1">
      <alignment horizontal="left" vertical="center" wrapText="1" indent="1"/>
      <protection locked="0"/>
    </xf>
    <xf numFmtId="0" fontId="11" fillId="0" borderId="29" xfId="97" applyNumberFormat="1" applyFont="1" applyFill="1" applyBorder="1" applyAlignment="1" applyProtection="1">
      <alignment horizontal="left" vertical="center" wrapText="1" indent="1"/>
      <protection locked="0"/>
    </xf>
    <xf numFmtId="0" fontId="0" fillId="0" borderId="29" xfId="97" applyFont="1" applyFill="1" applyBorder="1" applyAlignment="1" applyProtection="1">
      <alignment horizontal="left" vertical="center" wrapText="1" indent="1"/>
      <protection locked="0"/>
    </xf>
    <xf numFmtId="0" fontId="11" fillId="0" borderId="29" xfId="97" applyFont="1" applyFill="1" applyBorder="1" applyAlignment="1">
      <alignment horizontal="right" vertical="center" wrapText="1" indent="1"/>
    </xf>
    <xf numFmtId="49" fontId="64" fillId="0" borderId="29" xfId="98" applyNumberFormat="1" applyFont="1" applyFill="1" applyBorder="1" applyAlignment="1" applyProtection="1">
      <alignment horizontal="left" vertical="center" wrapText="1" indent="1"/>
      <protection locked="0"/>
    </xf>
    <xf numFmtId="49" fontId="64" fillId="0" borderId="29" xfId="98" applyNumberFormat="1" applyFont="1" applyFill="1" applyBorder="1" applyAlignment="1" applyProtection="1">
      <alignment horizontal="left" vertical="center" wrapText="1" indent="1"/>
    </xf>
    <xf numFmtId="0" fontId="98" fillId="0" borderId="0" xfId="97" applyFont="1" applyFill="1" applyAlignment="1">
      <alignment vertical="center"/>
    </xf>
    <xf numFmtId="49" fontId="94" fillId="0" borderId="29" xfId="31" applyNumberFormat="1" applyFont="1" applyFill="1" applyBorder="1" applyAlignment="1" applyProtection="1">
      <alignment horizontal="left" vertical="center" wrapText="1" indent="1"/>
    </xf>
    <xf numFmtId="49" fontId="11" fillId="0" borderId="29" xfId="49" applyNumberFormat="1" applyFont="1" applyFill="1" applyBorder="1" applyAlignment="1" applyProtection="1">
      <alignment horizontal="left" vertical="center" wrapText="1" indent="1"/>
    </xf>
    <xf numFmtId="49" fontId="11" fillId="0" borderId="29" xfId="99" applyFont="1" applyFill="1" applyBorder="1" applyAlignment="1" applyProtection="1">
      <alignment horizontal="left" vertical="center" wrapText="1" indent="1"/>
    </xf>
    <xf numFmtId="14" fontId="64" fillId="0" borderId="29"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29"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49" fontId="0" fillId="0" borderId="29"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68" fillId="0" borderId="0" xfId="97" applyFont="1" applyFill="1" applyAlignment="1">
      <alignment vertical="center"/>
    </xf>
    <xf numFmtId="0" fontId="0" fillId="0" borderId="0" xfId="97" applyFont="1" applyFill="1" applyAlignment="1">
      <alignment vertical="center"/>
    </xf>
    <xf numFmtId="0" fontId="68" fillId="0" borderId="0" xfId="97" applyFont="1" applyFill="1" applyAlignment="1">
      <alignment horizontal="left" vertical="center" wrapText="1"/>
    </xf>
    <xf numFmtId="49" fontId="11" fillId="0" borderId="32" xfId="97" applyNumberFormat="1" applyFont="1" applyFill="1" applyBorder="1" applyAlignment="1">
      <alignment horizontal="right" vertical="center" wrapText="1" indent="1"/>
    </xf>
    <xf numFmtId="0" fontId="64" fillId="0" borderId="29" xfId="98" applyNumberFormat="1" applyFont="1" applyFill="1" applyBorder="1" applyAlignment="1" applyProtection="1">
      <alignment horizontal="left" vertical="center" wrapText="1" indent="1"/>
      <protection locked="0"/>
    </xf>
    <xf numFmtId="49" fontId="11"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64"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3" fillId="0" borderId="32" xfId="97" applyFont="1" applyFill="1" applyBorder="1" applyAlignment="1">
      <alignment horizontal="right" vertical="center" wrapText="1" indent="1"/>
    </xf>
    <xf numFmtId="0" fontId="77" fillId="0" borderId="29" xfId="98" applyFont="1" applyFill="1" applyBorder="1" applyAlignment="1">
      <alignment horizontal="left" vertical="center" wrapText="1" indent="1"/>
    </xf>
    <xf numFmtId="0" fontId="119" fillId="0" borderId="0" xfId="97" applyFont="1" applyFill="1" applyAlignment="1">
      <alignment vertical="center"/>
    </xf>
    <xf numFmtId="49" fontId="14" fillId="0" borderId="0" xfId="97" applyNumberFormat="1" applyFont="1" applyFill="1" applyAlignment="1">
      <alignment vertical="center"/>
    </xf>
    <xf numFmtId="0" fontId="13" fillId="0" borderId="29" xfId="97" applyNumberFormat="1" applyFont="1" applyFill="1" applyBorder="1" applyAlignment="1">
      <alignment horizontal="right" vertical="center" wrapText="1" indent="1"/>
    </xf>
    <xf numFmtId="0" fontId="77" fillId="0" borderId="29" xfId="98" applyNumberFormat="1" applyFont="1" applyFill="1" applyBorder="1" applyAlignment="1" applyProtection="1">
      <alignment horizontal="left" vertical="center" wrapText="1" indent="1"/>
    </xf>
    <xf numFmtId="49" fontId="86" fillId="0" borderId="0" xfId="0" applyFont="1" applyFill="1" applyAlignment="1">
      <alignment horizontal="center" vertical="center" wrapText="1"/>
    </xf>
    <xf numFmtId="49" fontId="0" fillId="0" borderId="29" xfId="97" applyNumberFormat="1" applyFont="1" applyFill="1" applyBorder="1" applyAlignment="1">
      <alignment horizontal="right" vertical="center" wrapText="1" indent="1"/>
    </xf>
    <xf numFmtId="0" fontId="0" fillId="0" borderId="29" xfId="97" applyNumberFormat="1" applyFont="1" applyFill="1" applyBorder="1" applyAlignment="1">
      <alignment horizontal="right" vertical="center" wrapText="1" indent="1"/>
    </xf>
    <xf numFmtId="0" fontId="64" fillId="0" borderId="29" xfId="98" applyNumberFormat="1" applyFont="1" applyFill="1" applyBorder="1" applyAlignment="1" applyProtection="1">
      <alignment horizontal="left" vertical="center" wrapText="1" indent="1"/>
    </xf>
    <xf numFmtId="49" fontId="64" fillId="0" borderId="29" xfId="98" applyNumberFormat="1" applyFont="1" applyFill="1" applyBorder="1" applyAlignment="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49" fontId="0" fillId="0" borderId="42" xfId="99" applyFont="1" applyFill="1" applyBorder="1" applyAlignment="1" applyProtection="1">
      <alignment horizontal="left" vertical="center" wrapText="1" indent="1"/>
      <protection locked="0"/>
    </xf>
    <xf numFmtId="0" fontId="0" fillId="0" borderId="29" xfId="49" applyNumberFormat="1" applyFont="1" applyFill="1" applyBorder="1" applyAlignment="1" applyProtection="1">
      <alignment horizontal="left" vertical="center" indent="1"/>
      <protection locked="0"/>
    </xf>
    <xf numFmtId="49" fontId="11" fillId="0" borderId="42" xfId="99" applyFill="1" applyBorder="1" applyAlignment="1" applyProtection="1">
      <alignment horizontal="left" vertical="center" wrapText="1" indent="1"/>
      <protection locked="0"/>
    </xf>
    <xf numFmtId="49" fontId="11" fillId="0" borderId="29" xfId="97" applyNumberFormat="1" applyFont="1" applyFill="1" applyBorder="1" applyAlignment="1">
      <alignment horizontal="right" vertical="center" wrapText="1" indent="1"/>
    </xf>
    <xf numFmtId="0" fontId="64" fillId="0" borderId="29" xfId="98" applyFont="1" applyFill="1" applyBorder="1" applyAlignment="1">
      <alignment horizontal="left" vertical="center" wrapText="1" indent="1"/>
    </xf>
    <xf numFmtId="0" fontId="11" fillId="0" borderId="29" xfId="97" applyFont="1" applyFill="1" applyBorder="1" applyAlignment="1">
      <alignment horizontal="left" vertical="center"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66"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ill="1" applyAlignment="1">
      <alignment vertical="center"/>
    </xf>
    <xf numFmtId="49" fontId="120" fillId="0" borderId="0" xfId="99" applyFont="1" applyFill="1" applyBorder="1" applyAlignment="1">
      <alignment vertical="center" wrapText="1"/>
    </xf>
    <xf numFmtId="0" fontId="0" fillId="0" borderId="52"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lignment horizontal="left" vertical="center" wrapText="1" indent="1"/>
    </xf>
    <xf numFmtId="49" fontId="0" fillId="0" borderId="43" xfId="99" applyFont="1" applyFill="1" applyBorder="1" applyAlignment="1" applyProtection="1">
      <alignment horizontal="left" vertical="center" wrapText="1" indent="1"/>
      <protection locked="0"/>
    </xf>
    <xf numFmtId="49" fontId="11" fillId="0" borderId="43" xfId="99" applyFill="1" applyBorder="1" applyAlignment="1" applyProtection="1">
      <alignment horizontal="left" vertical="center" wrapText="1" indent="1"/>
      <protection locked="0"/>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0" fontId="64"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0" fontId="11" fillId="0" borderId="44" xfId="101" applyNumberFormat="1" applyFont="1" applyFill="1" applyBorder="1" applyAlignment="1">
      <alignment horizontal="center" vertical="center" wrapText="1"/>
    </xf>
    <xf numFmtId="0" fontId="64" fillId="0" borderId="29"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49" fontId="64" fillId="0" borderId="0" xfId="98" applyNumberFormat="1" applyFont="1" applyFill="1"/>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4" fillId="0" borderId="0" xfId="98" applyFont="1" applyFill="1" applyBorder="1"/>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6"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29" xfId="97"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64" fillId="0" borderId="0" xfId="102" applyFont="1" applyFill="1" applyAlignment="1">
      <alignment vertical="center" wrapText="1"/>
    </xf>
    <xf numFmtId="49" fontId="64" fillId="0" borderId="0" xfId="97" applyNumberFormat="1" applyFont="1" applyFill="1" applyAlignment="1"/>
    <xf numFmtId="49" fontId="71"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1" fillId="0" borderId="31" xfId="99" applyFont="1" applyFill="1" applyBorder="1" applyAlignment="1">
      <alignment horizontal="left" vertical="center" indent="1"/>
    </xf>
    <xf numFmtId="0" fontId="90"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4" fillId="0" borderId="29" xfId="97" applyFont="1" applyFill="1" applyBorder="1" applyAlignment="1">
      <alignment horizontal="left" vertical="center" wrapText="1"/>
    </xf>
    <xf numFmtId="0" fontId="64" fillId="0" borderId="29" xfId="97" applyFont="1" applyFill="1" applyBorder="1" applyAlignment="1">
      <alignment horizontal="center" vertical="center"/>
    </xf>
    <xf numFmtId="169" fontId="64" fillId="0" borderId="29" xfId="97" applyNumberFormat="1" applyFont="1" applyFill="1" applyBorder="1" applyAlignment="1" applyProtection="1">
      <alignment horizontal="right" vertical="center"/>
      <protection locked="0"/>
    </xf>
    <xf numFmtId="49" fontId="64" fillId="0" borderId="29" xfId="97" applyNumberFormat="1" applyFont="1" applyFill="1" applyBorder="1" applyAlignment="1" applyProtection="1">
      <alignment horizontal="left" vertical="center" wrapText="1"/>
      <protection locked="0"/>
    </xf>
    <xf numFmtId="0" fontId="64" fillId="0" borderId="29" xfId="97" applyFont="1" applyFill="1" applyBorder="1" applyAlignment="1">
      <alignment horizontal="justify" vertical="center" wrapText="1"/>
    </xf>
    <xf numFmtId="4" fontId="64"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4" fillId="0" borderId="29" xfId="97" applyNumberFormat="1" applyFont="1" applyFill="1" applyBorder="1" applyAlignment="1" applyProtection="1">
      <alignment horizontal="left" vertical="center" wrapText="1"/>
      <protection locked="0"/>
    </xf>
    <xf numFmtId="169" fontId="71" fillId="0" borderId="31" xfId="99" applyNumberFormat="1" applyFont="1" applyFill="1" applyBorder="1" applyAlignment="1">
      <alignment horizontal="left" vertical="center" indent="1"/>
    </xf>
    <xf numFmtId="49" fontId="71" fillId="0" borderId="31" xfId="99" applyNumberFormat="1" applyFont="1" applyFill="1" applyBorder="1" applyAlignment="1">
      <alignment horizontal="left" vertical="center" indent="1"/>
    </xf>
    <xf numFmtId="172" fontId="71"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4"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4"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5" fillId="0" borderId="49" xfId="0" applyFont="1" applyFill="1" applyBorder="1" applyAlignment="1">
      <alignment horizontal="left" vertical="center" wrapText="1" indent="1"/>
    </xf>
    <xf numFmtId="49" fontId="85" fillId="0" borderId="50" xfId="0" applyFont="1" applyFill="1" applyBorder="1" applyAlignment="1">
      <alignment vertical="center" wrapText="1"/>
    </xf>
    <xf numFmtId="0" fontId="64" fillId="0" borderId="33" xfId="102" applyFont="1" applyFill="1" applyBorder="1" applyAlignment="1">
      <alignment horizontal="center" vertical="center" wrapText="1"/>
    </xf>
    <xf numFmtId="0" fontId="64" fillId="0" borderId="44"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29"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2" xfId="102" applyFont="1" applyFill="1" applyBorder="1" applyAlignment="1">
      <alignment vertical="center" wrapText="1"/>
    </xf>
    <xf numFmtId="0" fontId="64" fillId="0" borderId="30" xfId="102" applyFont="1" applyFill="1" applyBorder="1" applyAlignment="1">
      <alignment horizontal="left" vertical="center" inden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49" fontId="64" fillId="0" borderId="29" xfId="114" applyNumberFormat="1" applyFont="1" applyFill="1" applyBorder="1" applyAlignment="1" applyProtection="1">
      <alignment horizontal="left" vertical="center" wrapText="1"/>
      <protection locked="0"/>
    </xf>
    <xf numFmtId="0" fontId="64" fillId="0" borderId="32" xfId="102" applyFont="1" applyFill="1" applyBorder="1" applyAlignment="1">
      <alignment vertical="center"/>
    </xf>
    <xf numFmtId="169" fontId="64"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4"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4" fillId="0" borderId="29" xfId="102" applyNumberFormat="1" applyFont="1" applyFill="1" applyBorder="1" applyAlignment="1" applyProtection="1">
      <alignment horizontal="left" vertical="center" wrapText="1"/>
      <protection locked="0"/>
    </xf>
    <xf numFmtId="49" fontId="0" fillId="0" borderId="6" xfId="0" applyNumberFormat="1" applyFont="1" applyFill="1" applyBorder="1" applyAlignment="1">
      <alignment horizontal="left" vertical="center" wrapText="1"/>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0"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4" fillId="0" borderId="0" xfId="112" applyFont="1" applyFill="1" applyAlignment="1">
      <alignment vertical="center"/>
    </xf>
    <xf numFmtId="0" fontId="64"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4" fillId="0" borderId="0" xfId="112" applyFont="1" applyFill="1" applyAlignment="1">
      <alignment vertical="center" wrapText="1"/>
    </xf>
    <xf numFmtId="0" fontId="64" fillId="0" borderId="0" xfId="112" applyFont="1" applyFill="1" applyAlignment="1">
      <alignment horizontal="center" vertical="center" wrapText="1"/>
    </xf>
    <xf numFmtId="49" fontId="64" fillId="0" borderId="0" xfId="112" applyNumberFormat="1" applyFont="1" applyFill="1" applyAlignment="1">
      <alignment horizontal="left" vertical="center"/>
    </xf>
    <xf numFmtId="0" fontId="64" fillId="0" borderId="0" xfId="112" applyFont="1" applyFill="1" applyAlignment="1">
      <alignment horizontal="center"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4" fillId="0" borderId="7" xfId="112" applyNumberFormat="1" applyFont="1" applyFill="1" applyBorder="1" applyAlignment="1" applyProtection="1">
      <alignment horizontal="right" vertical="center" wrapText="1"/>
      <protection locked="0"/>
    </xf>
    <xf numFmtId="49" fontId="64" fillId="0" borderId="7" xfId="112" applyNumberFormat="1" applyFont="1" applyFill="1" applyBorder="1" applyAlignment="1" applyProtection="1">
      <alignment horizontal="left" vertical="center" wrapText="1"/>
      <protection locked="0"/>
    </xf>
    <xf numFmtId="0" fontId="0" fillId="0" borderId="7" xfId="114" applyFont="1" applyFill="1" applyBorder="1" applyAlignment="1" applyProtection="1">
      <alignment horizontal="left" vertical="center" wrapText="1" indent="1"/>
      <protection locked="0"/>
    </xf>
    <xf numFmtId="0" fontId="64" fillId="0" borderId="7" xfId="112" applyFont="1" applyFill="1" applyBorder="1" applyAlignment="1" applyProtection="1">
      <alignment horizontal="center" vertical="center" wrapText="1"/>
      <protection locked="0"/>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4" fillId="0" borderId="0" xfId="114" applyFont="1" applyFill="1" applyAlignment="1">
      <alignment vertical="center"/>
    </xf>
    <xf numFmtId="0" fontId="64" fillId="0" borderId="0" xfId="114" applyFont="1" applyFill="1" applyAlignment="1">
      <alignment horizontal="left" vertical="center"/>
    </xf>
    <xf numFmtId="0" fontId="64" fillId="0" borderId="0" xfId="114" applyFont="1" applyFill="1" applyAlignment="1">
      <alignment vertical="center" wrapText="1"/>
    </xf>
    <xf numFmtId="0" fontId="64" fillId="0" borderId="0" xfId="114" applyFont="1" applyFill="1" applyAlignment="1">
      <alignment horizontal="center" vertical="center" wrapText="1"/>
    </xf>
    <xf numFmtId="0" fontId="64" fillId="0" borderId="0" xfId="114" applyFont="1" applyFill="1" applyAlignment="1">
      <alignment horizontal="center" vertical="center"/>
    </xf>
    <xf numFmtId="49" fontId="11" fillId="0" borderId="7" xfId="114" applyNumberFormat="1" applyFont="1" applyFill="1" applyBorder="1" applyAlignment="1">
      <alignment horizontal="center" vertical="center" wrapText="1"/>
    </xf>
    <xf numFmtId="4" fontId="64" fillId="0" borderId="7" xfId="114" applyNumberFormat="1" applyFont="1" applyFill="1" applyBorder="1" applyAlignment="1" applyProtection="1">
      <alignment horizontal="right" vertical="center" wrapText="1"/>
    </xf>
    <xf numFmtId="49" fontId="64" fillId="0" borderId="7" xfId="114" applyNumberFormat="1" applyFont="1" applyFill="1" applyBorder="1" applyAlignment="1" applyProtection="1">
      <alignment horizontal="left" vertical="center" wrapText="1"/>
      <protection locked="0"/>
    </xf>
    <xf numFmtId="4" fontId="11" fillId="0" borderId="7" xfId="105" applyNumberFormat="1" applyFont="1" applyFill="1" applyBorder="1" applyAlignment="1">
      <alignment horizontal="right" vertical="center"/>
    </xf>
    <xf numFmtId="0" fontId="11" fillId="0" borderId="7" xfId="105" applyFont="1" applyFill="1" applyBorder="1" applyAlignment="1">
      <alignment horizontal="left" vertical="center" wrapText="1" indent="1"/>
    </xf>
    <xf numFmtId="4" fontId="64" fillId="0" borderId="7" xfId="114" applyNumberFormat="1" applyFont="1" applyFill="1" applyBorder="1" applyAlignment="1" applyProtection="1">
      <alignment horizontal="right" vertical="center" wrapText="1"/>
      <protection locked="0"/>
    </xf>
    <xf numFmtId="0" fontId="3" fillId="0" borderId="0" xfId="114" applyFill="1"/>
    <xf numFmtId="49" fontId="77" fillId="0" borderId="9" xfId="114" quotePrefix="1" applyNumberFormat="1" applyFont="1" applyFill="1" applyBorder="1" applyAlignment="1">
      <alignment horizontal="left" vertical="center" indent="1"/>
    </xf>
    <xf numFmtId="0" fontId="64" fillId="0" borderId="9" xfId="114" applyFont="1" applyFill="1" applyBorder="1" applyAlignment="1">
      <alignment vertical="center"/>
    </xf>
    <xf numFmtId="0" fontId="3" fillId="0" borderId="9" xfId="114" applyFill="1" applyBorder="1" applyAlignment="1">
      <alignment vertical="center"/>
    </xf>
    <xf numFmtId="0" fontId="64" fillId="0" borderId="0" xfId="114" applyFont="1" applyFill="1" applyProtection="1">
      <protection hidden="1"/>
    </xf>
    <xf numFmtId="0" fontId="88" fillId="0" borderId="0" xfId="114" applyFont="1" applyFill="1"/>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4" fontId="11" fillId="0" borderId="7" xfId="104" applyNumberFormat="1" applyFont="1" applyFill="1" applyBorder="1" applyAlignment="1" applyProtection="1">
      <alignment horizontal="right" vertical="center" wrapText="1"/>
      <protection locked="0"/>
    </xf>
    <xf numFmtId="0" fontId="64" fillId="0" borderId="7" xfId="114" applyFont="1" applyFill="1" applyBorder="1" applyAlignment="1" applyProtection="1">
      <alignment horizontal="center" vertical="center"/>
      <protection hidden="1"/>
    </xf>
    <xf numFmtId="4" fontId="64" fillId="0" borderId="7" xfId="114" applyNumberFormat="1" applyFont="1" applyFill="1" applyBorder="1" applyAlignment="1" applyProtection="1">
      <alignment horizontal="right" vertical="center"/>
    </xf>
    <xf numFmtId="4" fontId="64" fillId="0" borderId="7" xfId="114" applyNumberFormat="1" applyFont="1" applyFill="1" applyBorder="1" applyAlignment="1">
      <alignment horizontal="right"/>
    </xf>
    <xf numFmtId="49" fontId="64" fillId="0" borderId="7" xfId="114" applyNumberFormat="1" applyFont="1" applyFill="1" applyBorder="1" applyAlignment="1" applyProtection="1">
      <alignment horizontal="center" vertical="center"/>
      <protection hidden="1"/>
    </xf>
    <xf numFmtId="0" fontId="64" fillId="0" borderId="7" xfId="114" applyFont="1" applyFill="1" applyBorder="1"/>
    <xf numFmtId="4" fontId="11" fillId="0" borderId="7" xfId="114" applyNumberFormat="1" applyFont="1" applyFill="1" applyBorder="1" applyAlignment="1">
      <alignment horizontal="center" vertical="center"/>
    </xf>
    <xf numFmtId="0" fontId="13" fillId="0" borderId="7" xfId="102" applyFont="1" applyFill="1" applyBorder="1" applyAlignment="1">
      <alignment horizontal="center" vertical="center" wrapText="1"/>
    </xf>
    <xf numFmtId="4" fontId="77" fillId="0" borderId="7" xfId="102" applyNumberFormat="1" applyFont="1" applyFill="1" applyBorder="1" applyAlignment="1">
      <alignment horizontal="right" vertical="center" wrapText="1"/>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49" fontId="64"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4" fillId="0" borderId="0" xfId="107" applyFont="1" applyFill="1"/>
    <xf numFmtId="0" fontId="64" fillId="0" borderId="0" xfId="106" applyFont="1" applyFill="1"/>
    <xf numFmtId="0" fontId="70" fillId="0" borderId="29" xfId="98" applyNumberFormat="1"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54" xfId="107"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81" fillId="0" borderId="0" xfId="107" applyFont="1" applyFill="1" applyAlignment="1">
      <alignment horizontal="left" vertical="top" wrapText="1"/>
    </xf>
    <xf numFmtId="49" fontId="73"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3" fillId="0" borderId="0" xfId="115" applyFill="1"/>
    <xf numFmtId="0" fontId="70" fillId="0" borderId="0" xfId="115" applyFont="1" applyFill="1" applyAlignment="1">
      <alignment vertical="center"/>
    </xf>
    <xf numFmtId="49" fontId="77" fillId="0" borderId="9" xfId="115" quotePrefix="1" applyNumberFormat="1" applyFont="1" applyFill="1" applyBorder="1" applyAlignment="1">
      <alignment horizontal="left" vertical="center" indent="1"/>
    </xf>
    <xf numFmtId="49" fontId="66" fillId="0" borderId="9" xfId="115" applyNumberFormat="1" applyFont="1" applyFill="1" applyBorder="1" applyAlignment="1">
      <alignment vertical="center"/>
    </xf>
    <xf numFmtId="49" fontId="66" fillId="0" borderId="0" xfId="115" applyNumberFormat="1" applyFont="1" applyFill="1" applyAlignment="1">
      <alignment horizontal="left" vertical="center" wrapText="1" indent="4"/>
    </xf>
    <xf numFmtId="0" fontId="64" fillId="0" borderId="7" xfId="115" applyFont="1" applyFill="1" applyBorder="1" applyAlignment="1">
      <alignment horizontal="center" vertical="center" wrapText="1"/>
    </xf>
    <xf numFmtId="0" fontId="64" fillId="0" borderId="7" xfId="114" applyFont="1" applyFill="1" applyBorder="1" applyAlignment="1">
      <alignment horizontal="center" vertical="center" wrapText="1"/>
    </xf>
    <xf numFmtId="0" fontId="64" fillId="0" borderId="33" xfId="115" applyFont="1" applyFill="1" applyBorder="1" applyAlignment="1">
      <alignment horizontal="center" vertical="center" wrapText="1"/>
    </xf>
    <xf numFmtId="0" fontId="64" fillId="0" borderId="30" xfId="115" applyFont="1" applyFill="1" applyBorder="1" applyAlignment="1">
      <alignment horizontal="center" vertical="center" wrapText="1"/>
    </xf>
    <xf numFmtId="0" fontId="64"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0" fontId="64" fillId="0" borderId="0" xfId="115" applyFont="1" applyFill="1"/>
    <xf numFmtId="49" fontId="77" fillId="0" borderId="7" xfId="115" applyNumberFormat="1" applyFont="1" applyFill="1" applyBorder="1" applyAlignment="1">
      <alignment horizontal="center" vertical="center" wrapText="1"/>
    </xf>
    <xf numFmtId="0" fontId="77" fillId="0" borderId="7" xfId="115" applyFont="1" applyFill="1" applyBorder="1" applyAlignment="1">
      <alignment horizontal="left" vertical="center" wrapText="1"/>
    </xf>
    <xf numFmtId="4" fontId="77" fillId="0" borderId="7" xfId="115" applyNumberFormat="1" applyFont="1" applyFill="1" applyBorder="1" applyAlignment="1">
      <alignment horizontal="right" vertical="center"/>
    </xf>
    <xf numFmtId="4" fontId="64" fillId="0" borderId="7" xfId="115" applyNumberFormat="1" applyFont="1" applyFill="1" applyBorder="1" applyAlignment="1">
      <alignment horizontal="right" vertical="center"/>
    </xf>
    <xf numFmtId="49" fontId="60" fillId="0" borderId="0" xfId="115" applyNumberFormat="1" applyFont="1" applyFill="1" applyAlignment="1"/>
    <xf numFmtId="0" fontId="60" fillId="0" borderId="0" xfId="115" applyFont="1" applyFill="1"/>
    <xf numFmtId="0" fontId="77" fillId="0" borderId="0" xfId="115" applyFont="1" applyFill="1"/>
    <xf numFmtId="49" fontId="77" fillId="0" borderId="7" xfId="115" applyNumberFormat="1" applyFont="1" applyFill="1" applyBorder="1" applyAlignment="1">
      <alignment horizontal="center" vertical="center"/>
    </xf>
    <xf numFmtId="0" fontId="77" fillId="0" borderId="7" xfId="115" applyFont="1" applyFill="1" applyBorder="1" applyAlignment="1">
      <alignment horizontal="left" vertical="center" wrapText="1" indent="1"/>
    </xf>
    <xf numFmtId="0" fontId="77" fillId="0" borderId="7" xfId="115" applyFont="1" applyFill="1" applyBorder="1" applyAlignment="1">
      <alignment horizontal="center" vertical="center" wrapText="1"/>
    </xf>
    <xf numFmtId="49" fontId="77" fillId="0" borderId="29" xfId="114" applyNumberFormat="1" applyFont="1" applyFill="1" applyBorder="1" applyAlignment="1" applyProtection="1">
      <alignment horizontal="left" vertical="center" wrapText="1"/>
      <protection locked="0"/>
    </xf>
    <xf numFmtId="49" fontId="64" fillId="0" borderId="7" xfId="115" applyNumberFormat="1" applyFont="1" applyFill="1" applyBorder="1" applyAlignment="1">
      <alignment horizontal="center" vertical="center"/>
    </xf>
    <xf numFmtId="0" fontId="64" fillId="0" borderId="7" xfId="115" applyFont="1" applyFill="1" applyBorder="1" applyAlignment="1">
      <alignment horizontal="left" vertical="center" wrapText="1" indent="2"/>
    </xf>
    <xf numFmtId="4" fontId="64" fillId="0" borderId="7" xfId="115" applyNumberFormat="1" applyFont="1" applyFill="1" applyBorder="1" applyAlignment="1" applyProtection="1">
      <alignment horizontal="right" vertical="center"/>
    </xf>
    <xf numFmtId="4" fontId="64" fillId="0" borderId="7" xfId="115" applyNumberFormat="1" applyFont="1" applyFill="1" applyBorder="1" applyAlignment="1" applyProtection="1">
      <alignment horizontal="right" vertical="center"/>
      <protection locked="0"/>
    </xf>
    <xf numFmtId="0" fontId="1" fillId="0" borderId="0" xfId="115" applyFont="1" applyFill="1"/>
    <xf numFmtId="4" fontId="77" fillId="0" borderId="7" xfId="115" applyNumberFormat="1" applyFont="1" applyFill="1" applyBorder="1" applyAlignment="1" applyProtection="1">
      <alignment horizontal="right" vertical="center"/>
      <protection locked="0"/>
    </xf>
    <xf numFmtId="4" fontId="77"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7" fillId="0" borderId="7" xfId="115" applyFont="1" applyFill="1" applyBorder="1" applyAlignment="1">
      <alignment horizontal="center" vertical="center"/>
    </xf>
    <xf numFmtId="0" fontId="64" fillId="0" borderId="7" xfId="115" applyFont="1" applyFill="1" applyBorder="1" applyAlignment="1">
      <alignment horizontal="left" vertical="center" wrapText="1" indent="1"/>
    </xf>
    <xf numFmtId="0" fontId="64"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7"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4" fillId="0" borderId="7" xfId="115" applyFont="1" applyFill="1" applyBorder="1" applyAlignment="1">
      <alignment horizontal="left" vertical="center" wrapText="1"/>
    </xf>
    <xf numFmtId="0" fontId="0" fillId="0" borderId="7" xfId="106" applyFont="1" applyFill="1" applyBorder="1" applyAlignment="1">
      <alignment horizontal="left" vertical="center" wrapText="1"/>
    </xf>
    <xf numFmtId="0" fontId="64" fillId="0" borderId="7" xfId="106" applyFont="1" applyFill="1" applyBorder="1" applyAlignment="1">
      <alignment horizontal="left" vertical="center" wrapText="1"/>
    </xf>
    <xf numFmtId="0" fontId="64" fillId="0" borderId="7" xfId="115" applyFont="1" applyFill="1" applyBorder="1" applyAlignment="1">
      <alignment vertical="center" wrapText="1"/>
    </xf>
    <xf numFmtId="0" fontId="77" fillId="0" borderId="7" xfId="106" applyFont="1" applyFill="1" applyBorder="1" applyAlignment="1">
      <alignment vertical="center" wrapText="1"/>
    </xf>
    <xf numFmtId="0" fontId="64" fillId="0" borderId="7" xfId="106" applyFont="1" applyFill="1" applyBorder="1" applyAlignment="1">
      <alignment horizontal="left" vertical="center" wrapText="1" indent="1"/>
    </xf>
    <xf numFmtId="0" fontId="70" fillId="0" borderId="0" xfId="106" applyFont="1" applyFill="1" applyAlignment="1">
      <alignment vertical="center"/>
    </xf>
    <xf numFmtId="169" fontId="77" fillId="0" borderId="7" xfId="115" applyNumberFormat="1" applyFont="1" applyFill="1" applyBorder="1" applyAlignment="1">
      <alignment horizontal="right" vertical="center"/>
    </xf>
    <xf numFmtId="169" fontId="64" fillId="0" borderId="7" xfId="115" applyNumberFormat="1" applyFont="1" applyFill="1" applyBorder="1" applyAlignment="1" applyProtection="1">
      <alignment horizontal="right" vertical="center"/>
      <protection locked="0"/>
    </xf>
    <xf numFmtId="169" fontId="64" fillId="0" borderId="7" xfId="115" applyNumberFormat="1" applyFont="1" applyFill="1" applyBorder="1" applyAlignment="1">
      <alignment horizontal="right" vertical="center"/>
    </xf>
    <xf numFmtId="0" fontId="66" fillId="0" borderId="0" xfId="106" applyFont="1" applyFill="1" applyAlignment="1">
      <alignment vertical="center"/>
    </xf>
    <xf numFmtId="49" fontId="3" fillId="0" borderId="0" xfId="115" applyNumberFormat="1" applyFill="1"/>
    <xf numFmtId="0" fontId="70" fillId="0" borderId="0" xfId="115" applyFont="1" applyFill="1" applyAlignment="1">
      <alignment horizontal="center" vertical="center"/>
    </xf>
    <xf numFmtId="0" fontId="70" fillId="0" borderId="0" xfId="115" applyFont="1" applyFill="1" applyAlignment="1">
      <alignment vertical="center" wrapText="1"/>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0" fontId="99" fillId="0" borderId="0" xfId="107" applyFont="1" applyFill="1" applyAlignment="1">
      <alignment vertical="center"/>
    </xf>
    <xf numFmtId="49" fontId="77" fillId="0" borderId="30" xfId="106" applyNumberFormat="1" applyFont="1" applyFill="1" applyBorder="1" applyAlignment="1">
      <alignment horizontal="left" vertical="center"/>
    </xf>
    <xf numFmtId="49" fontId="77"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7"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7"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4"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4"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49" fontId="77" fillId="0" borderId="31" xfId="106" applyNumberFormat="1" applyFont="1" applyFill="1" applyBorder="1" applyAlignment="1">
      <alignment horizontal="left" vertical="center"/>
    </xf>
    <xf numFmtId="0" fontId="11" fillId="0" borderId="7"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1" fillId="0" borderId="76" xfId="97" applyFont="1" applyBorder="1" applyAlignment="1">
      <alignment vertical="center"/>
    </xf>
    <xf numFmtId="0" fontId="11" fillId="0" borderId="0" xfId="97" applyFont="1" applyAlignment="1">
      <alignment horizontal="left" vertical="center" indent="2"/>
    </xf>
    <xf numFmtId="0" fontId="11" fillId="0" borderId="76" xfId="97" applyFont="1" applyBorder="1" applyAlignment="1">
      <alignment horizontal="center" vertical="center"/>
    </xf>
    <xf numFmtId="0" fontId="11" fillId="0" borderId="0" xfId="97" applyFont="1" applyAlignment="1">
      <alignment horizontal="center" vertical="center"/>
    </xf>
    <xf numFmtId="49" fontId="11" fillId="0" borderId="76" xfId="97" applyNumberFormat="1" applyFont="1" applyBorder="1" applyAlignment="1">
      <alignment horizontal="center" vertical="center"/>
    </xf>
    <xf numFmtId="49" fontId="11" fillId="0" borderId="76" xfId="97" applyNumberFormat="1" applyFont="1" applyBorder="1" applyAlignment="1">
      <alignment horizontal="left" vertical="center" indent="1"/>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94" fillId="0" borderId="0" xfId="3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14" fillId="0" borderId="0" xfId="97" applyNumberFormat="1" applyFont="1" applyFill="1" applyBorder="1" applyAlignment="1">
      <alignment horizontal="center" vertical="center"/>
    </xf>
    <xf numFmtId="49" fontId="84" fillId="0" borderId="0" xfId="97" applyNumberFormat="1" applyFont="1" applyFill="1" applyBorder="1" applyAlignment="1">
      <alignment horizontal="center" vertical="center"/>
    </xf>
    <xf numFmtId="0" fontId="11" fillId="0" borderId="29" xfId="97" applyFont="1" applyFill="1" applyBorder="1" applyAlignment="1">
      <alignment horizontal="right" vertical="center" wrapText="1" indent="1"/>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0" fontId="11" fillId="0" borderId="30"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4" fillId="0" borderId="29" xfId="97" applyFont="1" applyFill="1" applyBorder="1" applyAlignment="1">
      <alignment vertical="center" wrapText="1"/>
    </xf>
    <xf numFmtId="0" fontId="77" fillId="0" borderId="44" xfId="98" applyFont="1" applyFill="1" applyBorder="1" applyAlignment="1">
      <alignment horizontal="left" vertical="center" wrapText="1" indent="4"/>
    </xf>
    <xf numFmtId="0" fontId="77" fillId="0" borderId="29" xfId="98" applyFont="1" applyFill="1" applyBorder="1" applyAlignment="1">
      <alignment horizontal="left" vertical="center" wrapText="1" indent="4"/>
    </xf>
    <xf numFmtId="0" fontId="13" fillId="0" borderId="0" xfId="97" applyFont="1" applyFill="1" applyAlignment="1">
      <alignment vertical="center" wrapText="1"/>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0" fontId="11" fillId="0" borderId="29" xfId="98" applyFont="1" applyFill="1" applyBorder="1" applyAlignment="1">
      <alignment horizontal="center" vertical="center" textRotation="90" wrapText="1"/>
    </xf>
    <xf numFmtId="0" fontId="14" fillId="0" borderId="0" xfId="97" applyFont="1" applyFill="1" applyAlignment="1">
      <alignment horizontal="center" vertical="center"/>
    </xf>
    <xf numFmtId="49" fontId="13" fillId="0" borderId="29" xfId="98" applyNumberFormat="1" applyFont="1" applyFill="1" applyBorder="1" applyAlignment="1">
      <alignment horizontal="left" vertical="center" wrapText="1" indent="4"/>
    </xf>
    <xf numFmtId="49" fontId="77" fillId="0" borderId="29" xfId="98" applyNumberFormat="1" applyFont="1" applyFill="1" applyBorder="1" applyAlignment="1">
      <alignment horizontal="center" vertical="center" wrapText="1"/>
    </xf>
    <xf numFmtId="0" fontId="13" fillId="0" borderId="29" xfId="97" applyFont="1" applyFill="1" applyBorder="1" applyAlignment="1" applyProtection="1">
      <alignment horizontal="center" vertical="center"/>
      <protection locked="0"/>
    </xf>
    <xf numFmtId="0" fontId="13" fillId="0" borderId="29" xfId="97" applyFont="1" applyFill="1" applyBorder="1" applyAlignment="1">
      <alignment horizontal="center" vertical="center"/>
    </xf>
    <xf numFmtId="0" fontId="77" fillId="0" borderId="29" xfId="98" applyFont="1" applyFill="1" applyBorder="1" applyAlignment="1">
      <alignment horizontal="center" vertical="center" wrapText="1"/>
    </xf>
    <xf numFmtId="0" fontId="13" fillId="0" borderId="29" xfId="98" applyFont="1" applyFill="1" applyBorder="1" applyAlignment="1">
      <alignment horizontal="center" vertical="center" wrapText="1"/>
    </xf>
    <xf numFmtId="0" fontId="11" fillId="0" borderId="30" xfId="97" applyFont="1" applyFill="1" applyBorder="1" applyAlignment="1">
      <alignment vertical="center"/>
    </xf>
    <xf numFmtId="0" fontId="11" fillId="0" borderId="31" xfId="98" applyFont="1" applyFill="1" applyBorder="1" applyAlignment="1">
      <alignment vertical="center"/>
    </xf>
    <xf numFmtId="0" fontId="11" fillId="0" borderId="32" xfId="98" applyFont="1" applyFill="1" applyBorder="1" applyAlignment="1">
      <alignment vertical="center"/>
    </xf>
    <xf numFmtId="0" fontId="11" fillId="0" borderId="29" xfId="97" applyFont="1" applyFill="1" applyBorder="1" applyAlignment="1" applyProtection="1">
      <alignment horizontal="right" vertical="center" wrapText="1" indent="1"/>
    </xf>
    <xf numFmtId="49" fontId="64" fillId="0" borderId="0" xfId="112" applyNumberFormat="1" applyFont="1" applyAlignment="1">
      <alignment horizontal="center" vertical="center" wrapText="1"/>
    </xf>
    <xf numFmtId="49" fontId="11" fillId="9" borderId="0" xfId="102" applyNumberFormat="1" applyFont="1" applyFill="1" applyBorder="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4" fillId="0" borderId="0" xfId="106" applyFont="1" applyAlignment="1">
      <alignment vertical="center"/>
    </xf>
    <xf numFmtId="49" fontId="84" fillId="0" borderId="0" xfId="97" applyNumberFormat="1" applyFont="1" applyBorder="1" applyAlignment="1">
      <alignment horizontal="center" vertical="center"/>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0" fillId="0" borderId="29" xfId="97" applyFont="1" applyFill="1" applyBorder="1" applyAlignment="1" applyProtection="1">
      <alignment horizontal="right" vertical="center" wrapText="1" indent="1"/>
    </xf>
    <xf numFmtId="0" fontId="0" fillId="0" borderId="29" xfId="98" applyFont="1" applyBorder="1" applyAlignment="1">
      <alignment horizontal="center" vertical="center" textRotation="90" wrapText="1"/>
    </xf>
    <xf numFmtId="0" fontId="0" fillId="0" borderId="29" xfId="97" applyFont="1" applyBorder="1" applyAlignment="1">
      <alignment horizontal="right" vertical="center" wrapText="1" indent="1"/>
    </xf>
    <xf numFmtId="0" fontId="13" fillId="7" borderId="30" xfId="106" applyNumberFormat="1" applyFont="1" applyFill="1" applyBorder="1" applyAlignment="1">
      <alignment horizontal="left" vertical="center" wrapText="1" indent="1"/>
    </xf>
    <xf numFmtId="0" fontId="13" fillId="7" borderId="31" xfId="106" applyNumberFormat="1" applyFont="1" applyFill="1" applyBorder="1" applyAlignment="1">
      <alignment horizontal="left" vertical="center" wrapText="1" indent="1"/>
    </xf>
    <xf numFmtId="0" fontId="13" fillId="7" borderId="32" xfId="106" applyNumberFormat="1" applyFont="1" applyFill="1" applyBorder="1" applyAlignment="1">
      <alignment horizontal="left" vertical="center" wrapText="1" indent="1"/>
    </xf>
    <xf numFmtId="0" fontId="13" fillId="7" borderId="33" xfId="106" applyNumberFormat="1" applyFont="1" applyFill="1" applyBorder="1" applyAlignment="1">
      <alignment horizontal="left" vertical="center" wrapText="1" indent="1"/>
    </xf>
    <xf numFmtId="0" fontId="13" fillId="7" borderId="46" xfId="106" applyNumberFormat="1" applyFont="1" applyFill="1" applyBorder="1" applyAlignment="1">
      <alignment horizontal="left" vertical="center" wrapText="1" indent="1"/>
    </xf>
    <xf numFmtId="0" fontId="13" fillId="7" borderId="34" xfId="106" applyNumberFormat="1" applyFont="1" applyFill="1" applyBorder="1" applyAlignment="1">
      <alignment horizontal="left" vertical="center" wrapText="1" indent="1"/>
    </xf>
    <xf numFmtId="0" fontId="13" fillId="0" borderId="9" xfId="99" quotePrefix="1" applyNumberFormat="1" applyFont="1" applyFill="1" applyBorder="1" applyAlignment="1">
      <alignment horizontal="left" vertical="center" wrapText="1" indent="1"/>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0" borderId="29" xfId="101" applyNumberFormat="1" applyFont="1" applyFill="1" applyBorder="1" applyAlignment="1">
      <alignment horizontal="center" vertical="center" wrapText="1"/>
    </xf>
    <xf numFmtId="49" fontId="13" fillId="0" borderId="0" xfId="99" applyFont="1" applyFill="1" applyBorder="1" applyAlignment="1">
      <alignment horizontal="center" vertical="center" wrapText="1" shrinkToFit="1"/>
    </xf>
    <xf numFmtId="0" fontId="64" fillId="0" borderId="44" xfId="98" applyFont="1" applyFill="1" applyBorder="1" applyAlignment="1" applyProtection="1">
      <alignment horizontal="center" vertical="center" wrapText="1"/>
    </xf>
    <xf numFmtId="0" fontId="64" fillId="0" borderId="45" xfId="98" applyFont="1" applyFill="1" applyBorder="1" applyAlignment="1" applyProtection="1">
      <alignment horizontal="center" vertical="center" wrapText="1"/>
    </xf>
    <xf numFmtId="0" fontId="11" fillId="0" borderId="29" xfId="97"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77" fillId="0" borderId="29" xfId="102" applyFont="1" applyFill="1" applyBorder="1" applyAlignment="1">
      <alignment vertical="center" wrapText="1"/>
    </xf>
    <xf numFmtId="0" fontId="64" fillId="0" borderId="29" xfId="102" applyFont="1" applyFill="1" applyBorder="1" applyAlignment="1">
      <alignment horizontal="center" vertical="center" wrapText="1"/>
    </xf>
    <xf numFmtId="0" fontId="11" fillId="0" borderId="42" xfId="102" applyFont="1" applyFill="1" applyBorder="1" applyAlignment="1">
      <alignment horizontal="center" vertical="center" wrapText="1"/>
    </xf>
    <xf numFmtId="0" fontId="88"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77" fillId="0" borderId="45" xfId="102" applyFont="1" applyFill="1" applyBorder="1" applyAlignment="1">
      <alignment vertical="center" wrapText="1"/>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1" fillId="0" borderId="29" xfId="102" applyFont="1" applyFill="1" applyBorder="1" applyAlignment="1">
      <alignment horizontal="center" vertical="center" wrapText="1"/>
    </xf>
    <xf numFmtId="49" fontId="11"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3"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88" fillId="0" borderId="7" xfId="102" applyFont="1" applyFill="1" applyBorder="1"/>
    <xf numFmtId="49" fontId="64" fillId="0" borderId="0" xfId="112" applyNumberFormat="1" applyFont="1" applyFill="1" applyAlignment="1">
      <alignment horizontal="center" vertical="center" wrapText="1"/>
    </xf>
    <xf numFmtId="0" fontId="11" fillId="0" borderId="7" xfId="114" applyFont="1" applyFill="1" applyBorder="1" applyAlignment="1">
      <alignment horizontal="center" vertical="center" wrapText="1"/>
    </xf>
    <xf numFmtId="0" fontId="64" fillId="0" borderId="7" xfId="114" applyFont="1" applyFill="1" applyBorder="1" applyAlignment="1">
      <alignment horizontal="center" vertical="center" wrapText="1"/>
    </xf>
    <xf numFmtId="0" fontId="64" fillId="0" borderId="7" xfId="106" applyFont="1" applyFill="1" applyBorder="1" applyAlignment="1">
      <alignment vertical="center" wrapText="1"/>
    </xf>
    <xf numFmtId="0" fontId="64" fillId="0" borderId="7" xfId="106"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64" fillId="0" borderId="7" xfId="107" applyFont="1" applyFill="1" applyBorder="1" applyAlignment="1">
      <alignment horizontal="center" vertical="center" wrapText="1"/>
    </xf>
    <xf numFmtId="0" fontId="5" fillId="0" borderId="7" xfId="106" applyFont="1" applyFill="1" applyBorder="1" applyAlignment="1">
      <alignment vertical="center"/>
    </xf>
    <xf numFmtId="49" fontId="75" fillId="0" borderId="7" xfId="106" applyNumberFormat="1" applyFont="1" applyFill="1" applyBorder="1" applyAlignment="1" applyProtection="1">
      <alignment horizontal="left" vertical="top" wrapText="1"/>
      <protection locked="0"/>
    </xf>
    <xf numFmtId="0" fontId="11" fillId="0" borderId="7" xfId="115" applyFont="1" applyFill="1" applyBorder="1" applyAlignment="1">
      <alignment horizontal="center"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4" fillId="0" borderId="8" xfId="115" applyFont="1" applyFill="1" applyBorder="1" applyAlignment="1">
      <alignment horizontal="center" vertical="center" wrapText="1"/>
    </xf>
    <xf numFmtId="0" fontId="64" fillId="0" borderId="7" xfId="115" applyFont="1" applyFill="1" applyBorder="1" applyAlignment="1">
      <alignment horizontal="center"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0" fontId="13" fillId="0" borderId="30" xfId="106" applyNumberFormat="1" applyFont="1" applyFill="1" applyBorder="1" applyAlignment="1">
      <alignment horizontal="left" vertical="center" wrapText="1" indent="1"/>
    </xf>
    <xf numFmtId="0" fontId="13" fillId="0" borderId="31" xfId="106" applyNumberFormat="1" applyFont="1" applyFill="1" applyBorder="1" applyAlignment="1">
      <alignment horizontal="left" vertical="center" wrapText="1" indent="1"/>
    </xf>
    <xf numFmtId="0" fontId="13" fillId="0" borderId="32" xfId="106" applyNumberFormat="1" applyFont="1" applyFill="1" applyBorder="1" applyAlignment="1">
      <alignment horizontal="left" vertical="center" wrapText="1" inden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1" fillId="0" borderId="56" xfId="106" applyFont="1" applyFill="1" applyBorder="1" applyAlignment="1">
      <alignment horizontal="right" vertical="center" wrapText="1"/>
    </xf>
    <xf numFmtId="0" fontId="11" fillId="0" borderId="57" xfId="106" applyFont="1" applyFill="1" applyBorder="1" applyAlignment="1">
      <alignment horizontal="right"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0" fillId="0" borderId="0" xfId="97" applyFont="1" applyFill="1" applyAlignment="1">
      <alignment vertical="top" wrapText="1"/>
    </xf>
  </cellXfs>
  <cellStyles count="187">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16"/>
    <cellStyle name="20% - Акцент2" xfId="73" builtinId="34" hidden="1"/>
    <cellStyle name="20% - Акцент2" xfId="117"/>
    <cellStyle name="20% - Акцент3" xfId="77" builtinId="38" hidden="1"/>
    <cellStyle name="20% - Акцент3" xfId="118"/>
    <cellStyle name="20% - Акцент4" xfId="81" builtinId="42" hidden="1"/>
    <cellStyle name="20% - Акцент4" xfId="119"/>
    <cellStyle name="20% - Акцент5" xfId="85" builtinId="46" hidden="1"/>
    <cellStyle name="20% - Акцент5" xfId="120"/>
    <cellStyle name="20% - Акцент6" xfId="89" builtinId="50" hidden="1"/>
    <cellStyle name="20% - Акцент6" xfId="121"/>
    <cellStyle name="40% - Акцент1" xfId="70" builtinId="31" hidden="1"/>
    <cellStyle name="40% - Акцент1" xfId="122"/>
    <cellStyle name="40% - Акцент2" xfId="74" builtinId="35" hidden="1"/>
    <cellStyle name="40% - Акцент2" xfId="123"/>
    <cellStyle name="40% - Акцент3" xfId="78" builtinId="39" hidden="1"/>
    <cellStyle name="40% - Акцент3" xfId="124"/>
    <cellStyle name="40% - Акцент4" xfId="82" builtinId="43" hidden="1"/>
    <cellStyle name="40% - Акцент4" xfId="125"/>
    <cellStyle name="40% - Акцент5" xfId="86" builtinId="47" hidden="1"/>
    <cellStyle name="40% - Акцент5" xfId="126"/>
    <cellStyle name="40% - Акцент6" xfId="90" builtinId="51" hidden="1"/>
    <cellStyle name="40% - Акцент6" xfId="127"/>
    <cellStyle name="60% - Акцент1" xfId="71" builtinId="32" hidden="1"/>
    <cellStyle name="60% - Акцент1" xfId="128"/>
    <cellStyle name="60% - Акцент2" xfId="75" builtinId="36" hidden="1"/>
    <cellStyle name="60% - Акцент2" xfId="129"/>
    <cellStyle name="60% - Акцент3" xfId="79" builtinId="40" hidden="1"/>
    <cellStyle name="60% - Акцент3" xfId="130"/>
    <cellStyle name="60% - Акцент4" xfId="83" builtinId="44" hidden="1"/>
    <cellStyle name="60% - Акцент4" xfId="131"/>
    <cellStyle name="60% - Акцент5" xfId="87" builtinId="48" hidden="1"/>
    <cellStyle name="60% - Акцент5" xfId="132"/>
    <cellStyle name="60% - Акцент6" xfId="91" builtinId="52" hidden="1"/>
    <cellStyle name="60% - Акцент6" xfId="133"/>
    <cellStyle name="Action" xfId="134"/>
    <cellStyle name="Cells" xfId="135"/>
    <cellStyle name="Cells 2" xfId="16"/>
    <cellStyle name="Cells_TEPLO.PREDEL.2016.M(v1.0)" xfId="136"/>
    <cellStyle name="Currency [0]" xfId="17"/>
    <cellStyle name="currency1" xfId="18"/>
    <cellStyle name="Currency2" xfId="19"/>
    <cellStyle name="currency3" xfId="20"/>
    <cellStyle name="currency4" xfId="21"/>
    <cellStyle name="DblClick" xfId="137"/>
    <cellStyle name="Followed Hyperlink" xfId="22"/>
    <cellStyle name="Formuls" xfId="138"/>
    <cellStyle name="Header" xfId="139"/>
    <cellStyle name="Header 3" xfId="23"/>
    <cellStyle name="Header_TEPLO.PREDEL.2016.M(v1.0)" xfId="140"/>
    <cellStyle name="Hyperlink" xfId="24"/>
    <cellStyle name="normal" xfId="25"/>
    <cellStyle name="Normal1" xfId="26"/>
    <cellStyle name="Normal2" xfId="27"/>
    <cellStyle name="Percent1" xfId="28"/>
    <cellStyle name="Title" xfId="141"/>
    <cellStyle name="Title 2" xfId="142"/>
    <cellStyle name="Title 4" xfId="29"/>
    <cellStyle name="Акцент1" xfId="68" builtinId="29" hidden="1"/>
    <cellStyle name="Акцент1" xfId="143"/>
    <cellStyle name="Акцент2" xfId="72" builtinId="33" hidden="1"/>
    <cellStyle name="Акцент2" xfId="144"/>
    <cellStyle name="Акцент3" xfId="76" builtinId="37" hidden="1"/>
    <cellStyle name="Акцент3" xfId="145"/>
    <cellStyle name="Акцент4" xfId="80" builtinId="41" hidden="1"/>
    <cellStyle name="Акцент4" xfId="146"/>
    <cellStyle name="Акцент5" xfId="84" builtinId="45" hidden="1"/>
    <cellStyle name="Акцент5" xfId="147"/>
    <cellStyle name="Акцент6" xfId="88" builtinId="49" hidden="1"/>
    <cellStyle name="Акцент6" xfId="148"/>
    <cellStyle name="Ввод " xfId="30" builtinId="20" customBuiltin="1"/>
    <cellStyle name="Вывод" xfId="60" builtinId="21" hidden="1"/>
    <cellStyle name="Вывод" xfId="149"/>
    <cellStyle name="Вычисление" xfId="61" builtinId="22" hidden="1"/>
    <cellStyle name="Вычисление" xfId="150"/>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 5" xfId="151"/>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1" xfId="152"/>
    <cellStyle name="Заголовок 2" xfId="54" builtinId="17" hidden="1"/>
    <cellStyle name="Заголовок 2" xfId="153"/>
    <cellStyle name="Заголовок 3" xfId="55" builtinId="18" hidden="1"/>
    <cellStyle name="Заголовок 3" xfId="154"/>
    <cellStyle name="Заголовок 4" xfId="56" builtinId="19" hidden="1"/>
    <cellStyle name="Заголовок 4" xfId="155"/>
    <cellStyle name="ЗаголовокСтолбца" xfId="37"/>
    <cellStyle name="Значение" xfId="38"/>
    <cellStyle name="Итог" xfId="67" builtinId="25" hidden="1"/>
    <cellStyle name="Итог" xfId="156"/>
    <cellStyle name="Контрольная ячейка" xfId="63" builtinId="23" hidden="1"/>
    <cellStyle name="Контрольная ячейка" xfId="157"/>
    <cellStyle name="Название" xfId="52" builtinId="15" hidden="1"/>
    <cellStyle name="Название" xfId="158"/>
    <cellStyle name="Нейтральный" xfId="59" builtinId="28" hidden="1"/>
    <cellStyle name="Нейтральный" xfId="159"/>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xfId="160"/>
    <cellStyle name="Обычный 12 2" xfId="161"/>
    <cellStyle name="Обычный 12 3 2" xfId="162"/>
    <cellStyle name="Обычный 12 3 2 2 3" xfId="102"/>
    <cellStyle name="Обычный 12 3 2 2 3 2" xfId="111"/>
    <cellStyle name="Обычный 12 3 2 2 3 2 2" xfId="114"/>
    <cellStyle name="Обычный 12 3 2 2 3 3" xfId="113"/>
    <cellStyle name="Обычный 14" xfId="163"/>
    <cellStyle name="Обычный 14 2" xfId="164"/>
    <cellStyle name="Обычный 14_UPDATE.WARM.CALC.INDEX.2015.TO.1.2.3" xfId="165"/>
    <cellStyle name="Обычный 17 3" xfId="103"/>
    <cellStyle name="Обычный 2" xfId="40"/>
    <cellStyle name="Обычный 2 10 2" xfId="166"/>
    <cellStyle name="Обычный 2 15" xfId="107"/>
    <cellStyle name="Обычный 2 2" xfId="97"/>
    <cellStyle name="Обычный 2 3" xfId="167"/>
    <cellStyle name="Обычный 2 6" xfId="168"/>
    <cellStyle name="Обычный 2 7" xfId="169"/>
    <cellStyle name="Обычный 2 8" xfId="170"/>
    <cellStyle name="Обычный 2 8 2" xfId="104"/>
    <cellStyle name="Обычный 2_13 09 24 Баланс (3)" xfId="171"/>
    <cellStyle name="Обычный 20" xfId="172"/>
    <cellStyle name="Обычный 21" xfId="173"/>
    <cellStyle name="Обычный 22" xfId="174"/>
    <cellStyle name="Обычный 23" xfId="175"/>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 4_Справочники" xfId="176"/>
    <cellStyle name="Обычный 5" xfId="177"/>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лохой" xfId="178"/>
    <cellStyle name="Пояснение" xfId="66" builtinId="53" hidden="1"/>
    <cellStyle name="Пояснение" xfId="179"/>
    <cellStyle name="Примечание" xfId="65" builtinId="10" hidden="1"/>
    <cellStyle name="Примечание" xfId="180"/>
    <cellStyle name="Связанная ячейка" xfId="62" builtinId="24" hidden="1"/>
    <cellStyle name="Связанная ячейка" xfId="181"/>
    <cellStyle name="Стиль 1" xfId="182"/>
    <cellStyle name="Текст предупреждения" xfId="64" builtinId="11" hidden="1"/>
    <cellStyle name="Текст предупреждения" xfId="183"/>
    <cellStyle name="Финансовый" xfId="92" builtinId="3" hidden="1"/>
    <cellStyle name="Финансовый [0]" xfId="93" builtinId="6" hidden="1"/>
    <cellStyle name="Формула" xfId="51"/>
    <cellStyle name="ФормулаВБ_Мониторинг инвестиций" xfId="184"/>
    <cellStyle name="ФормулаНаКонтроль" xfId="185"/>
    <cellStyle name="Хороший" xfId="57" builtinId="26" hidden="1"/>
    <cellStyle name="Хороший" xfId="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5" customWidth="1"/>
    <col min="2" max="2" width="8.75" style="15" customWidth="1"/>
    <col min="3" max="3" width="22.25" style="15" customWidth="1"/>
    <col min="4" max="4" width="4.25" style="15" customWidth="1"/>
    <col min="5" max="6" width="4.375" style="15" customWidth="1"/>
    <col min="7" max="7" width="4.625" style="15" customWidth="1"/>
    <col min="8" max="24" width="4.375" style="15" customWidth="1"/>
    <col min="25" max="25" width="4.375" style="16" customWidth="1"/>
    <col min="26" max="26" width="9.125" style="15"/>
    <col min="27" max="27" width="9.125" style="17"/>
    <col min="28" max="16384" width="9.125" style="15"/>
  </cols>
  <sheetData>
    <row r="1" spans="1:29" ht="10.5" customHeight="1">
      <c r="A1" s="14"/>
      <c r="AA1" s="17" t="s">
        <v>164</v>
      </c>
    </row>
    <row r="2" spans="1:29" ht="16.5" customHeight="1">
      <c r="B2" s="1027" t="str">
        <f>"Код отчёта: " &amp; GetCode()</f>
        <v>Код отчёта: EXPERT.VSVO.EOR</v>
      </c>
      <c r="C2" s="1027"/>
      <c r="D2" s="1027"/>
      <c r="E2" s="1027"/>
      <c r="F2" s="1027"/>
      <c r="G2" s="1027"/>
      <c r="H2" s="18"/>
      <c r="I2" s="18"/>
      <c r="J2" s="18"/>
      <c r="K2" s="18"/>
      <c r="L2" s="18"/>
      <c r="M2" s="18"/>
      <c r="N2" s="18"/>
      <c r="O2" s="18"/>
      <c r="P2" s="18"/>
      <c r="Q2" s="18"/>
      <c r="R2" s="18"/>
      <c r="S2" s="18"/>
      <c r="T2" s="18"/>
      <c r="U2" s="18"/>
      <c r="V2" s="18"/>
      <c r="W2" s="16"/>
      <c r="Y2" s="17"/>
      <c r="AA2" s="15"/>
    </row>
    <row r="3" spans="1:29" ht="18" customHeight="1">
      <c r="B3" s="1028" t="str">
        <f>"Версия " &amp; Getversion()</f>
        <v>Версия 4.3</v>
      </c>
      <c r="C3" s="1028"/>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29" t="s">
        <v>1067</v>
      </c>
      <c r="C5" s="1030"/>
      <c r="D5" s="1030"/>
      <c r="E5" s="1030"/>
      <c r="F5" s="1030"/>
      <c r="G5" s="1030"/>
      <c r="H5" s="1030"/>
      <c r="I5" s="1030"/>
      <c r="J5" s="1030"/>
      <c r="K5" s="1030"/>
      <c r="L5" s="1030"/>
      <c r="M5" s="1030"/>
      <c r="N5" s="1030"/>
      <c r="O5" s="1030"/>
      <c r="P5" s="1030"/>
      <c r="Q5" s="1030"/>
      <c r="R5" s="1030"/>
      <c r="S5" s="1030"/>
      <c r="T5" s="1030"/>
      <c r="U5" s="1030"/>
      <c r="V5" s="1030"/>
      <c r="W5" s="1030"/>
      <c r="X5" s="1030"/>
      <c r="Y5" s="1031"/>
      <c r="Z5" s="49"/>
      <c r="AB5" s="22"/>
      <c r="AC5" s="22"/>
    </row>
    <row r="6" spans="1:29" ht="13.95"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32" t="s">
        <v>961</v>
      </c>
      <c r="F7" s="1032"/>
      <c r="G7" s="1032"/>
      <c r="H7" s="1032"/>
      <c r="I7" s="1032"/>
      <c r="J7" s="1032"/>
      <c r="K7" s="1032"/>
      <c r="L7" s="1032"/>
      <c r="M7" s="1032"/>
      <c r="N7" s="1032"/>
      <c r="O7" s="1032"/>
      <c r="P7" s="1032"/>
      <c r="Q7" s="1032"/>
      <c r="R7" s="1032"/>
      <c r="S7" s="1032"/>
      <c r="T7" s="1032"/>
      <c r="U7" s="1032"/>
      <c r="V7" s="1032"/>
      <c r="W7" s="1032"/>
      <c r="X7" s="1032"/>
      <c r="Y7" s="47"/>
      <c r="Z7" s="23"/>
    </row>
    <row r="8" spans="1:29" ht="15" customHeight="1">
      <c r="A8" s="23"/>
      <c r="B8" s="23"/>
      <c r="C8" s="25"/>
      <c r="D8" s="24"/>
      <c r="E8" s="1032"/>
      <c r="F8" s="1032"/>
      <c r="G8" s="1032"/>
      <c r="H8" s="1032"/>
      <c r="I8" s="1032"/>
      <c r="J8" s="1032"/>
      <c r="K8" s="1032"/>
      <c r="L8" s="1032"/>
      <c r="M8" s="1032"/>
      <c r="N8" s="1032"/>
      <c r="O8" s="1032"/>
      <c r="P8" s="1032"/>
      <c r="Q8" s="1032"/>
      <c r="R8" s="1032"/>
      <c r="S8" s="1032"/>
      <c r="T8" s="1032"/>
      <c r="U8" s="1032"/>
      <c r="V8" s="1032"/>
      <c r="W8" s="1032"/>
      <c r="X8" s="1032"/>
      <c r="Y8" s="47"/>
      <c r="Z8" s="23"/>
    </row>
    <row r="9" spans="1:29" ht="15" customHeight="1">
      <c r="A9" s="23"/>
      <c r="B9" s="23"/>
      <c r="C9" s="25"/>
      <c r="D9" s="24"/>
      <c r="E9" s="1032"/>
      <c r="F9" s="1032"/>
      <c r="G9" s="1032"/>
      <c r="H9" s="1032"/>
      <c r="I9" s="1032"/>
      <c r="J9" s="1032"/>
      <c r="K9" s="1032"/>
      <c r="L9" s="1032"/>
      <c r="M9" s="1032"/>
      <c r="N9" s="1032"/>
      <c r="O9" s="1032"/>
      <c r="P9" s="1032"/>
      <c r="Q9" s="1032"/>
      <c r="R9" s="1032"/>
      <c r="S9" s="1032"/>
      <c r="T9" s="1032"/>
      <c r="U9" s="1032"/>
      <c r="V9" s="1032"/>
      <c r="W9" s="1032"/>
      <c r="X9" s="1032"/>
      <c r="Y9" s="47"/>
      <c r="Z9" s="23"/>
    </row>
    <row r="10" spans="1:29" ht="10.5" customHeight="1">
      <c r="A10" s="23"/>
      <c r="B10" s="23"/>
      <c r="C10" s="25"/>
      <c r="D10" s="24"/>
      <c r="E10" s="1032"/>
      <c r="F10" s="1032"/>
      <c r="G10" s="1032"/>
      <c r="H10" s="1032"/>
      <c r="I10" s="1032"/>
      <c r="J10" s="1032"/>
      <c r="K10" s="1032"/>
      <c r="L10" s="1032"/>
      <c r="M10" s="1032"/>
      <c r="N10" s="1032"/>
      <c r="O10" s="1032"/>
      <c r="P10" s="1032"/>
      <c r="Q10" s="1032"/>
      <c r="R10" s="1032"/>
      <c r="S10" s="1032"/>
      <c r="T10" s="1032"/>
      <c r="U10" s="1032"/>
      <c r="V10" s="1032"/>
      <c r="W10" s="1032"/>
      <c r="X10" s="1032"/>
      <c r="Y10" s="47"/>
      <c r="Z10" s="23"/>
    </row>
    <row r="11" spans="1:29" ht="27" customHeight="1">
      <c r="A11" s="23"/>
      <c r="B11" s="23"/>
      <c r="C11" s="25"/>
      <c r="D11" s="24"/>
      <c r="E11" s="1032"/>
      <c r="F11" s="1032"/>
      <c r="G11" s="1032"/>
      <c r="H11" s="1032"/>
      <c r="I11" s="1032"/>
      <c r="J11" s="1032"/>
      <c r="K11" s="1032"/>
      <c r="L11" s="1032"/>
      <c r="M11" s="1032"/>
      <c r="N11" s="1032"/>
      <c r="O11" s="1032"/>
      <c r="P11" s="1032"/>
      <c r="Q11" s="1032"/>
      <c r="R11" s="1032"/>
      <c r="S11" s="1032"/>
      <c r="T11" s="1032"/>
      <c r="U11" s="1032"/>
      <c r="V11" s="1032"/>
      <c r="W11" s="1032"/>
      <c r="X11" s="1032"/>
      <c r="Y11" s="47"/>
      <c r="Z11" s="23"/>
    </row>
    <row r="12" spans="1:29" ht="12" customHeight="1">
      <c r="A12" s="23"/>
      <c r="B12" s="23"/>
      <c r="C12" s="25"/>
      <c r="D12" s="24"/>
      <c r="E12" s="1032"/>
      <c r="F12" s="1032"/>
      <c r="G12" s="1032"/>
      <c r="H12" s="1032"/>
      <c r="I12" s="1032"/>
      <c r="J12" s="1032"/>
      <c r="K12" s="1032"/>
      <c r="L12" s="1032"/>
      <c r="M12" s="1032"/>
      <c r="N12" s="1032"/>
      <c r="O12" s="1032"/>
      <c r="P12" s="1032"/>
      <c r="Q12" s="1032"/>
      <c r="R12" s="1032"/>
      <c r="S12" s="1032"/>
      <c r="T12" s="1032"/>
      <c r="U12" s="1032"/>
      <c r="V12" s="1032"/>
      <c r="W12" s="1032"/>
      <c r="X12" s="1032"/>
      <c r="Y12" s="47"/>
      <c r="Z12" s="23"/>
    </row>
    <row r="13" spans="1:29" ht="38.25" customHeight="1">
      <c r="A13" s="23"/>
      <c r="B13" s="23"/>
      <c r="C13" s="25"/>
      <c r="D13" s="24"/>
      <c r="E13" s="1032"/>
      <c r="F13" s="1032"/>
      <c r="G13" s="1032"/>
      <c r="H13" s="1032"/>
      <c r="I13" s="1032"/>
      <c r="J13" s="1032"/>
      <c r="K13" s="1032"/>
      <c r="L13" s="1032"/>
      <c r="M13" s="1032"/>
      <c r="N13" s="1032"/>
      <c r="O13" s="1032"/>
      <c r="P13" s="1032"/>
      <c r="Q13" s="1032"/>
      <c r="R13" s="1032"/>
      <c r="S13" s="1032"/>
      <c r="T13" s="1032"/>
      <c r="U13" s="1032"/>
      <c r="V13" s="1032"/>
      <c r="W13" s="1032"/>
      <c r="X13" s="1032"/>
      <c r="Y13" s="48"/>
      <c r="Z13" s="23"/>
    </row>
    <row r="14" spans="1:29" ht="15" customHeight="1">
      <c r="A14" s="23"/>
      <c r="B14" s="23"/>
      <c r="C14" s="25"/>
      <c r="D14" s="24"/>
      <c r="E14" s="1032" t="s">
        <v>179</v>
      </c>
      <c r="F14" s="1032"/>
      <c r="G14" s="1032"/>
      <c r="H14" s="1032"/>
      <c r="I14" s="1032"/>
      <c r="J14" s="1032"/>
      <c r="K14" s="1032"/>
      <c r="L14" s="1032"/>
      <c r="M14" s="1032"/>
      <c r="N14" s="1032"/>
      <c r="O14" s="1032"/>
      <c r="P14" s="1032"/>
      <c r="Q14" s="1032"/>
      <c r="R14" s="1032"/>
      <c r="S14" s="1032"/>
      <c r="T14" s="1032"/>
      <c r="U14" s="1032"/>
      <c r="V14" s="1032"/>
      <c r="W14" s="1032"/>
      <c r="X14" s="1032"/>
      <c r="Y14" s="47"/>
      <c r="Z14" s="23"/>
    </row>
    <row r="15" spans="1:29">
      <c r="A15" s="23"/>
      <c r="B15" s="23"/>
      <c r="C15" s="25"/>
      <c r="D15" s="24"/>
      <c r="E15" s="1032"/>
      <c r="F15" s="1032"/>
      <c r="G15" s="1032"/>
      <c r="H15" s="1032"/>
      <c r="I15" s="1032"/>
      <c r="J15" s="1032"/>
      <c r="K15" s="1032"/>
      <c r="L15" s="1032"/>
      <c r="M15" s="1032"/>
      <c r="N15" s="1032"/>
      <c r="O15" s="1032"/>
      <c r="P15" s="1032"/>
      <c r="Q15" s="1032"/>
      <c r="R15" s="1032"/>
      <c r="S15" s="1032"/>
      <c r="T15" s="1032"/>
      <c r="U15" s="1032"/>
      <c r="V15" s="1032"/>
      <c r="W15" s="1032"/>
      <c r="X15" s="1032"/>
      <c r="Y15" s="47"/>
      <c r="Z15" s="23"/>
    </row>
    <row r="16" spans="1:29">
      <c r="A16" s="23"/>
      <c r="B16" s="23"/>
      <c r="C16" s="25"/>
      <c r="D16" s="24"/>
      <c r="E16" s="1032"/>
      <c r="F16" s="1032"/>
      <c r="G16" s="1032"/>
      <c r="H16" s="1032"/>
      <c r="I16" s="1032"/>
      <c r="J16" s="1032"/>
      <c r="K16" s="1032"/>
      <c r="L16" s="1032"/>
      <c r="M16" s="1032"/>
      <c r="N16" s="1032"/>
      <c r="O16" s="1032"/>
      <c r="P16" s="1032"/>
      <c r="Q16" s="1032"/>
      <c r="R16" s="1032"/>
      <c r="S16" s="1032"/>
      <c r="T16" s="1032"/>
      <c r="U16" s="1032"/>
      <c r="V16" s="1032"/>
      <c r="W16" s="1032"/>
      <c r="X16" s="1032"/>
      <c r="Y16" s="47"/>
      <c r="Z16" s="23"/>
    </row>
    <row r="17" spans="1:26" ht="15" customHeight="1">
      <c r="A17" s="23"/>
      <c r="B17" s="23"/>
      <c r="C17" s="25"/>
      <c r="D17" s="24"/>
      <c r="E17" s="1032"/>
      <c r="F17" s="1032"/>
      <c r="G17" s="1032"/>
      <c r="H17" s="1032"/>
      <c r="I17" s="1032"/>
      <c r="J17" s="1032"/>
      <c r="K17" s="1032"/>
      <c r="L17" s="1032"/>
      <c r="M17" s="1032"/>
      <c r="N17" s="1032"/>
      <c r="O17" s="1032"/>
      <c r="P17" s="1032"/>
      <c r="Q17" s="1032"/>
      <c r="R17" s="1032"/>
      <c r="S17" s="1032"/>
      <c r="T17" s="1032"/>
      <c r="U17" s="1032"/>
      <c r="V17" s="1032"/>
      <c r="W17" s="1032"/>
      <c r="X17" s="1032"/>
      <c r="Y17" s="47"/>
      <c r="Z17" s="23"/>
    </row>
    <row r="18" spans="1:26">
      <c r="A18" s="23"/>
      <c r="B18" s="23"/>
      <c r="C18" s="25"/>
      <c r="D18" s="24"/>
      <c r="E18" s="1032"/>
      <c r="F18" s="1032"/>
      <c r="G18" s="1032"/>
      <c r="H18" s="1032"/>
      <c r="I18" s="1032"/>
      <c r="J18" s="1032"/>
      <c r="K18" s="1032"/>
      <c r="L18" s="1032"/>
      <c r="M18" s="1032"/>
      <c r="N18" s="1032"/>
      <c r="O18" s="1032"/>
      <c r="P18" s="1032"/>
      <c r="Q18" s="1032"/>
      <c r="R18" s="1032"/>
      <c r="S18" s="1032"/>
      <c r="T18" s="1032"/>
      <c r="U18" s="1032"/>
      <c r="V18" s="1032"/>
      <c r="W18" s="1032"/>
      <c r="X18" s="1032"/>
      <c r="Y18" s="47"/>
      <c r="Z18" s="23"/>
    </row>
    <row r="19" spans="1:26" ht="59.25" customHeight="1">
      <c r="A19" s="23"/>
      <c r="B19" s="23"/>
      <c r="C19" s="25"/>
      <c r="D19" s="25"/>
      <c r="E19" s="1032"/>
      <c r="F19" s="1032"/>
      <c r="G19" s="1032"/>
      <c r="H19" s="1032"/>
      <c r="I19" s="1032"/>
      <c r="J19" s="1032"/>
      <c r="K19" s="1032"/>
      <c r="L19" s="1032"/>
      <c r="M19" s="1032"/>
      <c r="N19" s="1032"/>
      <c r="O19" s="1032"/>
      <c r="P19" s="1032"/>
      <c r="Q19" s="1032"/>
      <c r="R19" s="1032"/>
      <c r="S19" s="1032"/>
      <c r="T19" s="1032"/>
      <c r="U19" s="1032"/>
      <c r="V19" s="1032"/>
      <c r="W19" s="1032"/>
      <c r="X19" s="1032"/>
      <c r="Y19" s="47"/>
      <c r="Z19" s="23"/>
    </row>
    <row r="20" spans="1:26"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165</v>
      </c>
      <c r="F21" s="1023" t="s">
        <v>166</v>
      </c>
      <c r="G21" s="1024"/>
      <c r="H21" s="1024"/>
      <c r="I21" s="1024"/>
      <c r="J21" s="1024"/>
      <c r="K21" s="1024"/>
      <c r="L21" s="1024"/>
      <c r="M21" s="1024"/>
      <c r="N21" s="27"/>
      <c r="O21" s="28" t="s">
        <v>165</v>
      </c>
      <c r="P21" s="1025" t="s">
        <v>167</v>
      </c>
      <c r="Q21" s="1026"/>
      <c r="R21" s="1026"/>
      <c r="S21" s="1026"/>
      <c r="T21" s="1026"/>
      <c r="U21" s="1026"/>
      <c r="V21" s="1026"/>
      <c r="W21" s="1026"/>
      <c r="X21" s="1026"/>
      <c r="Y21" s="47"/>
      <c r="Z21" s="23"/>
    </row>
    <row r="22" spans="1:26" ht="19.2" hidden="1" customHeight="1">
      <c r="A22" s="23"/>
      <c r="B22" s="23"/>
      <c r="C22" s="25"/>
      <c r="D22" s="24"/>
      <c r="E22" s="29" t="s">
        <v>165</v>
      </c>
      <c r="F22" s="1023" t="s">
        <v>168</v>
      </c>
      <c r="G22" s="1024"/>
      <c r="H22" s="1024"/>
      <c r="I22" s="1024"/>
      <c r="J22" s="1024"/>
      <c r="K22" s="1024"/>
      <c r="L22" s="1024"/>
      <c r="M22" s="1024"/>
      <c r="N22" s="27"/>
      <c r="O22" s="30" t="s">
        <v>165</v>
      </c>
      <c r="P22" s="1025" t="s">
        <v>169</v>
      </c>
      <c r="Q22" s="1026"/>
      <c r="R22" s="1026"/>
      <c r="S22" s="1026"/>
      <c r="T22" s="1026"/>
      <c r="U22" s="1026"/>
      <c r="V22" s="1026"/>
      <c r="W22" s="1026"/>
      <c r="X22" s="1026"/>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33" t="s">
        <v>188</v>
      </c>
      <c r="F35" s="1033"/>
      <c r="G35" s="1033"/>
      <c r="H35" s="1033"/>
      <c r="I35" s="1033"/>
      <c r="J35" s="1033"/>
      <c r="K35" s="1033"/>
      <c r="L35" s="1033"/>
      <c r="M35" s="1033"/>
      <c r="N35" s="1033"/>
      <c r="O35" s="1033"/>
      <c r="P35" s="1033"/>
      <c r="Q35" s="1033"/>
      <c r="R35" s="1033"/>
      <c r="S35" s="1033"/>
      <c r="T35" s="1033"/>
      <c r="U35" s="1033"/>
      <c r="V35" s="1033"/>
      <c r="W35" s="1033"/>
      <c r="X35" s="1033"/>
      <c r="Y35" s="47"/>
      <c r="Z35" s="23"/>
    </row>
    <row r="36" spans="1:26" ht="38.25" hidden="1" customHeight="1">
      <c r="A36" s="23"/>
      <c r="B36" s="23"/>
      <c r="C36" s="25"/>
      <c r="D36" s="24"/>
      <c r="E36" s="1033"/>
      <c r="F36" s="1033"/>
      <c r="G36" s="1033"/>
      <c r="H36" s="1033"/>
      <c r="I36" s="1033"/>
      <c r="J36" s="1033"/>
      <c r="K36" s="1033"/>
      <c r="L36" s="1033"/>
      <c r="M36" s="1033"/>
      <c r="N36" s="1033"/>
      <c r="O36" s="1033"/>
      <c r="P36" s="1033"/>
      <c r="Q36" s="1033"/>
      <c r="R36" s="1033"/>
      <c r="S36" s="1033"/>
      <c r="T36" s="1033"/>
      <c r="U36" s="1033"/>
      <c r="V36" s="1033"/>
      <c r="W36" s="1033"/>
      <c r="X36" s="1033"/>
      <c r="Y36" s="47"/>
      <c r="Z36" s="23"/>
    </row>
    <row r="37" spans="1:26" ht="9.75" hidden="1" customHeight="1">
      <c r="A37" s="23"/>
      <c r="B37" s="23"/>
      <c r="C37" s="25"/>
      <c r="D37" s="24"/>
      <c r="E37" s="1033"/>
      <c r="F37" s="1033"/>
      <c r="G37" s="1033"/>
      <c r="H37" s="1033"/>
      <c r="I37" s="1033"/>
      <c r="J37" s="1033"/>
      <c r="K37" s="1033"/>
      <c r="L37" s="1033"/>
      <c r="M37" s="1033"/>
      <c r="N37" s="1033"/>
      <c r="O37" s="1033"/>
      <c r="P37" s="1033"/>
      <c r="Q37" s="1033"/>
      <c r="R37" s="1033"/>
      <c r="S37" s="1033"/>
      <c r="T37" s="1033"/>
      <c r="U37" s="1033"/>
      <c r="V37" s="1033"/>
      <c r="W37" s="1033"/>
      <c r="X37" s="1033"/>
      <c r="Y37" s="47"/>
      <c r="Z37" s="23"/>
    </row>
    <row r="38" spans="1:26" ht="51" hidden="1" customHeight="1">
      <c r="A38" s="23"/>
      <c r="B38" s="23"/>
      <c r="C38" s="25"/>
      <c r="D38" s="24"/>
      <c r="E38" s="1033"/>
      <c r="F38" s="1033"/>
      <c r="G38" s="1033"/>
      <c r="H38" s="1033"/>
      <c r="I38" s="1033"/>
      <c r="J38" s="1033"/>
      <c r="K38" s="1033"/>
      <c r="L38" s="1033"/>
      <c r="M38" s="1033"/>
      <c r="N38" s="1033"/>
      <c r="O38" s="1033"/>
      <c r="P38" s="1033"/>
      <c r="Q38" s="1033"/>
      <c r="R38" s="1033"/>
      <c r="S38" s="1033"/>
      <c r="T38" s="1033"/>
      <c r="U38" s="1033"/>
      <c r="V38" s="1033"/>
      <c r="W38" s="1033"/>
      <c r="X38" s="1033"/>
      <c r="Y38" s="47"/>
      <c r="Z38" s="23"/>
    </row>
    <row r="39" spans="1:26" ht="15" hidden="1" customHeight="1">
      <c r="A39" s="23"/>
      <c r="B39" s="23"/>
      <c r="C39" s="25"/>
      <c r="D39" s="24"/>
      <c r="E39" s="1033"/>
      <c r="F39" s="1033"/>
      <c r="G39" s="1033"/>
      <c r="H39" s="1033"/>
      <c r="I39" s="1033"/>
      <c r="J39" s="1033"/>
      <c r="K39" s="1033"/>
      <c r="L39" s="1033"/>
      <c r="M39" s="1033"/>
      <c r="N39" s="1033"/>
      <c r="O39" s="1033"/>
      <c r="P39" s="1033"/>
      <c r="Q39" s="1033"/>
      <c r="R39" s="1033"/>
      <c r="S39" s="1033"/>
      <c r="T39" s="1033"/>
      <c r="U39" s="1033"/>
      <c r="V39" s="1033"/>
      <c r="W39" s="1033"/>
      <c r="X39" s="1033"/>
      <c r="Y39" s="47"/>
      <c r="Z39" s="23"/>
    </row>
    <row r="40" spans="1:26" ht="12" hidden="1" customHeight="1">
      <c r="A40" s="23"/>
      <c r="B40" s="23"/>
      <c r="C40" s="25"/>
      <c r="D40" s="24"/>
      <c r="E40" s="1034"/>
      <c r="F40" s="1034"/>
      <c r="G40" s="1034"/>
      <c r="H40" s="1034"/>
      <c r="I40" s="1034"/>
      <c r="J40" s="1034"/>
      <c r="K40" s="1034"/>
      <c r="L40" s="1034"/>
      <c r="M40" s="1034"/>
      <c r="N40" s="1034"/>
      <c r="O40" s="1034"/>
      <c r="P40" s="1034"/>
      <c r="Q40" s="1034"/>
      <c r="R40" s="1034"/>
      <c r="S40" s="1034"/>
      <c r="T40" s="1034"/>
      <c r="U40" s="1034"/>
      <c r="V40" s="1034"/>
      <c r="W40" s="1034"/>
      <c r="X40" s="1034"/>
      <c r="Y40" s="47"/>
      <c r="Z40" s="23"/>
    </row>
    <row r="41" spans="1:26" ht="38.25" hidden="1" customHeight="1">
      <c r="A41" s="23"/>
      <c r="B41" s="23"/>
      <c r="C41" s="25"/>
      <c r="D41" s="24"/>
      <c r="E41" s="1033"/>
      <c r="F41" s="1033"/>
      <c r="G41" s="1033"/>
      <c r="H41" s="1033"/>
      <c r="I41" s="1033"/>
      <c r="J41" s="1033"/>
      <c r="K41" s="1033"/>
      <c r="L41" s="1033"/>
      <c r="M41" s="1033"/>
      <c r="N41" s="1033"/>
      <c r="O41" s="1033"/>
      <c r="P41" s="1033"/>
      <c r="Q41" s="1033"/>
      <c r="R41" s="1033"/>
      <c r="S41" s="1033"/>
      <c r="T41" s="1033"/>
      <c r="U41" s="1033"/>
      <c r="V41" s="1033"/>
      <c r="W41" s="1033"/>
      <c r="X41" s="1033"/>
      <c r="Y41" s="47"/>
      <c r="Z41" s="23"/>
    </row>
    <row r="42" spans="1:26" hidden="1">
      <c r="A42" s="23"/>
      <c r="B42" s="23"/>
      <c r="C42" s="25"/>
      <c r="D42" s="24"/>
      <c r="E42" s="1033"/>
      <c r="F42" s="1033"/>
      <c r="G42" s="1033"/>
      <c r="H42" s="1033"/>
      <c r="I42" s="1033"/>
      <c r="J42" s="1033"/>
      <c r="K42" s="1033"/>
      <c r="L42" s="1033"/>
      <c r="M42" s="1033"/>
      <c r="N42" s="1033"/>
      <c r="O42" s="1033"/>
      <c r="P42" s="1033"/>
      <c r="Q42" s="1033"/>
      <c r="R42" s="1033"/>
      <c r="S42" s="1033"/>
      <c r="T42" s="1033"/>
      <c r="U42" s="1033"/>
      <c r="V42" s="1033"/>
      <c r="W42" s="1033"/>
      <c r="X42" s="1033"/>
      <c r="Y42" s="47"/>
      <c r="Z42" s="23"/>
    </row>
    <row r="43" spans="1:26" hidden="1">
      <c r="A43" s="23"/>
      <c r="B43" s="23"/>
      <c r="C43" s="25"/>
      <c r="D43" s="24"/>
      <c r="E43" s="1033"/>
      <c r="F43" s="1033"/>
      <c r="G43" s="1033"/>
      <c r="H43" s="1033"/>
      <c r="I43" s="1033"/>
      <c r="J43" s="1033"/>
      <c r="K43" s="1033"/>
      <c r="L43" s="1033"/>
      <c r="M43" s="1033"/>
      <c r="N43" s="1033"/>
      <c r="O43" s="1033"/>
      <c r="P43" s="1033"/>
      <c r="Q43" s="1033"/>
      <c r="R43" s="1033"/>
      <c r="S43" s="1033"/>
      <c r="T43" s="1033"/>
      <c r="U43" s="1033"/>
      <c r="V43" s="1033"/>
      <c r="W43" s="1033"/>
      <c r="X43" s="1033"/>
      <c r="Y43" s="47"/>
      <c r="Z43" s="23"/>
    </row>
    <row r="44" spans="1:26" ht="33.75" hidden="1" customHeight="1">
      <c r="A44" s="23"/>
      <c r="B44" s="23"/>
      <c r="C44" s="25"/>
      <c r="D44" s="25"/>
      <c r="E44" s="1033"/>
      <c r="F44" s="1033"/>
      <c r="G44" s="1033"/>
      <c r="H44" s="1033"/>
      <c r="I44" s="1033"/>
      <c r="J44" s="1033"/>
      <c r="K44" s="1033"/>
      <c r="L44" s="1033"/>
      <c r="M44" s="1033"/>
      <c r="N44" s="1033"/>
      <c r="O44" s="1033"/>
      <c r="P44" s="1033"/>
      <c r="Q44" s="1033"/>
      <c r="R44" s="1033"/>
      <c r="S44" s="1033"/>
      <c r="T44" s="1033"/>
      <c r="U44" s="1033"/>
      <c r="V44" s="1033"/>
      <c r="W44" s="1033"/>
      <c r="X44" s="1033"/>
      <c r="Y44" s="47"/>
      <c r="Z44" s="23"/>
    </row>
    <row r="45" spans="1:26" hidden="1">
      <c r="A45" s="23"/>
      <c r="B45" s="23"/>
      <c r="C45" s="25"/>
      <c r="D45" s="25"/>
      <c r="E45" s="1033"/>
      <c r="F45" s="1033"/>
      <c r="G45" s="1033"/>
      <c r="H45" s="1033"/>
      <c r="I45" s="1033"/>
      <c r="J45" s="1033"/>
      <c r="K45" s="1033"/>
      <c r="L45" s="1033"/>
      <c r="M45" s="1033"/>
      <c r="N45" s="1033"/>
      <c r="O45" s="1033"/>
      <c r="P45" s="1033"/>
      <c r="Q45" s="1033"/>
      <c r="R45" s="1033"/>
      <c r="S45" s="1033"/>
      <c r="T45" s="1033"/>
      <c r="U45" s="1033"/>
      <c r="V45" s="1033"/>
      <c r="W45" s="1033"/>
      <c r="X45" s="1033"/>
      <c r="Y45" s="47"/>
      <c r="Z45" s="23"/>
    </row>
    <row r="46" spans="1:26" ht="24" hidden="1" customHeight="1">
      <c r="A46" s="23"/>
      <c r="B46" s="23"/>
      <c r="C46" s="25"/>
      <c r="D46" s="24"/>
      <c r="E46" s="1037" t="s">
        <v>170</v>
      </c>
      <c r="F46" s="1037"/>
      <c r="G46" s="1037"/>
      <c r="H46" s="1037"/>
      <c r="I46" s="1037"/>
      <c r="J46" s="1037"/>
      <c r="K46" s="1037"/>
      <c r="L46" s="1037"/>
      <c r="M46" s="1037"/>
      <c r="N46" s="1037"/>
      <c r="O46" s="1037"/>
      <c r="P46" s="1037"/>
      <c r="Q46" s="1037"/>
      <c r="R46" s="1037"/>
      <c r="S46" s="1037"/>
      <c r="T46" s="1037"/>
      <c r="U46" s="1037"/>
      <c r="V46" s="1037"/>
      <c r="W46" s="1037"/>
      <c r="X46" s="1037"/>
      <c r="Y46" s="47"/>
      <c r="Z46" s="23"/>
    </row>
    <row r="47" spans="1:26" ht="37.5" hidden="1" customHeight="1">
      <c r="A47" s="23"/>
      <c r="B47" s="23"/>
      <c r="C47" s="25"/>
      <c r="D47" s="24"/>
      <c r="E47" s="1037"/>
      <c r="F47" s="1037"/>
      <c r="G47" s="1037"/>
      <c r="H47" s="1037"/>
      <c r="I47" s="1037"/>
      <c r="J47" s="1037"/>
      <c r="K47" s="1037"/>
      <c r="L47" s="1037"/>
      <c r="M47" s="1037"/>
      <c r="N47" s="1037"/>
      <c r="O47" s="1037"/>
      <c r="P47" s="1037"/>
      <c r="Q47" s="1037"/>
      <c r="R47" s="1037"/>
      <c r="S47" s="1037"/>
      <c r="T47" s="1037"/>
      <c r="U47" s="1037"/>
      <c r="V47" s="1037"/>
      <c r="W47" s="1037"/>
      <c r="X47" s="1037"/>
      <c r="Y47" s="47"/>
      <c r="Z47" s="23"/>
    </row>
    <row r="48" spans="1:26" ht="28.2" hidden="1" customHeight="1">
      <c r="A48" s="23"/>
      <c r="B48" s="23"/>
      <c r="C48" s="25"/>
      <c r="D48" s="24"/>
      <c r="E48" s="1037"/>
      <c r="F48" s="1037"/>
      <c r="G48" s="1037"/>
      <c r="H48" s="1037"/>
      <c r="I48" s="1037"/>
      <c r="J48" s="1037"/>
      <c r="K48" s="1037"/>
      <c r="L48" s="1037"/>
      <c r="M48" s="1037"/>
      <c r="N48" s="1037"/>
      <c r="O48" s="1037"/>
      <c r="P48" s="1037"/>
      <c r="Q48" s="1037"/>
      <c r="R48" s="1037"/>
      <c r="S48" s="1037"/>
      <c r="T48" s="1037"/>
      <c r="U48" s="1037"/>
      <c r="V48" s="1037"/>
      <c r="W48" s="1037"/>
      <c r="X48" s="1037"/>
      <c r="Y48" s="47"/>
      <c r="Z48" s="23"/>
    </row>
    <row r="49" spans="1:26" ht="51" hidden="1" customHeight="1">
      <c r="A49" s="23"/>
      <c r="B49" s="23"/>
      <c r="C49" s="25"/>
      <c r="D49" s="24"/>
      <c r="E49" s="1037"/>
      <c r="F49" s="1037"/>
      <c r="G49" s="1037"/>
      <c r="H49" s="1037"/>
      <c r="I49" s="1037"/>
      <c r="J49" s="1037"/>
      <c r="K49" s="1037"/>
      <c r="L49" s="1037"/>
      <c r="M49" s="1037"/>
      <c r="N49" s="1037"/>
      <c r="O49" s="1037"/>
      <c r="P49" s="1037"/>
      <c r="Q49" s="1037"/>
      <c r="R49" s="1037"/>
      <c r="S49" s="1037"/>
      <c r="T49" s="1037"/>
      <c r="U49" s="1037"/>
      <c r="V49" s="1037"/>
      <c r="W49" s="1037"/>
      <c r="X49" s="1037"/>
      <c r="Y49" s="47"/>
      <c r="Z49" s="23"/>
    </row>
    <row r="50" spans="1:26" hidden="1">
      <c r="A50" s="23"/>
      <c r="B50" s="23"/>
      <c r="C50" s="25"/>
      <c r="D50" s="24"/>
      <c r="E50" s="1037"/>
      <c r="F50" s="1037"/>
      <c r="G50" s="1037"/>
      <c r="H50" s="1037"/>
      <c r="I50" s="1037"/>
      <c r="J50" s="1037"/>
      <c r="K50" s="1037"/>
      <c r="L50" s="1037"/>
      <c r="M50" s="1037"/>
      <c r="N50" s="1037"/>
      <c r="O50" s="1037"/>
      <c r="P50" s="1037"/>
      <c r="Q50" s="1037"/>
      <c r="R50" s="1037"/>
      <c r="S50" s="1037"/>
      <c r="T50" s="1037"/>
      <c r="U50" s="1037"/>
      <c r="V50" s="1037"/>
      <c r="W50" s="1037"/>
      <c r="X50" s="1037"/>
      <c r="Y50" s="47"/>
      <c r="Z50" s="23"/>
    </row>
    <row r="51" spans="1:26" hidden="1">
      <c r="A51" s="23"/>
      <c r="B51" s="23"/>
      <c r="C51" s="25"/>
      <c r="D51" s="24"/>
      <c r="E51" s="1037"/>
      <c r="F51" s="1037"/>
      <c r="G51" s="1037"/>
      <c r="H51" s="1037"/>
      <c r="I51" s="1037"/>
      <c r="J51" s="1037"/>
      <c r="K51" s="1037"/>
      <c r="L51" s="1037"/>
      <c r="M51" s="1037"/>
      <c r="N51" s="1037"/>
      <c r="O51" s="1037"/>
      <c r="P51" s="1037"/>
      <c r="Q51" s="1037"/>
      <c r="R51" s="1037"/>
      <c r="S51" s="1037"/>
      <c r="T51" s="1037"/>
      <c r="U51" s="1037"/>
      <c r="V51" s="1037"/>
      <c r="W51" s="1037"/>
      <c r="X51" s="1037"/>
      <c r="Y51" s="47"/>
      <c r="Z51" s="23"/>
    </row>
    <row r="52" spans="1:26" hidden="1">
      <c r="A52" s="23"/>
      <c r="B52" s="23"/>
      <c r="C52" s="25"/>
      <c r="D52" s="24"/>
      <c r="E52" s="1037"/>
      <c r="F52" s="1037"/>
      <c r="G52" s="1037"/>
      <c r="H52" s="1037"/>
      <c r="I52" s="1037"/>
      <c r="J52" s="1037"/>
      <c r="K52" s="1037"/>
      <c r="L52" s="1037"/>
      <c r="M52" s="1037"/>
      <c r="N52" s="1037"/>
      <c r="O52" s="1037"/>
      <c r="P52" s="1037"/>
      <c r="Q52" s="1037"/>
      <c r="R52" s="1037"/>
      <c r="S52" s="1037"/>
      <c r="T52" s="1037"/>
      <c r="U52" s="1037"/>
      <c r="V52" s="1037"/>
      <c r="W52" s="1037"/>
      <c r="X52" s="1037"/>
      <c r="Y52" s="47"/>
      <c r="Z52" s="23"/>
    </row>
    <row r="53" spans="1:26" hidden="1">
      <c r="A53" s="23"/>
      <c r="B53" s="23"/>
      <c r="C53" s="25"/>
      <c r="D53" s="24"/>
      <c r="E53" s="1037"/>
      <c r="F53" s="1037"/>
      <c r="G53" s="1037"/>
      <c r="H53" s="1037"/>
      <c r="I53" s="1037"/>
      <c r="J53" s="1037"/>
      <c r="K53" s="1037"/>
      <c r="L53" s="1037"/>
      <c r="M53" s="1037"/>
      <c r="N53" s="1037"/>
      <c r="O53" s="1037"/>
      <c r="P53" s="1037"/>
      <c r="Q53" s="1037"/>
      <c r="R53" s="1037"/>
      <c r="S53" s="1037"/>
      <c r="T53" s="1037"/>
      <c r="U53" s="1037"/>
      <c r="V53" s="1037"/>
      <c r="W53" s="1037"/>
      <c r="X53" s="1037"/>
      <c r="Y53" s="47"/>
      <c r="Z53" s="23"/>
    </row>
    <row r="54" spans="1:26" hidden="1">
      <c r="A54" s="23"/>
      <c r="B54" s="23"/>
      <c r="C54" s="25"/>
      <c r="D54" s="24"/>
      <c r="E54" s="1037"/>
      <c r="F54" s="1037"/>
      <c r="G54" s="1037"/>
      <c r="H54" s="1037"/>
      <c r="I54" s="1037"/>
      <c r="J54" s="1037"/>
      <c r="K54" s="1037"/>
      <c r="L54" s="1037"/>
      <c r="M54" s="1037"/>
      <c r="N54" s="1037"/>
      <c r="O54" s="1037"/>
      <c r="P54" s="1037"/>
      <c r="Q54" s="1037"/>
      <c r="R54" s="1037"/>
      <c r="S54" s="1037"/>
      <c r="T54" s="1037"/>
      <c r="U54" s="1037"/>
      <c r="V54" s="1037"/>
      <c r="W54" s="1037"/>
      <c r="X54" s="1037"/>
      <c r="Y54" s="47"/>
      <c r="Z54" s="23"/>
    </row>
    <row r="55" spans="1:26" hidden="1">
      <c r="A55" s="23"/>
      <c r="B55" s="23"/>
      <c r="C55" s="25"/>
      <c r="D55" s="24"/>
      <c r="E55" s="1037"/>
      <c r="F55" s="1037"/>
      <c r="G55" s="1037"/>
      <c r="H55" s="1037"/>
      <c r="I55" s="1037"/>
      <c r="J55" s="1037"/>
      <c r="K55" s="1037"/>
      <c r="L55" s="1037"/>
      <c r="M55" s="1037"/>
      <c r="N55" s="1037"/>
      <c r="O55" s="1037"/>
      <c r="P55" s="1037"/>
      <c r="Q55" s="1037"/>
      <c r="R55" s="1037"/>
      <c r="S55" s="1037"/>
      <c r="T55" s="1037"/>
      <c r="U55" s="1037"/>
      <c r="V55" s="1037"/>
      <c r="W55" s="1037"/>
      <c r="X55" s="1037"/>
      <c r="Y55" s="47"/>
      <c r="Z55" s="23"/>
    </row>
    <row r="56" spans="1:26" ht="25.5" hidden="1" customHeight="1">
      <c r="A56" s="23"/>
      <c r="B56" s="23"/>
      <c r="C56" s="25"/>
      <c r="D56" s="25"/>
      <c r="E56" s="1037"/>
      <c r="F56" s="1037"/>
      <c r="G56" s="1037"/>
      <c r="H56" s="1037"/>
      <c r="I56" s="1037"/>
      <c r="J56" s="1037"/>
      <c r="K56" s="1037"/>
      <c r="L56" s="1037"/>
      <c r="M56" s="1037"/>
      <c r="N56" s="1037"/>
      <c r="O56" s="1037"/>
      <c r="P56" s="1037"/>
      <c r="Q56" s="1037"/>
      <c r="R56" s="1037"/>
      <c r="S56" s="1037"/>
      <c r="T56" s="1037"/>
      <c r="U56" s="1037"/>
      <c r="V56" s="1037"/>
      <c r="W56" s="1037"/>
      <c r="X56" s="1037"/>
      <c r="Y56" s="47"/>
      <c r="Z56" s="23"/>
    </row>
    <row r="57" spans="1:26" hidden="1">
      <c r="A57" s="23"/>
      <c r="B57" s="23"/>
      <c r="C57" s="25"/>
      <c r="D57" s="25"/>
      <c r="E57" s="1037"/>
      <c r="F57" s="1037"/>
      <c r="G57" s="1037"/>
      <c r="H57" s="1037"/>
      <c r="I57" s="1037"/>
      <c r="J57" s="1037"/>
      <c r="K57" s="1037"/>
      <c r="L57" s="1037"/>
      <c r="M57" s="1037"/>
      <c r="N57" s="1037"/>
      <c r="O57" s="1037"/>
      <c r="P57" s="1037"/>
      <c r="Q57" s="1037"/>
      <c r="R57" s="1037"/>
      <c r="S57" s="1037"/>
      <c r="T57" s="1037"/>
      <c r="U57" s="1037"/>
      <c r="V57" s="1037"/>
      <c r="W57" s="1037"/>
      <c r="X57" s="1037"/>
      <c r="Y57" s="47"/>
      <c r="Z57" s="23"/>
    </row>
    <row r="58" spans="1:26" ht="15" hidden="1" customHeight="1">
      <c r="A58" s="23"/>
      <c r="B58" s="23"/>
      <c r="C58" s="25"/>
      <c r="D58" s="24"/>
      <c r="E58" s="1035"/>
      <c r="F58" s="1035"/>
      <c r="G58" s="1035"/>
      <c r="H58" s="1036"/>
      <c r="I58" s="1036"/>
      <c r="J58" s="1036"/>
      <c r="K58" s="1036"/>
      <c r="L58" s="1036"/>
      <c r="M58" s="1036"/>
      <c r="N58" s="1036"/>
      <c r="O58" s="1036"/>
      <c r="P58" s="1036"/>
      <c r="Q58" s="1036"/>
      <c r="R58" s="1036"/>
      <c r="S58" s="1036"/>
      <c r="T58" s="1036"/>
      <c r="U58" s="1036"/>
      <c r="V58" s="1036"/>
      <c r="W58" s="1036"/>
      <c r="X58" s="1036"/>
      <c r="Y58" s="47"/>
      <c r="Z58" s="23"/>
    </row>
    <row r="59" spans="1:26" ht="15" hidden="1" customHeight="1">
      <c r="A59" s="23"/>
      <c r="B59" s="23"/>
      <c r="C59" s="25"/>
      <c r="D59" s="24"/>
      <c r="E59" s="1039" t="s">
        <v>182</v>
      </c>
      <c r="F59" s="1039"/>
      <c r="G59" s="1039"/>
      <c r="H59" s="1039"/>
      <c r="I59" s="1039"/>
      <c r="J59" s="1039"/>
      <c r="K59" s="1039"/>
      <c r="L59" s="1039"/>
      <c r="M59" s="1039"/>
      <c r="N59" s="1039"/>
      <c r="O59" s="1039"/>
      <c r="P59" s="1039"/>
      <c r="Q59" s="1039"/>
      <c r="R59" s="1039"/>
      <c r="S59" s="1039"/>
      <c r="T59" s="1039"/>
      <c r="U59" s="1039"/>
      <c r="V59" s="1039"/>
      <c r="W59" s="1039"/>
      <c r="X59" s="1039"/>
      <c r="Y59" s="47"/>
      <c r="Z59" s="23"/>
    </row>
    <row r="60" spans="1:26" ht="15" hidden="1" customHeight="1">
      <c r="A60" s="23"/>
      <c r="B60" s="23"/>
      <c r="C60" s="25"/>
      <c r="D60" s="24"/>
      <c r="E60" s="1044"/>
      <c r="F60" s="1044"/>
      <c r="G60" s="1044"/>
      <c r="H60" s="1036"/>
      <c r="I60" s="1036"/>
      <c r="J60" s="1036"/>
      <c r="K60" s="1036"/>
      <c r="L60" s="1036"/>
      <c r="M60" s="1036"/>
      <c r="N60" s="1036"/>
      <c r="O60" s="1036"/>
      <c r="P60" s="1036"/>
      <c r="Q60" s="1036"/>
      <c r="R60" s="1036"/>
      <c r="S60" s="1036"/>
      <c r="T60" s="1036"/>
      <c r="U60" s="1036"/>
      <c r="V60" s="1036"/>
      <c r="W60" s="1036"/>
      <c r="X60" s="1036"/>
      <c r="Y60" s="47"/>
      <c r="Z60" s="23"/>
    </row>
    <row r="61" spans="1:26" hidden="1">
      <c r="A61" s="23"/>
      <c r="B61" s="23"/>
      <c r="C61" s="25"/>
      <c r="D61" s="24"/>
      <c r="E61" s="32"/>
      <c r="F61" s="31"/>
      <c r="G61" s="33"/>
      <c r="H61" s="1035"/>
      <c r="I61" s="1035"/>
      <c r="J61" s="1035"/>
      <c r="K61" s="1035"/>
      <c r="L61" s="1035"/>
      <c r="M61" s="1035"/>
      <c r="N61" s="1035"/>
      <c r="O61" s="1035"/>
      <c r="P61" s="1035"/>
      <c r="Q61" s="1035"/>
      <c r="R61" s="1035"/>
      <c r="S61" s="1035"/>
      <c r="T61" s="1035"/>
      <c r="U61" s="1035"/>
      <c r="V61" s="1035"/>
      <c r="W61" s="1035"/>
      <c r="X61" s="1035"/>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22" t="s">
        <v>975</v>
      </c>
      <c r="F70" s="1022"/>
      <c r="G70" s="1022"/>
      <c r="H70" s="1022"/>
      <c r="I70" s="1022"/>
      <c r="J70" s="1022"/>
      <c r="K70" s="1022"/>
      <c r="L70" s="1022"/>
      <c r="M70" s="1022"/>
      <c r="N70" s="1022"/>
      <c r="O70" s="1022"/>
      <c r="P70" s="1022"/>
      <c r="Q70" s="1022"/>
      <c r="R70" s="1022"/>
      <c r="S70" s="1022"/>
      <c r="T70" s="1022"/>
      <c r="U70" s="1022"/>
      <c r="V70" s="1022"/>
      <c r="W70" s="1022"/>
      <c r="X70" s="1022"/>
      <c r="Y70" s="1022"/>
      <c r="Z70" s="23"/>
    </row>
    <row r="71" spans="1:26" ht="29.25" hidden="1" customHeight="1">
      <c r="A71" s="23"/>
      <c r="B71" s="23"/>
      <c r="C71" s="25"/>
      <c r="D71" s="24"/>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23"/>
    </row>
    <row r="72" spans="1:26" ht="27" hidden="1" customHeight="1">
      <c r="A72" s="23"/>
      <c r="B72" s="23"/>
      <c r="C72" s="25"/>
      <c r="D72" s="24"/>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23"/>
    </row>
    <row r="73" spans="1:26" ht="36" hidden="1" customHeight="1">
      <c r="A73" s="23"/>
      <c r="B73" s="23"/>
      <c r="C73" s="25"/>
      <c r="D73" s="24"/>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23"/>
    </row>
    <row r="74" spans="1:26" ht="15" hidden="1" customHeight="1">
      <c r="A74" s="23"/>
      <c r="B74" s="23"/>
      <c r="C74" s="25"/>
      <c r="D74" s="24"/>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23"/>
    </row>
    <row r="75" spans="1:26" ht="131.25" hidden="1" customHeight="1">
      <c r="A75" s="23"/>
      <c r="B75" s="23"/>
      <c r="C75" s="25"/>
      <c r="D75" s="24"/>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23"/>
    </row>
    <row r="76" spans="1:26" ht="15" hidden="1" customHeight="1">
      <c r="A76" s="23"/>
      <c r="B76" s="23"/>
      <c r="C76" s="25"/>
      <c r="D76" s="24"/>
      <c r="E76" s="1035"/>
      <c r="F76" s="1035"/>
      <c r="G76" s="1035"/>
      <c r="H76" s="1045"/>
      <c r="I76" s="1045"/>
      <c r="J76" s="1045"/>
      <c r="K76" s="1045"/>
      <c r="L76" s="1045"/>
      <c r="M76" s="1045"/>
      <c r="N76" s="1045"/>
      <c r="O76" s="1045"/>
      <c r="P76" s="1045"/>
      <c r="Q76" s="1045"/>
      <c r="R76" s="1045"/>
      <c r="S76" s="1045"/>
      <c r="T76" s="1045"/>
      <c r="U76" s="1045"/>
      <c r="V76" s="1045"/>
      <c r="W76" s="1045"/>
      <c r="X76" s="1045"/>
      <c r="Y76" s="47"/>
      <c r="Z76" s="23"/>
    </row>
    <row r="77" spans="1:26" ht="15" hidden="1" customHeight="1">
      <c r="A77" s="23"/>
      <c r="B77" s="23"/>
      <c r="C77" s="25"/>
      <c r="D77" s="24"/>
      <c r="E77" s="1042"/>
      <c r="F77" s="1042"/>
      <c r="G77" s="1042"/>
      <c r="H77" s="1042"/>
      <c r="I77" s="1042"/>
      <c r="J77" s="1042"/>
      <c r="K77" s="1042"/>
      <c r="L77" s="1042"/>
      <c r="M77" s="1042"/>
      <c r="N77" s="1042"/>
      <c r="O77" s="1042"/>
      <c r="P77" s="1042"/>
      <c r="Q77" s="1042"/>
      <c r="R77" s="1042"/>
      <c r="S77" s="1042"/>
      <c r="T77" s="1042"/>
      <c r="U77" s="1042"/>
      <c r="V77" s="1042"/>
      <c r="W77" s="46"/>
      <c r="X77" s="301"/>
      <c r="Y77" s="47"/>
      <c r="Z77" s="23"/>
    </row>
    <row r="78" spans="1:26" ht="15" hidden="1" customHeight="1">
      <c r="A78" s="23"/>
      <c r="B78" s="23"/>
      <c r="C78" s="25"/>
      <c r="D78" s="24"/>
      <c r="E78" s="1043"/>
      <c r="F78" s="1043"/>
      <c r="G78" s="1043"/>
      <c r="H78" s="1043"/>
      <c r="I78" s="1043"/>
      <c r="J78" s="1043"/>
      <c r="K78" s="1043"/>
      <c r="L78" s="1038"/>
      <c r="M78" s="1038"/>
      <c r="N78" s="1038"/>
      <c r="O78" s="1038"/>
      <c r="P78" s="1038"/>
      <c r="Q78" s="1038"/>
      <c r="R78" s="1038"/>
      <c r="S78" s="1038"/>
      <c r="T78" s="1038"/>
      <c r="U78" s="1038"/>
      <c r="V78" s="1038"/>
      <c r="W78" s="1038"/>
      <c r="X78" s="43"/>
      <c r="Y78" s="47"/>
      <c r="Z78" s="23"/>
    </row>
    <row r="79" spans="1:26" ht="15" hidden="1" customHeight="1">
      <c r="A79" s="23"/>
      <c r="B79" s="23"/>
      <c r="C79" s="25"/>
      <c r="D79" s="24"/>
      <c r="E79" s="1043"/>
      <c r="F79" s="1043"/>
      <c r="G79" s="1043"/>
      <c r="H79" s="1043"/>
      <c r="I79" s="1043"/>
      <c r="J79" s="1043"/>
      <c r="K79" s="1043"/>
      <c r="L79" s="1038"/>
      <c r="M79" s="1038"/>
      <c r="N79" s="1038"/>
      <c r="O79" s="1038"/>
      <c r="P79" s="1038"/>
      <c r="Q79" s="1038"/>
      <c r="R79" s="1038"/>
      <c r="S79" s="1038"/>
      <c r="T79" s="1038"/>
      <c r="U79" s="1038"/>
      <c r="V79" s="1038"/>
      <c r="W79" s="1038"/>
      <c r="X79" s="44"/>
      <c r="Y79" s="47"/>
      <c r="Z79" s="23"/>
    </row>
    <row r="80" spans="1:26" ht="15" hidden="1" customHeight="1">
      <c r="A80" s="23"/>
      <c r="B80" s="23"/>
      <c r="C80" s="25"/>
      <c r="D80" s="24"/>
      <c r="X80" s="44"/>
      <c r="Y80" s="47"/>
      <c r="Z80" s="23"/>
    </row>
    <row r="81" spans="1:27" ht="15" hidden="1" customHeight="1">
      <c r="A81" s="23"/>
      <c r="B81" s="23"/>
      <c r="C81" s="25"/>
      <c r="D81" s="24"/>
      <c r="E81" s="1038"/>
      <c r="F81" s="1038"/>
      <c r="G81" s="1038"/>
      <c r="H81" s="1038"/>
      <c r="I81" s="1038"/>
      <c r="J81" s="1038"/>
      <c r="K81" s="1038"/>
      <c r="L81" s="1038"/>
      <c r="M81" s="1038"/>
      <c r="N81" s="1038"/>
      <c r="O81" s="1038"/>
      <c r="P81" s="1038"/>
      <c r="Q81" s="1038"/>
      <c r="R81" s="1038"/>
      <c r="S81" s="1038"/>
      <c r="T81" s="1038"/>
      <c r="U81" s="1038"/>
      <c r="V81" s="1038"/>
      <c r="W81" s="1038"/>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41" t="s">
        <v>171</v>
      </c>
      <c r="F93" s="1041"/>
      <c r="G93" s="1041"/>
      <c r="H93" s="1041"/>
      <c r="I93" s="1041"/>
      <c r="J93" s="1041"/>
      <c r="K93" s="1041"/>
      <c r="L93" s="1041"/>
      <c r="M93" s="1041"/>
      <c r="N93" s="1041"/>
      <c r="O93" s="1041"/>
      <c r="P93" s="1041"/>
      <c r="Q93" s="1041"/>
      <c r="R93" s="1041"/>
      <c r="S93" s="1041"/>
      <c r="T93" s="1041"/>
      <c r="U93" s="1041"/>
      <c r="V93" s="1041"/>
      <c r="W93" s="1041"/>
      <c r="X93" s="1041"/>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40" t="s">
        <v>172</v>
      </c>
      <c r="G95" s="1040"/>
      <c r="H95" s="1040"/>
      <c r="I95" s="1040"/>
      <c r="J95" s="1040"/>
      <c r="K95" s="1040"/>
      <c r="L95" s="1040"/>
      <c r="M95" s="1040"/>
      <c r="N95" s="1040"/>
      <c r="O95" s="1040"/>
      <c r="P95" s="1040"/>
      <c r="Q95" s="1040"/>
      <c r="R95" s="1040"/>
      <c r="S95" s="1040"/>
      <c r="T95" s="35"/>
      <c r="U95" s="24"/>
      <c r="V95" s="24"/>
      <c r="W95" s="24"/>
      <c r="X95" s="24"/>
      <c r="Y95" s="47"/>
      <c r="Z95" s="23"/>
      <c r="AA95" s="17" t="s">
        <v>173</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40" t="s">
        <v>174</v>
      </c>
      <c r="G97" s="1040"/>
      <c r="H97" s="1040"/>
      <c r="I97" s="1040"/>
      <c r="J97" s="1040"/>
      <c r="K97" s="1040"/>
      <c r="L97" s="1040"/>
      <c r="M97" s="1040"/>
      <c r="N97" s="1040"/>
      <c r="O97" s="1040"/>
      <c r="P97" s="1040"/>
      <c r="Q97" s="1040"/>
      <c r="R97" s="1040"/>
      <c r="S97" s="1040"/>
      <c r="T97" s="1040"/>
      <c r="U97" s="1040"/>
      <c r="V97" s="1040"/>
      <c r="W97" s="1040"/>
      <c r="X97" s="1040"/>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43"/>
  <sheetViews>
    <sheetView showGridLines="0" zoomScaleNormal="100" workbookViewId="0"/>
  </sheetViews>
  <sheetFormatPr defaultColWidth="9.125" defaultRowHeight="11.4"/>
  <cols>
    <col min="1" max="1" width="30.75" style="40" customWidth="1"/>
    <col min="2" max="2" width="80.75" style="40" customWidth="1"/>
    <col min="3" max="3" width="30.75" style="40" customWidth="1"/>
    <col min="4" max="16384" width="9.125" style="39"/>
  </cols>
  <sheetData>
    <row r="1" spans="1:4" ht="24" customHeight="1" thickBot="1">
      <c r="A1" s="37" t="s">
        <v>175</v>
      </c>
      <c r="B1" s="37" t="s">
        <v>176</v>
      </c>
      <c r="C1" s="37" t="s">
        <v>152</v>
      </c>
      <c r="D1" s="38"/>
    </row>
    <row r="2" spans="1:4" ht="12" thickTop="1"/>
    <row r="3" spans="1:4">
      <c r="A3" s="578">
        <v>45283.604375000003</v>
      </c>
      <c r="B3" s="40" t="s">
        <v>1490</v>
      </c>
      <c r="C3" s="40" t="s">
        <v>1491</v>
      </c>
    </row>
    <row r="4" spans="1:4">
      <c r="A4" s="578">
        <v>45283.604398148149</v>
      </c>
      <c r="B4" s="40" t="s">
        <v>1492</v>
      </c>
      <c r="C4" s="40" t="s">
        <v>1491</v>
      </c>
    </row>
    <row r="5" spans="1:4">
      <c r="A5" s="578">
        <v>45283.604768518519</v>
      </c>
      <c r="B5" s="40" t="s">
        <v>1490</v>
      </c>
      <c r="C5" s="40" t="s">
        <v>1491</v>
      </c>
    </row>
    <row r="6" spans="1:4">
      <c r="A6" s="578">
        <v>45283.604780092595</v>
      </c>
      <c r="B6" s="40" t="s">
        <v>1492</v>
      </c>
      <c r="C6" s="40" t="s">
        <v>1491</v>
      </c>
    </row>
    <row r="7" spans="1:4">
      <c r="A7" s="578">
        <v>45287.417268518519</v>
      </c>
      <c r="B7" s="40" t="s">
        <v>1490</v>
      </c>
      <c r="C7" s="40" t="s">
        <v>1491</v>
      </c>
    </row>
    <row r="8" spans="1:4">
      <c r="A8" s="578">
        <v>45287.418611111112</v>
      </c>
      <c r="B8" s="40" t="s">
        <v>1492</v>
      </c>
      <c r="C8" s="40" t="s">
        <v>1491</v>
      </c>
    </row>
    <row r="9" spans="1:4">
      <c r="A9" s="578">
        <v>45287.516863425924</v>
      </c>
      <c r="B9" s="40" t="s">
        <v>1490</v>
      </c>
      <c r="C9" s="40" t="s">
        <v>1491</v>
      </c>
    </row>
    <row r="10" spans="1:4">
      <c r="A10" s="578">
        <v>45287.516875000001</v>
      </c>
      <c r="B10" s="40" t="s">
        <v>1492</v>
      </c>
      <c r="C10" s="40" t="s">
        <v>1491</v>
      </c>
    </row>
    <row r="11" spans="1:4">
      <c r="A11" s="578">
        <v>45287.579652777778</v>
      </c>
      <c r="B11" s="40" t="s">
        <v>1490</v>
      </c>
      <c r="C11" s="40" t="s">
        <v>1491</v>
      </c>
    </row>
    <row r="12" spans="1:4">
      <c r="A12" s="578">
        <v>45287.579675925925</v>
      </c>
      <c r="B12" s="40" t="s">
        <v>1492</v>
      </c>
      <c r="C12" s="40" t="s">
        <v>1491</v>
      </c>
    </row>
    <row r="13" spans="1:4">
      <c r="A13" s="578">
        <v>45287.69021990741</v>
      </c>
      <c r="B13" s="40" t="s">
        <v>1490</v>
      </c>
      <c r="C13" s="40" t="s">
        <v>1491</v>
      </c>
    </row>
    <row r="14" spans="1:4">
      <c r="A14" s="578">
        <v>45287.69023148148</v>
      </c>
      <c r="B14" s="40" t="s">
        <v>1492</v>
      </c>
      <c r="C14" s="40" t="s">
        <v>1491</v>
      </c>
    </row>
    <row r="15" spans="1:4">
      <c r="A15" s="578">
        <v>45288.396377314813</v>
      </c>
      <c r="B15" s="40" t="s">
        <v>1490</v>
      </c>
      <c r="C15" s="40" t="s">
        <v>1491</v>
      </c>
    </row>
    <row r="16" spans="1:4">
      <c r="A16" s="578">
        <v>45288.39640046296</v>
      </c>
      <c r="B16" s="40" t="s">
        <v>1492</v>
      </c>
      <c r="C16" s="40" t="s">
        <v>1491</v>
      </c>
    </row>
    <row r="17" spans="1:3">
      <c r="A17" s="578">
        <v>45288.416064814817</v>
      </c>
      <c r="B17" s="40" t="s">
        <v>1490</v>
      </c>
      <c r="C17" s="40" t="s">
        <v>1491</v>
      </c>
    </row>
    <row r="18" spans="1:3">
      <c r="A18" s="578">
        <v>45288.416087962964</v>
      </c>
      <c r="B18" s="40" t="s">
        <v>1492</v>
      </c>
      <c r="C18" s="40" t="s">
        <v>1491</v>
      </c>
    </row>
    <row r="19" spans="1:3">
      <c r="A19" s="578">
        <v>45288.442766203705</v>
      </c>
      <c r="B19" s="40" t="s">
        <v>1490</v>
      </c>
      <c r="C19" s="40" t="s">
        <v>1491</v>
      </c>
    </row>
    <row r="20" spans="1:3">
      <c r="A20" s="578">
        <v>45288.442777777775</v>
      </c>
      <c r="B20" s="40" t="s">
        <v>1492</v>
      </c>
      <c r="C20" s="40" t="s">
        <v>1491</v>
      </c>
    </row>
    <row r="21" spans="1:3">
      <c r="A21" s="578">
        <v>45288.679143518515</v>
      </c>
      <c r="B21" s="40" t="s">
        <v>1490</v>
      </c>
      <c r="C21" s="40" t="s">
        <v>1491</v>
      </c>
    </row>
    <row r="22" spans="1:3">
      <c r="A22" s="578">
        <v>45288.679166666669</v>
      </c>
      <c r="B22" s="40" t="s">
        <v>1492</v>
      </c>
      <c r="C22" s="40" t="s">
        <v>1491</v>
      </c>
    </row>
    <row r="23" spans="1:3">
      <c r="A23" s="578">
        <v>45355.494259259256</v>
      </c>
      <c r="B23" s="40" t="s">
        <v>1490</v>
      </c>
      <c r="C23" s="40" t="s">
        <v>1491</v>
      </c>
    </row>
    <row r="24" spans="1:3">
      <c r="A24" s="578">
        <v>45355.494305555556</v>
      </c>
      <c r="B24" s="40" t="s">
        <v>2824</v>
      </c>
      <c r="C24" s="40" t="s">
        <v>1491</v>
      </c>
    </row>
    <row r="25" spans="1:3" ht="148.19999999999999">
      <c r="A25" s="578">
        <v>45355.494305555556</v>
      </c>
      <c r="B25" s="40" t="s">
        <v>2825</v>
      </c>
      <c r="C25" s="40" t="s">
        <v>1491</v>
      </c>
    </row>
    <row r="26" spans="1:3">
      <c r="A26" s="578">
        <v>45355.494305555556</v>
      </c>
      <c r="B26" s="40" t="s">
        <v>2826</v>
      </c>
      <c r="C26" s="40" t="s">
        <v>1491</v>
      </c>
    </row>
    <row r="27" spans="1:3">
      <c r="A27" s="578">
        <v>45355.494479166664</v>
      </c>
      <c r="B27" s="40" t="s">
        <v>2827</v>
      </c>
      <c r="C27" s="40" t="s">
        <v>2828</v>
      </c>
    </row>
    <row r="28" spans="1:3">
      <c r="A28" s="578">
        <v>45355.496678240743</v>
      </c>
      <c r="B28" s="40" t="s">
        <v>1490</v>
      </c>
      <c r="C28" s="40" t="s">
        <v>1491</v>
      </c>
    </row>
    <row r="29" spans="1:3">
      <c r="A29" s="578">
        <v>45355.496678240743</v>
      </c>
      <c r="B29" s="40" t="s">
        <v>2824</v>
      </c>
      <c r="C29" s="40" t="s">
        <v>1491</v>
      </c>
    </row>
    <row r="30" spans="1:3" ht="148.19999999999999">
      <c r="A30" s="578">
        <v>45355.496678240743</v>
      </c>
      <c r="B30" s="40" t="s">
        <v>2825</v>
      </c>
      <c r="C30" s="40" t="s">
        <v>1491</v>
      </c>
    </row>
    <row r="31" spans="1:3">
      <c r="A31" s="578">
        <v>45355.496678240743</v>
      </c>
      <c r="B31" s="40" t="s">
        <v>2826</v>
      </c>
      <c r="C31" s="40" t="s">
        <v>1491</v>
      </c>
    </row>
    <row r="32" spans="1:3">
      <c r="A32" s="578">
        <v>45355.496747685182</v>
      </c>
      <c r="B32" s="40" t="s">
        <v>2830</v>
      </c>
      <c r="C32" s="40" t="s">
        <v>1491</v>
      </c>
    </row>
    <row r="33" spans="1:3" ht="22.8">
      <c r="A33" s="578">
        <v>45355.496805555558</v>
      </c>
      <c r="B33" s="40" t="s">
        <v>2831</v>
      </c>
      <c r="C33" s="40" t="s">
        <v>1491</v>
      </c>
    </row>
    <row r="34" spans="1:3" ht="22.8">
      <c r="A34" s="578">
        <v>45355.496898148151</v>
      </c>
      <c r="B34" s="40" t="s">
        <v>2832</v>
      </c>
      <c r="C34" s="40" t="s">
        <v>1491</v>
      </c>
    </row>
    <row r="35" spans="1:3">
      <c r="A35" s="578">
        <v>45355.496898148151</v>
      </c>
      <c r="B35" s="40" t="s">
        <v>2833</v>
      </c>
      <c r="C35" s="40" t="s">
        <v>1491</v>
      </c>
    </row>
    <row r="36" spans="1:3" ht="22.8">
      <c r="A36" s="578">
        <v>45355.496990740743</v>
      </c>
      <c r="B36" s="40" t="s">
        <v>2834</v>
      </c>
      <c r="C36" s="40" t="s">
        <v>1491</v>
      </c>
    </row>
    <row r="37" spans="1:3" ht="34.200000000000003">
      <c r="A37" s="578">
        <v>45355.497060185182</v>
      </c>
      <c r="B37" s="40" t="s">
        <v>2835</v>
      </c>
      <c r="C37" s="40" t="s">
        <v>1491</v>
      </c>
    </row>
    <row r="38" spans="1:3">
      <c r="A38" s="578">
        <v>45355.625787037039</v>
      </c>
      <c r="B38" s="40" t="s">
        <v>1490</v>
      </c>
      <c r="C38" s="40" t="s">
        <v>1491</v>
      </c>
    </row>
    <row r="39" spans="1:3">
      <c r="A39" s="578">
        <v>45355.625833333332</v>
      </c>
      <c r="B39" s="40" t="s">
        <v>1492</v>
      </c>
      <c r="C39" s="40" t="s">
        <v>1491</v>
      </c>
    </row>
    <row r="40" spans="1:3">
      <c r="A40" s="578">
        <v>45362.619687500002</v>
      </c>
      <c r="B40" s="40" t="s">
        <v>1490</v>
      </c>
      <c r="C40" s="40" t="s">
        <v>1491</v>
      </c>
    </row>
    <row r="41" spans="1:3">
      <c r="A41" s="578">
        <v>45362.619722222225</v>
      </c>
      <c r="B41" s="40" t="s">
        <v>1492</v>
      </c>
      <c r="C41" s="40" t="s">
        <v>1491</v>
      </c>
    </row>
    <row r="42" spans="1:3">
      <c r="A42" s="578">
        <v>45370.475219907406</v>
      </c>
      <c r="B42" s="40" t="s">
        <v>1490</v>
      </c>
      <c r="C42" s="40" t="s">
        <v>1491</v>
      </c>
    </row>
    <row r="43" spans="1:3">
      <c r="A43" s="578">
        <v>45370.475231481483</v>
      </c>
      <c r="B43" s="40" t="s">
        <v>1492</v>
      </c>
      <c r="C43" s="40" t="s">
        <v>1491</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98" hidden="1" customWidth="1"/>
    <col min="11" max="11" width="3.75" style="98" customWidth="1"/>
    <col min="12" max="12" width="6.125" style="98" customWidth="1"/>
    <col min="13" max="13" width="20.75" style="98" customWidth="1"/>
    <col min="14" max="14" width="92.625" style="98" customWidth="1"/>
    <col min="15" max="16384" width="9.125" style="98"/>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75" t="s">
        <v>506</v>
      </c>
      <c r="M12" s="276"/>
      <c r="N12" s="276"/>
    </row>
    <row r="14" spans="12:14" s="274" customFormat="1" ht="30" customHeight="1">
      <c r="L14" s="246" t="s">
        <v>15</v>
      </c>
      <c r="M14" s="246" t="s">
        <v>507</v>
      </c>
      <c r="N14" s="246" t="s">
        <v>508</v>
      </c>
    </row>
    <row r="15" spans="12:14" ht="34.200000000000003">
      <c r="L15" s="246">
        <v>1</v>
      </c>
      <c r="M15" s="277" t="s">
        <v>450</v>
      </c>
      <c r="N15" s="277" t="s">
        <v>509</v>
      </c>
    </row>
    <row r="16" spans="12:14" ht="69" customHeight="1">
      <c r="L16" s="246">
        <v>2</v>
      </c>
      <c r="M16" s="277" t="s">
        <v>451</v>
      </c>
      <c r="N16" s="277" t="s">
        <v>970</v>
      </c>
    </row>
  </sheetData>
  <sheetProtection formatColumns="0" formatRows="0" autoFilter="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ColWidth="9.125" defaultRowHeight="13.2"/>
  <cols>
    <col min="1" max="10" width="0" style="359" hidden="1" customWidth="1"/>
    <col min="11" max="11" width="3.75" style="359" customWidth="1"/>
    <col min="12" max="12" width="11.75" style="359" customWidth="1"/>
    <col min="13" max="13" width="32.875" style="359" customWidth="1"/>
    <col min="14" max="14" width="116.125" style="359" customWidth="1"/>
    <col min="15" max="15" width="9.125" style="360" customWidth="1"/>
    <col min="16" max="16384" width="9.125" style="359"/>
  </cols>
  <sheetData>
    <row r="1" spans="12:15" hidden="1">
      <c r="L1" s="360"/>
      <c r="M1" s="360"/>
      <c r="N1" s="360"/>
    </row>
    <row r="2" spans="12:15" hidden="1">
      <c r="L2" s="360"/>
      <c r="M2" s="360"/>
      <c r="N2" s="360"/>
    </row>
    <row r="3" spans="12:15" hidden="1">
      <c r="L3" s="360"/>
      <c r="M3" s="360"/>
      <c r="N3" s="360"/>
    </row>
    <row r="4" spans="12:15" hidden="1">
      <c r="L4" s="360"/>
      <c r="M4" s="360"/>
      <c r="N4" s="360"/>
    </row>
    <row r="5" spans="12:15" hidden="1">
      <c r="L5" s="360"/>
      <c r="M5" s="360"/>
      <c r="N5" s="360"/>
    </row>
    <row r="6" spans="12:15" hidden="1">
      <c r="L6" s="360"/>
      <c r="M6" s="360"/>
      <c r="N6" s="360"/>
    </row>
    <row r="7" spans="12:15" hidden="1">
      <c r="L7" s="360"/>
      <c r="M7" s="360"/>
      <c r="N7" s="360"/>
    </row>
    <row r="8" spans="12:15" hidden="1">
      <c r="L8" s="360"/>
      <c r="M8" s="360"/>
      <c r="N8" s="360"/>
    </row>
    <row r="9" spans="12:15" hidden="1">
      <c r="L9" s="360"/>
      <c r="M9" s="360"/>
      <c r="N9" s="360"/>
    </row>
    <row r="10" spans="12:15" hidden="1">
      <c r="L10" s="360"/>
      <c r="M10" s="360"/>
      <c r="N10" s="360"/>
    </row>
    <row r="11" spans="12:15">
      <c r="L11" s="360"/>
      <c r="M11" s="360"/>
      <c r="N11" s="360"/>
    </row>
    <row r="12" spans="12:15" ht="24.9" customHeight="1">
      <c r="L12" s="361" t="s">
        <v>1013</v>
      </c>
      <c r="M12" s="362"/>
      <c r="N12" s="362"/>
    </row>
    <row r="13" spans="12:15" ht="16.5" customHeight="1">
      <c r="L13" s="586" t="s">
        <v>1034</v>
      </c>
      <c r="M13" s="360"/>
      <c r="N13" s="360"/>
    </row>
    <row r="14" spans="12:15" ht="27.9" customHeight="1">
      <c r="L14" s="587" t="s">
        <v>1010</v>
      </c>
      <c r="M14" s="588" t="s">
        <v>897</v>
      </c>
      <c r="N14" s="589" t="s">
        <v>1033</v>
      </c>
      <c r="O14" s="363"/>
    </row>
    <row r="15" spans="12:15" ht="27.9" customHeight="1">
      <c r="L15" s="587" t="s">
        <v>1010</v>
      </c>
      <c r="M15" s="588" t="s">
        <v>1011</v>
      </c>
      <c r="N15" s="589" t="s">
        <v>1025</v>
      </c>
      <c r="O15" s="363"/>
    </row>
    <row r="16" spans="12:15" ht="27.9" customHeight="1">
      <c r="L16" s="587" t="s">
        <v>1010</v>
      </c>
      <c r="M16" s="588" t="s">
        <v>1014</v>
      </c>
      <c r="N16" s="589" t="s">
        <v>1032</v>
      </c>
      <c r="O16" s="363"/>
    </row>
    <row r="17" spans="12:15" ht="27.9" customHeight="1">
      <c r="L17" s="587" t="s">
        <v>1010</v>
      </c>
      <c r="M17" s="588" t="s">
        <v>1015</v>
      </c>
      <c r="N17" s="589" t="s">
        <v>1028</v>
      </c>
      <c r="O17" s="363"/>
    </row>
    <row r="18" spans="12:15" ht="27.9" customHeight="1">
      <c r="L18" s="587" t="s">
        <v>1010</v>
      </c>
      <c r="M18" s="588" t="s">
        <v>1016</v>
      </c>
      <c r="N18" s="589" t="s">
        <v>1029</v>
      </c>
      <c r="O18" s="363"/>
    </row>
    <row r="19" spans="12:15" ht="27.9" customHeight="1">
      <c r="L19" s="587" t="s">
        <v>1010</v>
      </c>
      <c r="M19" s="588" t="s">
        <v>1017</v>
      </c>
      <c r="N19" s="589" t="s">
        <v>1030</v>
      </c>
      <c r="O19" s="363"/>
    </row>
    <row r="20" spans="12:15" ht="27.9" customHeight="1">
      <c r="L20" s="587" t="s">
        <v>1010</v>
      </c>
      <c r="M20" s="588" t="s">
        <v>1018</v>
      </c>
      <c r="N20" s="589" t="s">
        <v>1031</v>
      </c>
      <c r="O20" s="363"/>
    </row>
    <row r="21" spans="12:15" ht="27.9" customHeight="1">
      <c r="L21" s="587" t="s">
        <v>1010</v>
      </c>
      <c r="M21" s="588" t="s">
        <v>1019</v>
      </c>
      <c r="N21" s="589" t="s">
        <v>1069</v>
      </c>
      <c r="O21" s="363"/>
    </row>
    <row r="22" spans="12:15" ht="27.9" customHeight="1">
      <c r="L22" s="587" t="s">
        <v>1010</v>
      </c>
      <c r="M22" s="588" t="s">
        <v>1089</v>
      </c>
      <c r="N22" s="590" t="s">
        <v>1303</v>
      </c>
      <c r="O22" s="363"/>
    </row>
    <row r="23" spans="12:15" ht="27.9" customHeight="1">
      <c r="L23" s="587" t="s">
        <v>1010</v>
      </c>
      <c r="M23" s="588" t="s">
        <v>1092</v>
      </c>
      <c r="N23" s="590" t="s">
        <v>1078</v>
      </c>
      <c r="O23" s="363"/>
    </row>
    <row r="24" spans="12:15" ht="27.9" customHeight="1">
      <c r="L24" s="587" t="s">
        <v>1010</v>
      </c>
      <c r="M24" s="588" t="s">
        <v>1012</v>
      </c>
      <c r="N24" s="589" t="s">
        <v>1094</v>
      </c>
      <c r="O24" s="363"/>
    </row>
    <row r="25" spans="12:15" ht="27.9" customHeight="1">
      <c r="L25" s="587" t="s">
        <v>1010</v>
      </c>
      <c r="M25" s="588" t="s">
        <v>286</v>
      </c>
      <c r="N25" s="589" t="s">
        <v>1095</v>
      </c>
      <c r="O25" s="363"/>
    </row>
    <row r="26" spans="12:15" ht="27.9" customHeight="1">
      <c r="L26" s="587" t="s">
        <v>1010</v>
      </c>
      <c r="M26" s="588" t="s">
        <v>1020</v>
      </c>
      <c r="N26" s="589" t="s">
        <v>1096</v>
      </c>
      <c r="O26" s="363"/>
    </row>
    <row r="27" spans="12:15" ht="27.9" customHeight="1">
      <c r="L27" s="587" t="s">
        <v>1010</v>
      </c>
      <c r="M27" s="588" t="s">
        <v>1107</v>
      </c>
      <c r="N27" s="590" t="s">
        <v>1097</v>
      </c>
      <c r="O27" s="363"/>
    </row>
    <row r="28" spans="12:15" ht="27.9" customHeight="1">
      <c r="L28" s="587" t="s">
        <v>1010</v>
      </c>
      <c r="M28" s="588" t="s">
        <v>1021</v>
      </c>
      <c r="N28" s="589" t="s">
        <v>1110</v>
      </c>
      <c r="O28" s="363"/>
    </row>
    <row r="29" spans="12:15" ht="27.9" customHeight="1">
      <c r="L29" s="587" t="s">
        <v>1010</v>
      </c>
      <c r="M29" s="588" t="s">
        <v>1022</v>
      </c>
      <c r="N29" s="589" t="s">
        <v>1112</v>
      </c>
      <c r="O29" s="363"/>
    </row>
    <row r="30" spans="12:15" ht="27.9" customHeight="1">
      <c r="L30" s="587" t="s">
        <v>1010</v>
      </c>
      <c r="M30" s="588" t="s">
        <v>1023</v>
      </c>
      <c r="N30" s="589" t="s">
        <v>1115</v>
      </c>
      <c r="O30" s="363"/>
    </row>
    <row r="31" spans="12:15" ht="27.9" customHeight="1">
      <c r="L31" s="587" t="s">
        <v>1010</v>
      </c>
      <c r="M31" s="588" t="s">
        <v>1024</v>
      </c>
      <c r="N31" s="589" t="s">
        <v>1179</v>
      </c>
      <c r="O31" s="363"/>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227"/>
  <sheetViews>
    <sheetView showGridLines="0" tabSelected="1" view="pageBreakPreview" topLeftCell="D6" zoomScale="80" zoomScaleNormal="100" zoomScaleSheetLayoutView="80" workbookViewId="0">
      <selection activeCell="E13" sqref="E13:H13"/>
    </sheetView>
  </sheetViews>
  <sheetFormatPr defaultColWidth="9.125" defaultRowHeight="11.4"/>
  <cols>
    <col min="1" max="3" width="10.75" style="52" hidden="1" customWidth="1"/>
    <col min="4" max="4" width="3.75" style="52" customWidth="1"/>
    <col min="5" max="5" width="12.75" style="87" customWidth="1"/>
    <col min="6" max="6" width="18.75" style="87" customWidth="1"/>
    <col min="7" max="7" width="57.625" style="87" customWidth="1"/>
    <col min="8" max="8" width="48.75" style="87" customWidth="1"/>
    <col min="9" max="9" width="3.75" style="52" customWidth="1"/>
    <col min="10" max="10" width="15.625" style="52" hidden="1" customWidth="1"/>
    <col min="11" max="14" width="16.75" style="52" hidden="1" customWidth="1"/>
    <col min="15" max="16" width="9.125" style="52" customWidth="1"/>
    <col min="17" max="16384" width="9.125" style="52"/>
  </cols>
  <sheetData>
    <row r="1" spans="1:16" hidden="1">
      <c r="A1" s="592"/>
      <c r="B1" s="592"/>
      <c r="C1" s="592"/>
      <c r="D1" s="592"/>
      <c r="E1" s="593"/>
      <c r="F1" s="593"/>
      <c r="G1" s="593"/>
      <c r="H1" s="593"/>
      <c r="I1" s="592"/>
      <c r="J1" s="592"/>
      <c r="K1" s="592"/>
      <c r="L1" s="592"/>
      <c r="M1" s="592"/>
      <c r="N1" s="592"/>
      <c r="O1" s="592"/>
      <c r="P1" s="592"/>
    </row>
    <row r="2" spans="1:16" hidden="1">
      <c r="A2" s="592"/>
      <c r="B2" s="592"/>
      <c r="C2" s="592"/>
      <c r="D2" s="592"/>
      <c r="E2" s="593"/>
      <c r="F2" s="593"/>
      <c r="G2" s="593"/>
      <c r="H2" s="593"/>
      <c r="I2" s="592"/>
      <c r="J2" s="592"/>
      <c r="K2" s="592"/>
      <c r="L2" s="592"/>
      <c r="M2" s="592"/>
      <c r="N2" s="592"/>
      <c r="O2" s="592"/>
      <c r="P2" s="592"/>
    </row>
    <row r="3" spans="1:16" hidden="1">
      <c r="A3" s="592"/>
      <c r="B3" s="592"/>
      <c r="C3" s="592"/>
      <c r="D3" s="592"/>
      <c r="E3" s="593"/>
      <c r="F3" s="593"/>
      <c r="G3" s="593"/>
      <c r="H3" s="593"/>
      <c r="I3" s="592"/>
      <c r="J3" s="592"/>
      <c r="K3" s="592"/>
      <c r="L3" s="592"/>
      <c r="M3" s="592"/>
      <c r="N3" s="592"/>
      <c r="O3" s="592"/>
      <c r="P3" s="592"/>
    </row>
    <row r="4" spans="1:16" hidden="1">
      <c r="A4" s="592"/>
      <c r="B4" s="592"/>
      <c r="C4" s="592"/>
      <c r="D4" s="592"/>
      <c r="E4" s="593"/>
      <c r="F4" s="593"/>
      <c r="G4" s="593"/>
      <c r="H4" s="593"/>
      <c r="I4" s="592"/>
      <c r="J4" s="592"/>
      <c r="K4" s="592"/>
      <c r="L4" s="592"/>
      <c r="M4" s="592"/>
      <c r="N4" s="592"/>
      <c r="O4" s="592"/>
      <c r="P4" s="592"/>
    </row>
    <row r="5" spans="1:16" hidden="1">
      <c r="A5" s="592"/>
      <c r="B5" s="592"/>
      <c r="C5" s="592"/>
      <c r="D5" s="592"/>
      <c r="E5" s="593"/>
      <c r="F5" s="593"/>
      <c r="G5" s="593"/>
      <c r="H5" s="593"/>
      <c r="I5" s="592"/>
      <c r="J5" s="592"/>
      <c r="K5" s="592"/>
      <c r="L5" s="592"/>
      <c r="M5" s="592"/>
      <c r="N5" s="592"/>
      <c r="O5" s="592"/>
      <c r="P5" s="592"/>
    </row>
    <row r="6" spans="1:16">
      <c r="A6" s="592"/>
      <c r="B6" s="592"/>
      <c r="C6" s="592"/>
      <c r="D6" s="592"/>
      <c r="E6" s="593"/>
      <c r="F6" s="593"/>
      <c r="G6" s="593"/>
      <c r="H6" s="593"/>
      <c r="I6" s="592"/>
      <c r="J6" s="592"/>
      <c r="K6" s="592"/>
      <c r="L6" s="592"/>
      <c r="M6" s="592"/>
      <c r="N6" s="592"/>
      <c r="O6" s="592"/>
      <c r="P6" s="592"/>
    </row>
    <row r="7" spans="1:16" ht="79.8" customHeight="1">
      <c r="A7" s="592"/>
      <c r="B7" s="592"/>
      <c r="C7" s="592"/>
      <c r="D7" s="592"/>
      <c r="E7" s="593"/>
      <c r="F7" s="593"/>
      <c r="G7" s="593"/>
      <c r="H7" s="1169" t="s">
        <v>2935</v>
      </c>
      <c r="I7" s="592"/>
      <c r="J7" s="592"/>
      <c r="K7" s="592"/>
      <c r="L7" s="592"/>
      <c r="M7" s="592"/>
      <c r="N7" s="592"/>
      <c r="O7" s="592"/>
      <c r="P7" s="592"/>
    </row>
    <row r="8" spans="1:16" ht="20.399999999999999">
      <c r="A8" s="592"/>
      <c r="B8" s="592"/>
      <c r="C8" s="591"/>
      <c r="D8" s="592"/>
      <c r="E8" s="1054" t="s">
        <v>104</v>
      </c>
      <c r="F8" s="1055"/>
      <c r="G8" s="1056"/>
      <c r="H8" s="594" t="s">
        <v>18</v>
      </c>
      <c r="I8" s="595" t="s">
        <v>632</v>
      </c>
      <c r="J8" s="592"/>
      <c r="K8" s="592"/>
      <c r="L8" s="592"/>
      <c r="M8" s="592"/>
      <c r="N8" s="592"/>
      <c r="O8" s="592"/>
      <c r="P8" s="592"/>
    </row>
    <row r="9" spans="1:16" ht="20.399999999999999">
      <c r="A9" s="592"/>
      <c r="B9" s="592"/>
      <c r="C9" s="591"/>
      <c r="D9" s="592"/>
      <c r="E9" s="1054" t="s">
        <v>105</v>
      </c>
      <c r="F9" s="1055"/>
      <c r="G9" s="1056"/>
      <c r="H9" s="596">
        <v>2024</v>
      </c>
      <c r="I9" s="597"/>
      <c r="J9" s="592"/>
      <c r="K9" s="592"/>
      <c r="L9" s="592"/>
      <c r="M9" s="592"/>
      <c r="N9" s="592"/>
      <c r="O9" s="592"/>
      <c r="P9" s="592"/>
    </row>
    <row r="10" spans="1:16">
      <c r="A10" s="592"/>
      <c r="B10" s="592"/>
      <c r="C10" s="591"/>
      <c r="D10" s="592"/>
      <c r="E10" s="593"/>
      <c r="F10" s="593"/>
      <c r="G10" s="593"/>
      <c r="H10" s="593"/>
      <c r="I10" s="592"/>
      <c r="J10" s="592"/>
      <c r="K10" s="592"/>
      <c r="L10" s="592"/>
      <c r="M10" s="592"/>
      <c r="N10" s="592"/>
      <c r="O10" s="592"/>
      <c r="P10" s="592"/>
    </row>
    <row r="11" spans="1:16">
      <c r="A11" s="592"/>
      <c r="B11" s="592"/>
      <c r="C11" s="591"/>
      <c r="D11" s="592"/>
      <c r="E11" s="593"/>
      <c r="F11" s="593"/>
      <c r="G11" s="593"/>
      <c r="H11" s="593"/>
      <c r="I11" s="592"/>
      <c r="J11" s="592"/>
      <c r="K11" s="592"/>
      <c r="L11" s="592"/>
      <c r="M11" s="592"/>
      <c r="N11" s="592"/>
      <c r="O11" s="592"/>
      <c r="P11" s="592"/>
    </row>
    <row r="12" spans="1:16" ht="20.399999999999999">
      <c r="A12" s="592"/>
      <c r="B12" s="592"/>
      <c r="C12" s="591"/>
      <c r="D12" s="592"/>
      <c r="E12" s="1068" t="s">
        <v>190</v>
      </c>
      <c r="F12" s="1068"/>
      <c r="G12" s="1068"/>
      <c r="H12" s="1068"/>
      <c r="I12" s="598"/>
      <c r="J12" s="599"/>
      <c r="K12" s="599"/>
      <c r="L12" s="599"/>
      <c r="M12" s="599"/>
      <c r="N12" s="599"/>
      <c r="O12" s="599"/>
      <c r="P12" s="599"/>
    </row>
    <row r="13" spans="1:16" ht="20.399999999999999">
      <c r="A13" s="592"/>
      <c r="B13" s="592"/>
      <c r="C13" s="591"/>
      <c r="D13" s="592"/>
      <c r="E13" s="1069" t="s">
        <v>713</v>
      </c>
      <c r="F13" s="1069"/>
      <c r="G13" s="1069"/>
      <c r="H13" s="1069"/>
      <c r="I13" s="598"/>
      <c r="J13" s="599"/>
      <c r="K13" s="599"/>
      <c r="L13" s="599"/>
      <c r="M13" s="599"/>
      <c r="N13" s="599"/>
      <c r="O13" s="599"/>
      <c r="P13" s="599"/>
    </row>
    <row r="14" spans="1:16" ht="20.399999999999999">
      <c r="A14" s="592"/>
      <c r="B14" s="592"/>
      <c r="C14" s="591"/>
      <c r="D14" s="592"/>
      <c r="E14" s="1068" t="s">
        <v>191</v>
      </c>
      <c r="F14" s="1068"/>
      <c r="G14" s="1068"/>
      <c r="H14" s="1068"/>
      <c r="I14" s="598"/>
      <c r="J14" s="599"/>
      <c r="K14" s="599"/>
      <c r="L14" s="599"/>
      <c r="M14" s="599"/>
      <c r="N14" s="599"/>
      <c r="O14" s="599"/>
      <c r="P14" s="599"/>
    </row>
    <row r="15" spans="1:16" ht="20.399999999999999">
      <c r="A15" s="592"/>
      <c r="B15" s="592"/>
      <c r="C15" s="591"/>
      <c r="D15" s="592">
        <v>27506381</v>
      </c>
      <c r="E15" s="1070" t="s">
        <v>1896</v>
      </c>
      <c r="F15" s="1070"/>
      <c r="G15" s="1070"/>
      <c r="H15" s="1070"/>
      <c r="I15" s="600"/>
      <c r="J15" s="599"/>
      <c r="K15" s="599"/>
      <c r="L15" s="599"/>
      <c r="M15" s="599"/>
      <c r="N15" s="599"/>
      <c r="O15" s="592" t="s">
        <v>2852</v>
      </c>
      <c r="P15" s="599"/>
    </row>
    <row r="16" spans="1:16" ht="20.399999999999999">
      <c r="A16" s="592"/>
      <c r="B16" s="592"/>
      <c r="C16" s="591"/>
      <c r="D16" s="592"/>
      <c r="E16" s="1071" t="s">
        <v>2853</v>
      </c>
      <c r="F16" s="1071"/>
      <c r="G16" s="1071"/>
      <c r="H16" s="1071"/>
      <c r="I16" s="600"/>
      <c r="J16" s="599"/>
      <c r="K16" s="599"/>
      <c r="L16" s="599"/>
      <c r="M16" s="599"/>
      <c r="N16" s="599"/>
      <c r="O16" s="599"/>
      <c r="P16" s="599"/>
    </row>
    <row r="17" spans="1:16" ht="20.399999999999999">
      <c r="A17" s="592"/>
      <c r="B17" s="592"/>
      <c r="C17" s="591"/>
      <c r="D17" s="592"/>
      <c r="E17" s="1072" t="s">
        <v>2854</v>
      </c>
      <c r="F17" s="1072"/>
      <c r="G17" s="1072"/>
      <c r="H17" s="1072"/>
      <c r="I17" s="601"/>
      <c r="J17" s="599"/>
      <c r="K17" s="599"/>
      <c r="L17" s="599"/>
      <c r="M17" s="599"/>
      <c r="N17" s="599"/>
      <c r="O17" s="599"/>
      <c r="P17" s="599"/>
    </row>
    <row r="18" spans="1:16" ht="20.399999999999999">
      <c r="A18" s="592"/>
      <c r="B18" s="592"/>
      <c r="C18" s="591"/>
      <c r="D18" s="592"/>
      <c r="E18" s="1073"/>
      <c r="F18" s="1074"/>
      <c r="G18" s="1074"/>
      <c r="H18" s="1075"/>
      <c r="I18" s="602"/>
      <c r="J18" s="603"/>
      <c r="K18" s="604"/>
      <c r="L18" s="1066"/>
      <c r="M18" s="1066"/>
      <c r="N18" s="604"/>
      <c r="O18" s="603"/>
      <c r="P18" s="603"/>
    </row>
    <row r="19" spans="1:16" ht="20.399999999999999">
      <c r="A19" s="592"/>
      <c r="B19" s="592"/>
      <c r="C19" s="591"/>
      <c r="D19" s="592"/>
      <c r="E19" s="1067" t="s">
        <v>1008</v>
      </c>
      <c r="F19" s="1067"/>
      <c r="G19" s="1067"/>
      <c r="H19" s="1067"/>
      <c r="I19" s="605"/>
      <c r="J19" s="606"/>
      <c r="K19" s="606"/>
      <c r="L19" s="606"/>
      <c r="M19" s="606"/>
      <c r="N19" s="606"/>
      <c r="O19" s="607"/>
      <c r="P19" s="607"/>
    </row>
    <row r="20" spans="1:16" ht="24.6">
      <c r="A20" s="592"/>
      <c r="B20" s="592"/>
      <c r="C20" s="591"/>
      <c r="D20" s="592"/>
      <c r="E20" s="1048" t="s">
        <v>192</v>
      </c>
      <c r="F20" s="1048"/>
      <c r="G20" s="1048"/>
      <c r="H20" s="608" t="s">
        <v>2675</v>
      </c>
      <c r="I20" s="609"/>
      <c r="J20" s="607"/>
      <c r="K20" s="607"/>
      <c r="L20" s="607"/>
      <c r="M20" s="592"/>
      <c r="N20" s="592"/>
      <c r="O20" s="592"/>
      <c r="P20" s="592"/>
    </row>
    <row r="21" spans="1:16" ht="24.6">
      <c r="A21" s="592"/>
      <c r="B21" s="592"/>
      <c r="C21" s="591"/>
      <c r="D21" s="592"/>
      <c r="E21" s="1048" t="s">
        <v>193</v>
      </c>
      <c r="F21" s="1048"/>
      <c r="G21" s="1048"/>
      <c r="H21" s="608" t="s">
        <v>2676</v>
      </c>
      <c r="I21" s="609"/>
      <c r="J21" s="592"/>
      <c r="K21" s="592"/>
      <c r="L21" s="592"/>
      <c r="M21" s="592"/>
      <c r="N21" s="592"/>
      <c r="O21" s="592"/>
      <c r="P21" s="592"/>
    </row>
    <row r="22" spans="1:16" ht="20.399999999999999">
      <c r="A22" s="592"/>
      <c r="B22" s="592"/>
      <c r="C22" s="591"/>
      <c r="D22" s="592"/>
      <c r="E22" s="1048" t="s">
        <v>194</v>
      </c>
      <c r="F22" s="1048"/>
      <c r="G22" s="1048"/>
      <c r="H22" s="610"/>
      <c r="I22" s="611"/>
      <c r="J22" s="592"/>
      <c r="K22" s="592"/>
      <c r="L22" s="592"/>
      <c r="M22" s="592"/>
      <c r="N22" s="592"/>
      <c r="O22" s="592"/>
      <c r="P22" s="592"/>
    </row>
    <row r="23" spans="1:16" ht="20.399999999999999">
      <c r="A23" s="592"/>
      <c r="B23" s="592"/>
      <c r="C23" s="591"/>
      <c r="D23" s="592"/>
      <c r="E23" s="1048" t="s">
        <v>195</v>
      </c>
      <c r="F23" s="1048"/>
      <c r="G23" s="1048"/>
      <c r="H23" s="612" t="s">
        <v>2677</v>
      </c>
      <c r="I23" s="611"/>
      <c r="J23" s="592"/>
      <c r="K23" s="592"/>
      <c r="L23" s="592"/>
      <c r="M23" s="592"/>
      <c r="N23" s="592"/>
      <c r="O23" s="592"/>
      <c r="P23" s="592"/>
    </row>
    <row r="24" spans="1:16" ht="20.399999999999999">
      <c r="A24" s="592"/>
      <c r="B24" s="592"/>
      <c r="C24" s="591"/>
      <c r="D24" s="592"/>
      <c r="E24" s="1048" t="s">
        <v>106</v>
      </c>
      <c r="F24" s="1048"/>
      <c r="G24" s="1048"/>
      <c r="H24" s="613" t="s">
        <v>1897</v>
      </c>
      <c r="I24" s="611"/>
      <c r="J24" s="592"/>
      <c r="K24" s="592"/>
      <c r="L24" s="592"/>
      <c r="M24" s="592"/>
      <c r="N24" s="592"/>
      <c r="O24" s="592"/>
      <c r="P24" s="592"/>
    </row>
    <row r="25" spans="1:16" ht="20.399999999999999">
      <c r="A25" s="592"/>
      <c r="B25" s="592"/>
      <c r="C25" s="592"/>
      <c r="D25" s="592"/>
      <c r="E25" s="1048" t="s">
        <v>107</v>
      </c>
      <c r="F25" s="1048"/>
      <c r="G25" s="1048"/>
      <c r="H25" s="613" t="s">
        <v>1898</v>
      </c>
      <c r="I25" s="611"/>
      <c r="J25" s="592"/>
      <c r="K25" s="592"/>
      <c r="L25" s="592"/>
      <c r="M25" s="592"/>
      <c r="N25" s="592"/>
      <c r="O25" s="592"/>
      <c r="P25" s="592"/>
    </row>
    <row r="26" spans="1:16" ht="20.399999999999999">
      <c r="A26" s="592"/>
      <c r="B26" s="592"/>
      <c r="C26" s="591"/>
      <c r="D26" s="592"/>
      <c r="E26" s="1048" t="s">
        <v>196</v>
      </c>
      <c r="F26" s="1048"/>
      <c r="G26" s="1048"/>
      <c r="H26" s="614"/>
      <c r="I26" s="611"/>
      <c r="J26" s="592" t="s">
        <v>1315</v>
      </c>
      <c r="K26" s="592"/>
      <c r="L26" s="592"/>
      <c r="M26" s="592"/>
      <c r="N26" s="592"/>
      <c r="O26" s="592"/>
      <c r="P26" s="592"/>
    </row>
    <row r="27" spans="1:16" ht="22.8">
      <c r="A27" s="592"/>
      <c r="B27" s="592"/>
      <c r="C27" s="591"/>
      <c r="D27" s="592"/>
      <c r="E27" s="1048" t="s">
        <v>197</v>
      </c>
      <c r="F27" s="1048"/>
      <c r="G27" s="1048"/>
      <c r="H27" s="615" t="s">
        <v>728</v>
      </c>
      <c r="I27" s="611"/>
      <c r="J27" s="592" t="s">
        <v>1316</v>
      </c>
      <c r="K27" s="592"/>
      <c r="L27" s="592"/>
      <c r="M27" s="592"/>
      <c r="N27" s="592"/>
      <c r="O27" s="592"/>
      <c r="P27" s="592"/>
    </row>
    <row r="28" spans="1:16" ht="22.8">
      <c r="A28" s="592"/>
      <c r="B28" s="592"/>
      <c r="C28" s="591"/>
      <c r="D28" s="592"/>
      <c r="E28" s="1048" t="s">
        <v>198</v>
      </c>
      <c r="F28" s="1048"/>
      <c r="G28" s="1048"/>
      <c r="H28" s="610" t="s">
        <v>2672</v>
      </c>
      <c r="I28" s="600"/>
      <c r="J28" s="592" t="s">
        <v>1317</v>
      </c>
      <c r="K28" s="592"/>
      <c r="L28" s="592"/>
      <c r="M28" s="592"/>
      <c r="N28" s="592"/>
      <c r="O28" s="592"/>
      <c r="P28" s="592"/>
    </row>
    <row r="29" spans="1:16" ht="22.8">
      <c r="A29" s="592"/>
      <c r="B29" s="592"/>
      <c r="C29" s="591"/>
      <c r="D29" s="592"/>
      <c r="E29" s="1048" t="s">
        <v>199</v>
      </c>
      <c r="F29" s="1048"/>
      <c r="G29" s="1048"/>
      <c r="H29" s="610" t="s">
        <v>2708</v>
      </c>
      <c r="I29" s="600"/>
      <c r="J29" s="592" t="s">
        <v>1318</v>
      </c>
      <c r="K29" s="592"/>
      <c r="L29" s="592"/>
      <c r="M29" s="592"/>
      <c r="N29" s="592"/>
      <c r="O29" s="592"/>
      <c r="P29" s="592"/>
    </row>
    <row r="30" spans="1:16" ht="20.399999999999999">
      <c r="A30" s="592"/>
      <c r="B30" s="592"/>
      <c r="C30" s="591"/>
      <c r="D30" s="592"/>
      <c r="E30" s="1048" t="s">
        <v>200</v>
      </c>
      <c r="F30" s="1048"/>
      <c r="G30" s="1048"/>
      <c r="H30" s="610" t="s">
        <v>2673</v>
      </c>
      <c r="I30" s="600"/>
      <c r="J30" s="592" t="s">
        <v>1319</v>
      </c>
      <c r="K30" s="592"/>
      <c r="L30" s="592"/>
      <c r="M30" s="592"/>
      <c r="N30" s="592"/>
      <c r="O30" s="592"/>
      <c r="P30" s="592"/>
    </row>
    <row r="31" spans="1:16" ht="20.399999999999999">
      <c r="A31" s="592"/>
      <c r="B31" s="592"/>
      <c r="C31" s="591"/>
      <c r="D31" s="592"/>
      <c r="E31" s="1048" t="s">
        <v>153</v>
      </c>
      <c r="F31" s="1048"/>
      <c r="G31" s="1048"/>
      <c r="H31" s="614" t="s">
        <v>2724</v>
      </c>
      <c r="I31" s="600"/>
      <c r="J31" s="592" t="s">
        <v>1320</v>
      </c>
      <c r="K31" s="592"/>
      <c r="L31" s="592"/>
      <c r="M31" s="592"/>
      <c r="N31" s="592"/>
      <c r="O31" s="592"/>
      <c r="P31" s="592"/>
    </row>
    <row r="32" spans="1:16" ht="20.399999999999999">
      <c r="A32" s="592"/>
      <c r="B32" s="592"/>
      <c r="C32" s="591"/>
      <c r="D32" s="592"/>
      <c r="E32" s="1048" t="s">
        <v>201</v>
      </c>
      <c r="F32" s="1048"/>
      <c r="G32" s="1048"/>
      <c r="H32" s="610" t="s">
        <v>2674</v>
      </c>
      <c r="I32" s="600"/>
      <c r="J32" s="592" t="s">
        <v>1321</v>
      </c>
      <c r="K32" s="592"/>
      <c r="L32" s="592"/>
      <c r="M32" s="592"/>
      <c r="N32" s="592"/>
      <c r="O32" s="592"/>
      <c r="P32" s="592"/>
    </row>
    <row r="33" spans="1:16" ht="20.399999999999999">
      <c r="A33" s="592"/>
      <c r="B33" s="592"/>
      <c r="C33" s="591"/>
      <c r="D33" s="592"/>
      <c r="E33" s="1048" t="s">
        <v>202</v>
      </c>
      <c r="F33" s="1048"/>
      <c r="G33" s="1048"/>
      <c r="H33" s="616" t="s">
        <v>2722</v>
      </c>
      <c r="I33" s="600"/>
      <c r="J33" s="592" t="s">
        <v>1322</v>
      </c>
      <c r="K33" s="592"/>
      <c r="L33" s="592"/>
      <c r="M33" s="592"/>
      <c r="N33" s="592"/>
      <c r="O33" s="592"/>
      <c r="P33" s="592"/>
    </row>
    <row r="34" spans="1:16" ht="20.399999999999999">
      <c r="A34" s="592"/>
      <c r="B34" s="592"/>
      <c r="C34" s="591"/>
      <c r="D34" s="592"/>
      <c r="E34" s="1048" t="s">
        <v>203</v>
      </c>
      <c r="F34" s="1048"/>
      <c r="G34" s="1048"/>
      <c r="H34" s="610"/>
      <c r="I34" s="600"/>
      <c r="J34" s="592" t="s">
        <v>1323</v>
      </c>
      <c r="K34" s="592"/>
      <c r="L34" s="592"/>
      <c r="M34" s="592"/>
      <c r="N34" s="592"/>
      <c r="O34" s="592"/>
      <c r="P34" s="592"/>
    </row>
    <row r="35" spans="1:16" ht="20.399999999999999">
      <c r="A35" s="592"/>
      <c r="B35" s="592"/>
      <c r="C35" s="591"/>
      <c r="D35" s="592"/>
      <c r="E35" s="1048" t="s">
        <v>204</v>
      </c>
      <c r="F35" s="1048"/>
      <c r="G35" s="617" t="s">
        <v>205</v>
      </c>
      <c r="H35" s="618" t="s">
        <v>20</v>
      </c>
      <c r="I35" s="600"/>
      <c r="J35" s="592" t="s">
        <v>1324</v>
      </c>
      <c r="K35" s="592"/>
      <c r="L35" s="592"/>
      <c r="M35" s="592"/>
      <c r="N35" s="592"/>
      <c r="O35" s="592"/>
      <c r="P35" s="592"/>
    </row>
    <row r="36" spans="1:16" ht="20.399999999999999">
      <c r="A36" s="592"/>
      <c r="B36" s="592"/>
      <c r="C36" s="591"/>
      <c r="D36" s="592"/>
      <c r="E36" s="1048"/>
      <c r="F36" s="1048"/>
      <c r="G36" s="617" t="s">
        <v>206</v>
      </c>
      <c r="H36" s="619" t="s">
        <v>2717</v>
      </c>
      <c r="I36" s="600"/>
      <c r="J36" s="592" t="s">
        <v>1325</v>
      </c>
      <c r="K36" s="592"/>
      <c r="L36" s="592"/>
      <c r="M36" s="592"/>
      <c r="N36" s="592"/>
      <c r="O36" s="592"/>
      <c r="P36" s="592"/>
    </row>
    <row r="37" spans="1:16" ht="20.399999999999999">
      <c r="A37" s="592"/>
      <c r="B37" s="592"/>
      <c r="C37" s="591"/>
      <c r="D37" s="592"/>
      <c r="E37" s="1048"/>
      <c r="F37" s="1048"/>
      <c r="G37" s="617" t="s">
        <v>207</v>
      </c>
      <c r="H37" s="619" t="s">
        <v>552</v>
      </c>
      <c r="I37" s="600"/>
      <c r="J37" s="592" t="s">
        <v>1326</v>
      </c>
      <c r="K37" s="592"/>
      <c r="L37" s="592"/>
      <c r="M37" s="592"/>
      <c r="N37" s="592"/>
      <c r="O37" s="592"/>
      <c r="P37" s="592"/>
    </row>
    <row r="38" spans="1:16" ht="24.6">
      <c r="A38" s="592"/>
      <c r="B38" s="592"/>
      <c r="C38" s="591"/>
      <c r="D38" s="592"/>
      <c r="E38" s="1048" t="s">
        <v>208</v>
      </c>
      <c r="F38" s="1048"/>
      <c r="G38" s="1048"/>
      <c r="H38" s="618" t="s">
        <v>20</v>
      </c>
      <c r="I38" s="620"/>
      <c r="J38" s="592" t="s">
        <v>1309</v>
      </c>
      <c r="K38" s="592"/>
      <c r="L38" s="592"/>
      <c r="M38" s="592"/>
      <c r="N38" s="592"/>
      <c r="O38" s="592"/>
      <c r="P38" s="592"/>
    </row>
    <row r="39" spans="1:16" ht="20.399999999999999">
      <c r="A39" s="592"/>
      <c r="B39" s="592"/>
      <c r="C39" s="591"/>
      <c r="D39" s="592"/>
      <c r="E39" s="1048" t="s">
        <v>209</v>
      </c>
      <c r="F39" s="1048"/>
      <c r="G39" s="1048"/>
      <c r="H39" s="618" t="s">
        <v>20</v>
      </c>
      <c r="I39" s="600"/>
      <c r="J39" s="592" t="s">
        <v>1310</v>
      </c>
      <c r="K39" s="592"/>
      <c r="L39" s="592"/>
      <c r="M39" s="592"/>
      <c r="N39" s="592"/>
      <c r="O39" s="592"/>
      <c r="P39" s="592"/>
    </row>
    <row r="40" spans="1:16" ht="24.6">
      <c r="A40" s="592"/>
      <c r="B40" s="592"/>
      <c r="C40" s="591"/>
      <c r="D40" s="592"/>
      <c r="E40" s="1048" t="s">
        <v>210</v>
      </c>
      <c r="F40" s="1048"/>
      <c r="G40" s="1048"/>
      <c r="H40" s="618" t="s">
        <v>20</v>
      </c>
      <c r="I40" s="620"/>
      <c r="J40" s="592" t="s">
        <v>1327</v>
      </c>
      <c r="K40" s="592"/>
      <c r="L40" s="592"/>
      <c r="M40" s="592"/>
      <c r="N40" s="592"/>
      <c r="O40" s="592"/>
      <c r="P40" s="592"/>
    </row>
    <row r="41" spans="1:16" ht="20.399999999999999">
      <c r="A41" s="592" t="s">
        <v>1238</v>
      </c>
      <c r="B41" s="592"/>
      <c r="C41" s="591"/>
      <c r="D41" s="592"/>
      <c r="E41" s="1048" t="s">
        <v>211</v>
      </c>
      <c r="F41" s="1048"/>
      <c r="G41" s="1048"/>
      <c r="H41" s="618" t="s">
        <v>20</v>
      </c>
      <c r="I41" s="600"/>
      <c r="J41" s="592" t="s">
        <v>1328</v>
      </c>
      <c r="K41" s="592"/>
      <c r="L41" s="592"/>
      <c r="M41" s="592"/>
      <c r="N41" s="592"/>
      <c r="O41" s="592"/>
      <c r="P41" s="592"/>
    </row>
    <row r="42" spans="1:16" ht="20.399999999999999" hidden="1">
      <c r="A42" s="592"/>
      <c r="B42" s="592"/>
      <c r="C42" s="591"/>
      <c r="D42" s="592"/>
      <c r="E42" s="1076" t="s">
        <v>212</v>
      </c>
      <c r="F42" s="1076"/>
      <c r="G42" s="1076"/>
      <c r="H42" s="621" t="s">
        <v>941</v>
      </c>
      <c r="I42" s="600"/>
      <c r="J42" s="592"/>
      <c r="K42" s="592"/>
      <c r="L42" s="592"/>
      <c r="M42" s="592"/>
      <c r="N42" s="592"/>
      <c r="O42" s="592"/>
      <c r="P42" s="592"/>
    </row>
    <row r="43" spans="1:16" ht="20.399999999999999">
      <c r="A43" s="592"/>
      <c r="B43" s="592"/>
      <c r="C43" s="591"/>
      <c r="D43" s="592"/>
      <c r="E43" s="1048" t="s">
        <v>213</v>
      </c>
      <c r="F43" s="1048"/>
      <c r="G43" s="1048"/>
      <c r="H43" s="618" t="s">
        <v>20</v>
      </c>
      <c r="I43" s="600"/>
      <c r="J43" s="592" t="s">
        <v>1329</v>
      </c>
      <c r="K43" s="592"/>
      <c r="L43" s="592"/>
      <c r="M43" s="592"/>
      <c r="N43" s="592"/>
      <c r="O43" s="592"/>
      <c r="P43" s="592"/>
    </row>
    <row r="44" spans="1:16" ht="20.399999999999999">
      <c r="A44" s="592" t="s">
        <v>1239</v>
      </c>
      <c r="B44" s="592"/>
      <c r="C44" s="591"/>
      <c r="D44" s="592"/>
      <c r="E44" s="1048" t="s">
        <v>214</v>
      </c>
      <c r="F44" s="1048"/>
      <c r="G44" s="1048"/>
      <c r="H44" s="618" t="s">
        <v>20</v>
      </c>
      <c r="I44" s="600"/>
      <c r="J44" s="592" t="s">
        <v>1330</v>
      </c>
      <c r="K44" s="592"/>
      <c r="L44" s="592"/>
      <c r="M44" s="592"/>
      <c r="N44" s="592"/>
      <c r="O44" s="592"/>
      <c r="P44" s="592"/>
    </row>
    <row r="45" spans="1:16" ht="20.399999999999999" hidden="1">
      <c r="A45" s="592"/>
      <c r="B45" s="592"/>
      <c r="C45" s="591"/>
      <c r="D45" s="592"/>
      <c r="E45" s="1065" t="s">
        <v>215</v>
      </c>
      <c r="F45" s="1048" t="s">
        <v>216</v>
      </c>
      <c r="G45" s="1048"/>
      <c r="H45" s="622" t="s">
        <v>941</v>
      </c>
      <c r="I45" s="600"/>
      <c r="J45" s="592"/>
      <c r="K45" s="592"/>
      <c r="L45" s="592"/>
      <c r="M45" s="592"/>
      <c r="N45" s="592"/>
      <c r="O45" s="592"/>
      <c r="P45" s="592"/>
    </row>
    <row r="46" spans="1:16" ht="20.399999999999999" hidden="1">
      <c r="A46" s="592"/>
      <c r="B46" s="592"/>
      <c r="C46" s="591"/>
      <c r="D46" s="592"/>
      <c r="E46" s="1065"/>
      <c r="F46" s="1048" t="s">
        <v>217</v>
      </c>
      <c r="G46" s="1048"/>
      <c r="H46" s="623" t="s">
        <v>941</v>
      </c>
      <c r="I46" s="600"/>
      <c r="J46" s="592"/>
      <c r="K46" s="592"/>
      <c r="L46" s="592"/>
      <c r="M46" s="592"/>
      <c r="N46" s="592"/>
      <c r="O46" s="592"/>
      <c r="P46" s="592"/>
    </row>
    <row r="47" spans="1:16" ht="20.399999999999999" hidden="1">
      <c r="A47" s="592"/>
      <c r="B47" s="592"/>
      <c r="C47" s="591"/>
      <c r="D47" s="592"/>
      <c r="E47" s="1065"/>
      <c r="F47" s="1048" t="s">
        <v>218</v>
      </c>
      <c r="G47" s="1048"/>
      <c r="H47" s="622" t="s">
        <v>941</v>
      </c>
      <c r="I47" s="600"/>
      <c r="J47" s="592"/>
      <c r="K47" s="592"/>
      <c r="L47" s="592"/>
      <c r="M47" s="592"/>
      <c r="N47" s="592"/>
      <c r="O47" s="592"/>
      <c r="P47" s="592"/>
    </row>
    <row r="48" spans="1:16" ht="20.399999999999999" hidden="1">
      <c r="A48" s="592"/>
      <c r="B48" s="592"/>
      <c r="C48" s="591"/>
      <c r="D48" s="592"/>
      <c r="E48" s="1065"/>
      <c r="F48" s="1048" t="s">
        <v>219</v>
      </c>
      <c r="G48" s="1048"/>
      <c r="H48" s="624"/>
      <c r="I48" s="600"/>
      <c r="J48" s="592"/>
      <c r="K48" s="592"/>
      <c r="L48" s="592"/>
      <c r="M48" s="592"/>
      <c r="N48" s="592"/>
      <c r="O48" s="592"/>
      <c r="P48" s="592"/>
    </row>
    <row r="49" spans="1:16" ht="20.399999999999999" hidden="1">
      <c r="A49" s="592"/>
      <c r="B49" s="592"/>
      <c r="C49" s="591"/>
      <c r="D49" s="592"/>
      <c r="E49" s="1065"/>
      <c r="F49" s="1076" t="s">
        <v>220</v>
      </c>
      <c r="G49" s="1076"/>
      <c r="H49" s="621" t="s">
        <v>941</v>
      </c>
      <c r="I49" s="600"/>
      <c r="J49" s="625"/>
      <c r="K49" s="592"/>
      <c r="L49" s="592"/>
      <c r="M49" s="592"/>
      <c r="N49" s="592"/>
      <c r="O49" s="592"/>
      <c r="P49" s="592"/>
    </row>
    <row r="50" spans="1:16" ht="20.399999999999999">
      <c r="A50" s="592" t="s">
        <v>1240</v>
      </c>
      <c r="B50" s="592"/>
      <c r="C50" s="591"/>
      <c r="D50" s="592"/>
      <c r="E50" s="1048" t="s">
        <v>221</v>
      </c>
      <c r="F50" s="1048"/>
      <c r="G50" s="1048"/>
      <c r="H50" s="618" t="s">
        <v>20</v>
      </c>
      <c r="I50" s="600"/>
      <c r="J50" s="592" t="s">
        <v>1331</v>
      </c>
      <c r="K50" s="592"/>
      <c r="L50" s="592"/>
      <c r="M50" s="592"/>
      <c r="N50" s="592"/>
      <c r="O50" s="592"/>
      <c r="P50" s="592"/>
    </row>
    <row r="51" spans="1:16" ht="20.399999999999999" hidden="1">
      <c r="A51" s="592"/>
      <c r="B51" s="592"/>
      <c r="C51" s="591"/>
      <c r="D51" s="592"/>
      <c r="E51" s="1065" t="s">
        <v>215</v>
      </c>
      <c r="F51" s="1048" t="s">
        <v>216</v>
      </c>
      <c r="G51" s="1048"/>
      <c r="H51" s="622" t="s">
        <v>941</v>
      </c>
      <c r="I51" s="600"/>
      <c r="J51" s="592"/>
      <c r="K51" s="592"/>
      <c r="L51" s="592"/>
      <c r="M51" s="592"/>
      <c r="N51" s="592"/>
      <c r="O51" s="592"/>
      <c r="P51" s="592"/>
    </row>
    <row r="52" spans="1:16" ht="20.399999999999999" hidden="1">
      <c r="A52" s="592"/>
      <c r="B52" s="592"/>
      <c r="C52" s="591"/>
      <c r="D52" s="592"/>
      <c r="E52" s="1065"/>
      <c r="F52" s="1048" t="s">
        <v>217</v>
      </c>
      <c r="G52" s="1048"/>
      <c r="H52" s="623" t="s">
        <v>941</v>
      </c>
      <c r="I52" s="600"/>
      <c r="J52" s="592"/>
      <c r="K52" s="592"/>
      <c r="L52" s="592"/>
      <c r="M52" s="592"/>
      <c r="N52" s="592"/>
      <c r="O52" s="592"/>
      <c r="P52" s="592"/>
    </row>
    <row r="53" spans="1:16" ht="20.399999999999999" hidden="1">
      <c r="A53" s="592"/>
      <c r="B53" s="592"/>
      <c r="C53" s="591"/>
      <c r="D53" s="592"/>
      <c r="E53" s="1065"/>
      <c r="F53" s="1048" t="s">
        <v>218</v>
      </c>
      <c r="G53" s="1048"/>
      <c r="H53" s="622" t="s">
        <v>941</v>
      </c>
      <c r="I53" s="600"/>
      <c r="J53" s="592"/>
      <c r="K53" s="592"/>
      <c r="L53" s="592"/>
      <c r="M53" s="592"/>
      <c r="N53" s="592"/>
      <c r="O53" s="592"/>
      <c r="P53" s="592"/>
    </row>
    <row r="54" spans="1:16" ht="20.399999999999999" hidden="1">
      <c r="A54" s="592"/>
      <c r="B54" s="592"/>
      <c r="C54" s="591"/>
      <c r="D54" s="592"/>
      <c r="E54" s="1065"/>
      <c r="F54" s="1048" t="s">
        <v>219</v>
      </c>
      <c r="G54" s="1048"/>
      <c r="H54" s="624"/>
      <c r="I54" s="600"/>
      <c r="J54" s="592"/>
      <c r="K54" s="592"/>
      <c r="L54" s="592"/>
      <c r="M54" s="592"/>
      <c r="N54" s="592"/>
      <c r="O54" s="592"/>
      <c r="P54" s="592"/>
    </row>
    <row r="55" spans="1:16" ht="20.399999999999999" hidden="1">
      <c r="A55" s="592"/>
      <c r="B55" s="592"/>
      <c r="C55" s="591"/>
      <c r="D55" s="592"/>
      <c r="E55" s="1065"/>
      <c r="F55" s="1076" t="s">
        <v>220</v>
      </c>
      <c r="G55" s="1076"/>
      <c r="H55" s="621" t="s">
        <v>941</v>
      </c>
      <c r="I55" s="600"/>
      <c r="J55" s="625"/>
      <c r="K55" s="592"/>
      <c r="L55" s="592"/>
      <c r="M55" s="592"/>
      <c r="N55" s="592"/>
      <c r="O55" s="592"/>
      <c r="P55" s="592"/>
    </row>
    <row r="56" spans="1:16" ht="20.399999999999999">
      <c r="A56" s="592" t="s">
        <v>1241</v>
      </c>
      <c r="B56" s="592"/>
      <c r="C56" s="591"/>
      <c r="D56" s="592"/>
      <c r="E56" s="1048" t="s">
        <v>222</v>
      </c>
      <c r="F56" s="1048"/>
      <c r="G56" s="1048"/>
      <c r="H56" s="618" t="s">
        <v>20</v>
      </c>
      <c r="I56" s="600"/>
      <c r="J56" s="592" t="s">
        <v>1332</v>
      </c>
      <c r="K56" s="592"/>
      <c r="L56" s="592"/>
      <c r="M56" s="592"/>
      <c r="N56" s="592"/>
      <c r="O56" s="592"/>
      <c r="P56" s="592"/>
    </row>
    <row r="57" spans="1:16" ht="20.399999999999999" hidden="1">
      <c r="A57" s="592"/>
      <c r="B57" s="592"/>
      <c r="C57" s="591"/>
      <c r="D57" s="592"/>
      <c r="E57" s="1065" t="s">
        <v>215</v>
      </c>
      <c r="F57" s="1048" t="s">
        <v>216</v>
      </c>
      <c r="G57" s="1048"/>
      <c r="H57" s="622" t="s">
        <v>941</v>
      </c>
      <c r="I57" s="600"/>
      <c r="J57" s="592"/>
      <c r="K57" s="592"/>
      <c r="L57" s="592"/>
      <c r="M57" s="592"/>
      <c r="N57" s="592"/>
      <c r="O57" s="592"/>
      <c r="P57" s="592"/>
    </row>
    <row r="58" spans="1:16" ht="20.399999999999999" hidden="1">
      <c r="A58" s="592"/>
      <c r="B58" s="592"/>
      <c r="C58" s="591"/>
      <c r="D58" s="592"/>
      <c r="E58" s="1065"/>
      <c r="F58" s="1048" t="s">
        <v>217</v>
      </c>
      <c r="G58" s="1048"/>
      <c r="H58" s="623" t="s">
        <v>941</v>
      </c>
      <c r="I58" s="600"/>
      <c r="J58" s="592"/>
      <c r="K58" s="592"/>
      <c r="L58" s="592"/>
      <c r="M58" s="592"/>
      <c r="N58" s="592"/>
      <c r="O58" s="592"/>
      <c r="P58" s="592"/>
    </row>
    <row r="59" spans="1:16" ht="20.399999999999999" hidden="1">
      <c r="A59" s="592"/>
      <c r="B59" s="592"/>
      <c r="C59" s="591"/>
      <c r="D59" s="592"/>
      <c r="E59" s="1065"/>
      <c r="F59" s="1048" t="s">
        <v>218</v>
      </c>
      <c r="G59" s="1048"/>
      <c r="H59" s="622" t="s">
        <v>941</v>
      </c>
      <c r="I59" s="600"/>
      <c r="J59" s="592"/>
      <c r="K59" s="592"/>
      <c r="L59" s="592"/>
      <c r="M59" s="592"/>
      <c r="N59" s="592"/>
      <c r="O59" s="592"/>
      <c r="P59" s="592"/>
    </row>
    <row r="60" spans="1:16" ht="20.399999999999999" hidden="1">
      <c r="A60" s="592"/>
      <c r="B60" s="592"/>
      <c r="C60" s="591"/>
      <c r="D60" s="592"/>
      <c r="E60" s="1065"/>
      <c r="F60" s="1048" t="s">
        <v>219</v>
      </c>
      <c r="G60" s="1048"/>
      <c r="H60" s="624"/>
      <c r="I60" s="600"/>
      <c r="J60" s="592"/>
      <c r="K60" s="592"/>
      <c r="L60" s="592"/>
      <c r="M60" s="592"/>
      <c r="N60" s="592"/>
      <c r="O60" s="592"/>
      <c r="P60" s="592"/>
    </row>
    <row r="61" spans="1:16" ht="20.399999999999999" hidden="1">
      <c r="A61" s="592"/>
      <c r="B61" s="592"/>
      <c r="C61" s="591"/>
      <c r="D61" s="592"/>
      <c r="E61" s="1065"/>
      <c r="F61" s="1076" t="s">
        <v>220</v>
      </c>
      <c r="G61" s="1076"/>
      <c r="H61" s="621" t="s">
        <v>941</v>
      </c>
      <c r="I61" s="600"/>
      <c r="J61" s="625"/>
      <c r="K61" s="592"/>
      <c r="L61" s="592"/>
      <c r="M61" s="592"/>
      <c r="N61" s="592"/>
      <c r="O61" s="592"/>
      <c r="P61" s="592"/>
    </row>
    <row r="62" spans="1:16" ht="24.6">
      <c r="A62" s="592" t="s">
        <v>1242</v>
      </c>
      <c r="B62" s="592"/>
      <c r="C62" s="591"/>
      <c r="D62" s="592"/>
      <c r="E62" s="1048" t="s">
        <v>2855</v>
      </c>
      <c r="F62" s="1048"/>
      <c r="G62" s="1048"/>
      <c r="H62" s="618" t="s">
        <v>20</v>
      </c>
      <c r="I62" s="620"/>
      <c r="J62" s="592" t="s">
        <v>1333</v>
      </c>
      <c r="K62" s="592"/>
      <c r="L62" s="592"/>
      <c r="M62" s="592"/>
      <c r="N62" s="592"/>
      <c r="O62" s="592"/>
      <c r="P62" s="592"/>
    </row>
    <row r="63" spans="1:16" ht="20.399999999999999" hidden="1">
      <c r="A63" s="592"/>
      <c r="B63" s="592"/>
      <c r="C63" s="591"/>
      <c r="D63" s="592"/>
      <c r="E63" s="1065" t="s">
        <v>215</v>
      </c>
      <c r="F63" s="1048" t="s">
        <v>216</v>
      </c>
      <c r="G63" s="1048"/>
      <c r="H63" s="622" t="s">
        <v>941</v>
      </c>
      <c r="I63" s="600"/>
      <c r="J63" s="592"/>
      <c r="K63" s="592"/>
      <c r="L63" s="592"/>
      <c r="M63" s="592"/>
      <c r="N63" s="592"/>
      <c r="O63" s="592"/>
      <c r="P63" s="592"/>
    </row>
    <row r="64" spans="1:16" ht="20.399999999999999" hidden="1">
      <c r="A64" s="592"/>
      <c r="B64" s="592"/>
      <c r="C64" s="591"/>
      <c r="D64" s="592"/>
      <c r="E64" s="1065"/>
      <c r="F64" s="1048" t="s">
        <v>217</v>
      </c>
      <c r="G64" s="1048"/>
      <c r="H64" s="623" t="s">
        <v>941</v>
      </c>
      <c r="I64" s="600"/>
      <c r="J64" s="592"/>
      <c r="K64" s="592"/>
      <c r="L64" s="592"/>
      <c r="M64" s="592"/>
      <c r="N64" s="592"/>
      <c r="O64" s="592"/>
      <c r="P64" s="592"/>
    </row>
    <row r="65" spans="1:16" ht="20.399999999999999" hidden="1">
      <c r="A65" s="592"/>
      <c r="B65" s="592"/>
      <c r="C65" s="591"/>
      <c r="D65" s="592"/>
      <c r="E65" s="1065"/>
      <c r="F65" s="1048" t="s">
        <v>218</v>
      </c>
      <c r="G65" s="1048"/>
      <c r="H65" s="622" t="s">
        <v>941</v>
      </c>
      <c r="I65" s="600"/>
      <c r="J65" s="592"/>
      <c r="K65" s="592"/>
      <c r="L65" s="592"/>
      <c r="M65" s="592"/>
      <c r="N65" s="592"/>
      <c r="O65" s="592"/>
      <c r="P65" s="592"/>
    </row>
    <row r="66" spans="1:16" ht="20.399999999999999" hidden="1">
      <c r="A66" s="592"/>
      <c r="B66" s="592"/>
      <c r="C66" s="591"/>
      <c r="D66" s="592"/>
      <c r="E66" s="1065"/>
      <c r="F66" s="1048" t="s">
        <v>219</v>
      </c>
      <c r="G66" s="1048"/>
      <c r="H66" s="624"/>
      <c r="I66" s="600"/>
      <c r="J66" s="592"/>
      <c r="K66" s="592"/>
      <c r="L66" s="592"/>
      <c r="M66" s="592"/>
      <c r="N66" s="592"/>
      <c r="O66" s="592"/>
      <c r="P66" s="592"/>
    </row>
    <row r="67" spans="1:16" ht="20.399999999999999" hidden="1">
      <c r="A67" s="592"/>
      <c r="B67" s="592"/>
      <c r="C67" s="591"/>
      <c r="D67" s="592"/>
      <c r="E67" s="1065"/>
      <c r="F67" s="1048" t="s">
        <v>223</v>
      </c>
      <c r="G67" s="1048"/>
      <c r="H67" s="624"/>
      <c r="I67" s="600"/>
      <c r="J67" s="592"/>
      <c r="K67" s="592"/>
      <c r="L67" s="592"/>
      <c r="M67" s="592"/>
      <c r="N67" s="592"/>
      <c r="O67" s="592"/>
      <c r="P67" s="592"/>
    </row>
    <row r="68" spans="1:16" ht="20.399999999999999" hidden="1">
      <c r="A68" s="592"/>
      <c r="B68" s="592"/>
      <c r="C68" s="591"/>
      <c r="D68" s="592"/>
      <c r="E68" s="1065"/>
      <c r="F68" s="1048" t="s">
        <v>224</v>
      </c>
      <c r="G68" s="1048"/>
      <c r="H68" s="624"/>
      <c r="I68" s="600"/>
      <c r="J68" s="592"/>
      <c r="K68" s="592"/>
      <c r="L68" s="592"/>
      <c r="M68" s="592"/>
      <c r="N68" s="592"/>
      <c r="O68" s="592"/>
      <c r="P68" s="592"/>
    </row>
    <row r="69" spans="1:16" ht="24.6">
      <c r="A69" s="592" t="s">
        <v>1243</v>
      </c>
      <c r="B69" s="592"/>
      <c r="C69" s="591"/>
      <c r="D69" s="592"/>
      <c r="E69" s="1048" t="s">
        <v>2856</v>
      </c>
      <c r="F69" s="1048"/>
      <c r="G69" s="1048"/>
      <c r="H69" s="618" t="s">
        <v>20</v>
      </c>
      <c r="I69" s="620"/>
      <c r="J69" s="592" t="s">
        <v>1334</v>
      </c>
      <c r="K69" s="592"/>
      <c r="L69" s="592"/>
      <c r="M69" s="592"/>
      <c r="N69" s="592"/>
      <c r="O69" s="592"/>
      <c r="P69" s="592"/>
    </row>
    <row r="70" spans="1:16" ht="20.399999999999999" hidden="1">
      <c r="A70" s="592"/>
      <c r="B70" s="592"/>
      <c r="C70" s="591"/>
      <c r="D70" s="592"/>
      <c r="E70" s="1065" t="s">
        <v>215</v>
      </c>
      <c r="F70" s="1048" t="s">
        <v>216</v>
      </c>
      <c r="G70" s="1048"/>
      <c r="H70" s="622" t="s">
        <v>941</v>
      </c>
      <c r="I70" s="600"/>
      <c r="J70" s="592"/>
      <c r="K70" s="592"/>
      <c r="L70" s="592"/>
      <c r="M70" s="592"/>
      <c r="N70" s="592"/>
      <c r="O70" s="592"/>
      <c r="P70" s="592"/>
    </row>
    <row r="71" spans="1:16" ht="20.399999999999999" hidden="1">
      <c r="A71" s="592"/>
      <c r="B71" s="592"/>
      <c r="C71" s="591"/>
      <c r="D71" s="592"/>
      <c r="E71" s="1065"/>
      <c r="F71" s="1048" t="s">
        <v>217</v>
      </c>
      <c r="G71" s="1048"/>
      <c r="H71" s="623" t="s">
        <v>941</v>
      </c>
      <c r="I71" s="600"/>
      <c r="J71" s="592"/>
      <c r="K71" s="592"/>
      <c r="L71" s="592"/>
      <c r="M71" s="592"/>
      <c r="N71" s="592"/>
      <c r="O71" s="592"/>
      <c r="P71" s="592"/>
    </row>
    <row r="72" spans="1:16" ht="20.399999999999999" hidden="1">
      <c r="A72" s="592"/>
      <c r="B72" s="592"/>
      <c r="C72" s="591"/>
      <c r="D72" s="592"/>
      <c r="E72" s="1065"/>
      <c r="F72" s="1048" t="s">
        <v>218</v>
      </c>
      <c r="G72" s="1048"/>
      <c r="H72" s="622" t="s">
        <v>941</v>
      </c>
      <c r="I72" s="600"/>
      <c r="J72" s="592"/>
      <c r="K72" s="592"/>
      <c r="L72" s="592"/>
      <c r="M72" s="592"/>
      <c r="N72" s="592"/>
      <c r="O72" s="592"/>
      <c r="P72" s="592"/>
    </row>
    <row r="73" spans="1:16" ht="20.399999999999999" hidden="1">
      <c r="A73" s="592"/>
      <c r="B73" s="592"/>
      <c r="C73" s="591"/>
      <c r="D73" s="592"/>
      <c r="E73" s="1065"/>
      <c r="F73" s="1048" t="s">
        <v>219</v>
      </c>
      <c r="G73" s="1048"/>
      <c r="H73" s="624"/>
      <c r="I73" s="600"/>
      <c r="J73" s="592"/>
      <c r="K73" s="592"/>
      <c r="L73" s="592"/>
      <c r="M73" s="592"/>
      <c r="N73" s="592"/>
      <c r="O73" s="592"/>
      <c r="P73" s="592"/>
    </row>
    <row r="74" spans="1:16" ht="20.399999999999999" hidden="1">
      <c r="A74" s="592"/>
      <c r="B74" s="592"/>
      <c r="C74" s="591"/>
      <c r="D74" s="592"/>
      <c r="E74" s="1065"/>
      <c r="F74" s="1048" t="s">
        <v>223</v>
      </c>
      <c r="G74" s="1048"/>
      <c r="H74" s="624"/>
      <c r="I74" s="600"/>
      <c r="J74" s="592"/>
      <c r="K74" s="592"/>
      <c r="L74" s="592"/>
      <c r="M74" s="592"/>
      <c r="N74" s="592"/>
      <c r="O74" s="592"/>
      <c r="P74" s="592"/>
    </row>
    <row r="75" spans="1:16" ht="20.399999999999999" hidden="1">
      <c r="A75" s="592"/>
      <c r="B75" s="592"/>
      <c r="C75" s="591"/>
      <c r="D75" s="592"/>
      <c r="E75" s="1065"/>
      <c r="F75" s="1048" t="s">
        <v>224</v>
      </c>
      <c r="G75" s="1048"/>
      <c r="H75" s="624"/>
      <c r="I75" s="600"/>
      <c r="J75" s="592"/>
      <c r="K75" s="592"/>
      <c r="L75" s="592"/>
      <c r="M75" s="592"/>
      <c r="N75" s="592"/>
      <c r="O75" s="592"/>
      <c r="P75" s="592"/>
    </row>
    <row r="76" spans="1:16" ht="24.6">
      <c r="A76" s="592" t="s">
        <v>1244</v>
      </c>
      <c r="B76" s="592"/>
      <c r="C76" s="591"/>
      <c r="D76" s="592"/>
      <c r="E76" s="1048" t="s">
        <v>2857</v>
      </c>
      <c r="F76" s="1048"/>
      <c r="G76" s="1048"/>
      <c r="H76" s="618" t="s">
        <v>20</v>
      </c>
      <c r="I76" s="620"/>
      <c r="J76" s="592" t="s">
        <v>1335</v>
      </c>
      <c r="K76" s="592"/>
      <c r="L76" s="592"/>
      <c r="M76" s="592"/>
      <c r="N76" s="592"/>
      <c r="O76" s="592"/>
      <c r="P76" s="592"/>
    </row>
    <row r="77" spans="1:16" ht="20.399999999999999" hidden="1">
      <c r="A77" s="592"/>
      <c r="B77" s="592"/>
      <c r="C77" s="591"/>
      <c r="D77" s="592"/>
      <c r="E77" s="1065" t="s">
        <v>215</v>
      </c>
      <c r="F77" s="1048" t="s">
        <v>216</v>
      </c>
      <c r="G77" s="1048"/>
      <c r="H77" s="622" t="s">
        <v>941</v>
      </c>
      <c r="I77" s="600"/>
      <c r="J77" s="592"/>
      <c r="K77" s="592"/>
      <c r="L77" s="592"/>
      <c r="M77" s="592"/>
      <c r="N77" s="592"/>
      <c r="O77" s="592"/>
      <c r="P77" s="592"/>
    </row>
    <row r="78" spans="1:16" ht="20.399999999999999" hidden="1">
      <c r="A78" s="592"/>
      <c r="B78" s="592"/>
      <c r="C78" s="591"/>
      <c r="D78" s="592"/>
      <c r="E78" s="1065"/>
      <c r="F78" s="1048" t="s">
        <v>217</v>
      </c>
      <c r="G78" s="1048"/>
      <c r="H78" s="623" t="s">
        <v>941</v>
      </c>
      <c r="I78" s="600"/>
      <c r="J78" s="592"/>
      <c r="K78" s="592"/>
      <c r="L78" s="592"/>
      <c r="M78" s="592"/>
      <c r="N78" s="592"/>
      <c r="O78" s="592"/>
      <c r="P78" s="592"/>
    </row>
    <row r="79" spans="1:16" ht="20.399999999999999" hidden="1">
      <c r="A79" s="592"/>
      <c r="B79" s="592"/>
      <c r="C79" s="591"/>
      <c r="D79" s="592"/>
      <c r="E79" s="1065"/>
      <c r="F79" s="1048" t="s">
        <v>218</v>
      </c>
      <c r="G79" s="1048"/>
      <c r="H79" s="622" t="s">
        <v>941</v>
      </c>
      <c r="I79" s="600"/>
      <c r="J79" s="592"/>
      <c r="K79" s="592"/>
      <c r="L79" s="592"/>
      <c r="M79" s="592"/>
      <c r="N79" s="592"/>
      <c r="O79" s="592"/>
      <c r="P79" s="592"/>
    </row>
    <row r="80" spans="1:16" ht="20.399999999999999" hidden="1">
      <c r="A80" s="592"/>
      <c r="B80" s="592"/>
      <c r="C80" s="591"/>
      <c r="D80" s="592"/>
      <c r="E80" s="1065"/>
      <c r="F80" s="1048" t="s">
        <v>219</v>
      </c>
      <c r="G80" s="1048"/>
      <c r="H80" s="624"/>
      <c r="I80" s="600"/>
      <c r="J80" s="592"/>
      <c r="K80" s="592"/>
      <c r="L80" s="592"/>
      <c r="M80" s="592"/>
      <c r="N80" s="592"/>
      <c r="O80" s="592"/>
      <c r="P80" s="592"/>
    </row>
    <row r="81" spans="1:16" ht="20.399999999999999" hidden="1">
      <c r="A81" s="592"/>
      <c r="B81" s="592"/>
      <c r="C81" s="591"/>
      <c r="D81" s="592"/>
      <c r="E81" s="1065"/>
      <c r="F81" s="1048" t="s">
        <v>225</v>
      </c>
      <c r="G81" s="1048"/>
      <c r="H81" s="624"/>
      <c r="I81" s="600"/>
      <c r="J81" s="592"/>
      <c r="K81" s="592"/>
      <c r="L81" s="592"/>
      <c r="M81" s="592"/>
      <c r="N81" s="592"/>
      <c r="O81" s="592"/>
      <c r="P81" s="592"/>
    </row>
    <row r="82" spans="1:16" ht="20.399999999999999" hidden="1">
      <c r="A82" s="592"/>
      <c r="B82" s="592"/>
      <c r="C82" s="591"/>
      <c r="D82" s="592"/>
      <c r="E82" s="1065"/>
      <c r="F82" s="1048" t="s">
        <v>934</v>
      </c>
      <c r="G82" s="1048"/>
      <c r="H82" s="624"/>
      <c r="I82" s="600"/>
      <c r="J82" s="592"/>
      <c r="K82" s="592"/>
      <c r="L82" s="592"/>
      <c r="M82" s="592"/>
      <c r="N82" s="592"/>
      <c r="O82" s="592"/>
      <c r="P82" s="592"/>
    </row>
    <row r="83" spans="1:16" ht="20.399999999999999">
      <c r="A83" s="592"/>
      <c r="B83" s="592"/>
      <c r="C83" s="591"/>
      <c r="D83" s="592"/>
      <c r="E83" s="1048" t="s">
        <v>226</v>
      </c>
      <c r="F83" s="1048"/>
      <c r="G83" s="1048"/>
      <c r="H83" s="626"/>
      <c r="I83" s="600"/>
      <c r="J83" s="592" t="s">
        <v>1336</v>
      </c>
      <c r="K83" s="592"/>
      <c r="L83" s="592"/>
      <c r="M83" s="592"/>
      <c r="N83" s="592"/>
      <c r="O83" s="592"/>
      <c r="P83" s="592"/>
    </row>
    <row r="84" spans="1:16" ht="24.6">
      <c r="A84" s="592" t="s">
        <v>1238</v>
      </c>
      <c r="B84" s="592"/>
      <c r="C84" s="592"/>
      <c r="D84" s="592"/>
      <c r="E84" s="1048" t="s">
        <v>1489</v>
      </c>
      <c r="F84" s="1048"/>
      <c r="G84" s="1048"/>
      <c r="H84" s="618" t="s">
        <v>20</v>
      </c>
      <c r="I84" s="620"/>
      <c r="J84" s="592" t="s">
        <v>1291</v>
      </c>
      <c r="K84" s="592"/>
      <c r="L84" s="592"/>
      <c r="M84" s="592"/>
      <c r="N84" s="592"/>
      <c r="O84" s="592"/>
      <c r="P84" s="592"/>
    </row>
    <row r="85" spans="1:16" ht="20.399999999999999">
      <c r="A85" s="592"/>
      <c r="B85" s="592"/>
      <c r="C85" s="591"/>
      <c r="D85" s="592"/>
      <c r="E85" s="593"/>
      <c r="F85" s="593"/>
      <c r="G85" s="593"/>
      <c r="H85" s="627"/>
      <c r="I85" s="600"/>
      <c r="J85" s="592"/>
      <c r="K85" s="592"/>
      <c r="L85" s="592"/>
      <c r="M85" s="592"/>
      <c r="N85" s="592"/>
      <c r="O85" s="592"/>
      <c r="P85" s="592"/>
    </row>
    <row r="86" spans="1:16" ht="20.399999999999999">
      <c r="A86" s="592"/>
      <c r="B86" s="592"/>
      <c r="C86" s="591"/>
      <c r="D86" s="592"/>
      <c r="E86" s="1048" t="s">
        <v>227</v>
      </c>
      <c r="F86" s="1048"/>
      <c r="G86" s="617" t="s">
        <v>228</v>
      </c>
      <c r="H86" s="614" t="s">
        <v>2674</v>
      </c>
      <c r="I86" s="600"/>
      <c r="J86" s="592" t="s">
        <v>1337</v>
      </c>
      <c r="K86" s="592"/>
      <c r="L86" s="592"/>
      <c r="M86" s="592"/>
      <c r="N86" s="592"/>
      <c r="O86" s="592"/>
      <c r="P86" s="592"/>
    </row>
    <row r="87" spans="1:16" ht="20.399999999999999">
      <c r="A87" s="592"/>
      <c r="B87" s="592"/>
      <c r="C87" s="591"/>
      <c r="D87" s="592"/>
      <c r="E87" s="1048"/>
      <c r="F87" s="1048"/>
      <c r="G87" s="617" t="s">
        <v>229</v>
      </c>
      <c r="H87" s="628" t="s">
        <v>2722</v>
      </c>
      <c r="I87" s="600"/>
      <c r="J87" s="592" t="s">
        <v>1338</v>
      </c>
      <c r="K87" s="592"/>
      <c r="L87" s="592"/>
      <c r="M87" s="592"/>
      <c r="N87" s="592"/>
      <c r="O87" s="592"/>
      <c r="P87" s="592"/>
    </row>
    <row r="88" spans="1:16" ht="20.399999999999999">
      <c r="A88" s="592"/>
      <c r="B88" s="592"/>
      <c r="C88" s="591"/>
      <c r="D88" s="592"/>
      <c r="E88" s="1048"/>
      <c r="F88" s="1048"/>
      <c r="G88" s="617" t="s">
        <v>230</v>
      </c>
      <c r="H88" s="614" t="s">
        <v>2723</v>
      </c>
      <c r="I88" s="600"/>
      <c r="J88" s="592" t="s">
        <v>1339</v>
      </c>
      <c r="K88" s="592"/>
      <c r="L88" s="592"/>
      <c r="M88" s="592"/>
      <c r="N88" s="592"/>
      <c r="O88" s="592"/>
      <c r="P88" s="592"/>
    </row>
    <row r="89" spans="1:16" ht="20.399999999999999">
      <c r="A89" s="592"/>
      <c r="B89" s="592"/>
      <c r="C89" s="591"/>
      <c r="D89" s="592"/>
      <c r="E89" s="1048"/>
      <c r="F89" s="1048"/>
      <c r="G89" s="617" t="s">
        <v>231</v>
      </c>
      <c r="H89" s="628" t="s">
        <v>2724</v>
      </c>
      <c r="I89" s="600"/>
      <c r="J89" s="592" t="s">
        <v>1340</v>
      </c>
      <c r="K89" s="592"/>
      <c r="L89" s="592"/>
      <c r="M89" s="592"/>
      <c r="N89" s="592"/>
      <c r="O89" s="592"/>
      <c r="P89" s="592"/>
    </row>
    <row r="90" spans="1:16" ht="11.25" customHeight="1">
      <c r="A90" s="592"/>
      <c r="B90" s="592"/>
      <c r="C90" s="591"/>
      <c r="D90" s="592"/>
      <c r="E90" s="629"/>
      <c r="F90" s="629"/>
      <c r="G90" s="629"/>
      <c r="H90" s="630"/>
      <c r="I90" s="631"/>
      <c r="J90" s="592"/>
      <c r="K90" s="592"/>
      <c r="L90" s="592"/>
      <c r="M90" s="592"/>
      <c r="N90" s="592"/>
      <c r="O90" s="592"/>
      <c r="P90" s="592"/>
    </row>
    <row r="91" spans="1:16" ht="11.25" customHeight="1">
      <c r="A91" s="592"/>
      <c r="B91" s="592"/>
      <c r="C91" s="591"/>
      <c r="D91" s="592"/>
      <c r="E91" s="1060" t="s">
        <v>232</v>
      </c>
      <c r="F91" s="1060"/>
      <c r="G91" s="1060"/>
      <c r="H91" s="1060"/>
      <c r="I91" s="631"/>
      <c r="J91" s="592"/>
      <c r="K91" s="592"/>
      <c r="L91" s="592"/>
      <c r="M91" s="592"/>
      <c r="N91" s="592"/>
      <c r="O91" s="592"/>
      <c r="P91" s="592"/>
    </row>
    <row r="92" spans="1:16" ht="11.25" customHeight="1">
      <c r="A92" s="592"/>
      <c r="B92" s="592"/>
      <c r="C92" s="591"/>
      <c r="D92" s="592"/>
      <c r="E92" s="1057" t="s">
        <v>233</v>
      </c>
      <c r="F92" s="1057"/>
      <c r="G92" s="1057"/>
      <c r="H92" s="1057"/>
      <c r="I92" s="631"/>
      <c r="J92" s="592"/>
      <c r="K92" s="592"/>
      <c r="L92" s="592"/>
      <c r="M92" s="592"/>
      <c r="N92" s="592"/>
      <c r="O92" s="592"/>
      <c r="P92" s="592"/>
    </row>
    <row r="93" spans="1:16" ht="11.25" customHeight="1">
      <c r="A93" s="592"/>
      <c r="B93" s="592"/>
      <c r="C93" s="591"/>
      <c r="D93" s="592"/>
      <c r="E93" s="1057" t="s">
        <v>234</v>
      </c>
      <c r="F93" s="1057"/>
      <c r="G93" s="1057"/>
      <c r="H93" s="1057"/>
      <c r="I93" s="631"/>
      <c r="J93" s="592"/>
      <c r="K93" s="592"/>
      <c r="L93" s="592"/>
      <c r="M93" s="592"/>
      <c r="N93" s="592"/>
      <c r="O93" s="592"/>
      <c r="P93" s="592"/>
    </row>
    <row r="94" spans="1:16" ht="11.25" customHeight="1">
      <c r="A94" s="592"/>
      <c r="B94" s="592"/>
      <c r="C94" s="591"/>
      <c r="D94" s="592"/>
      <c r="E94" s="1057" t="s">
        <v>235</v>
      </c>
      <c r="F94" s="1057"/>
      <c r="G94" s="1057"/>
      <c r="H94" s="1057"/>
      <c r="I94" s="631"/>
      <c r="J94" s="592"/>
      <c r="K94" s="592"/>
      <c r="L94" s="592"/>
      <c r="M94" s="592"/>
      <c r="N94" s="592"/>
      <c r="O94" s="592"/>
      <c r="P94" s="592"/>
    </row>
    <row r="95" spans="1:16" ht="11.25" customHeight="1">
      <c r="A95" s="592"/>
      <c r="B95" s="592"/>
      <c r="C95" s="591"/>
      <c r="D95" s="592"/>
      <c r="E95" s="1057" t="s">
        <v>236</v>
      </c>
      <c r="F95" s="1057"/>
      <c r="G95" s="1057"/>
      <c r="H95" s="1057"/>
      <c r="I95" s="631"/>
      <c r="J95" s="592"/>
      <c r="K95" s="592"/>
      <c r="L95" s="592"/>
      <c r="M95" s="592"/>
      <c r="N95" s="592"/>
      <c r="O95" s="592"/>
      <c r="P95" s="592"/>
    </row>
    <row r="96" spans="1:16" ht="11.25" customHeight="1">
      <c r="A96" s="592"/>
      <c r="B96" s="592"/>
      <c r="C96" s="591"/>
      <c r="D96" s="592"/>
      <c r="E96" s="1057" t="s">
        <v>237</v>
      </c>
      <c r="F96" s="1057"/>
      <c r="G96" s="1057"/>
      <c r="H96" s="1057"/>
      <c r="I96" s="631"/>
      <c r="J96" s="592"/>
      <c r="K96" s="592"/>
      <c r="L96" s="592"/>
      <c r="M96" s="592"/>
      <c r="N96" s="592"/>
      <c r="O96" s="592"/>
      <c r="P96" s="592"/>
    </row>
    <row r="97" spans="1:16" ht="22.95" customHeight="1">
      <c r="A97" s="592"/>
      <c r="B97" s="592"/>
      <c r="C97" s="591"/>
      <c r="D97" s="592"/>
      <c r="E97" s="1057" t="s">
        <v>238</v>
      </c>
      <c r="F97" s="1057"/>
      <c r="G97" s="1057"/>
      <c r="H97" s="1057"/>
      <c r="I97" s="631"/>
      <c r="J97" s="592"/>
      <c r="K97" s="592"/>
      <c r="L97" s="592"/>
      <c r="M97" s="592"/>
      <c r="N97" s="592"/>
      <c r="O97" s="592"/>
      <c r="P97" s="592"/>
    </row>
    <row r="98" spans="1:16" ht="11.25" customHeight="1">
      <c r="A98" s="592"/>
      <c r="B98" s="592"/>
      <c r="C98" s="591"/>
      <c r="D98" s="592"/>
      <c r="E98" s="1057" t="s">
        <v>239</v>
      </c>
      <c r="F98" s="1057"/>
      <c r="G98" s="1057"/>
      <c r="H98" s="1057"/>
      <c r="I98" s="631"/>
      <c r="J98" s="592"/>
      <c r="K98" s="592"/>
      <c r="L98" s="592"/>
      <c r="M98" s="592"/>
      <c r="N98" s="592"/>
      <c r="O98" s="592"/>
      <c r="P98" s="592"/>
    </row>
    <row r="99" spans="1:16" ht="21.75" customHeight="1">
      <c r="A99" s="592"/>
      <c r="B99" s="592"/>
      <c r="C99" s="591"/>
      <c r="D99" s="592"/>
      <c r="E99" s="1057" t="s">
        <v>240</v>
      </c>
      <c r="F99" s="1057"/>
      <c r="G99" s="1057"/>
      <c r="H99" s="1057"/>
      <c r="I99" s="631"/>
      <c r="J99" s="592"/>
      <c r="K99" s="592"/>
      <c r="L99" s="592"/>
      <c r="M99" s="592"/>
      <c r="N99" s="592"/>
      <c r="O99" s="592"/>
      <c r="P99" s="592"/>
    </row>
    <row r="100" spans="1:16" ht="15" customHeight="1">
      <c r="A100" s="592"/>
      <c r="B100" s="592"/>
      <c r="C100" s="591"/>
      <c r="D100" s="592"/>
      <c r="E100" s="1057" t="s">
        <v>241</v>
      </c>
      <c r="F100" s="1057"/>
      <c r="G100" s="1057"/>
      <c r="H100" s="1057"/>
      <c r="I100" s="631"/>
      <c r="J100" s="592"/>
      <c r="K100" s="592"/>
      <c r="L100" s="592"/>
      <c r="M100" s="592"/>
      <c r="N100" s="592"/>
      <c r="O100" s="592"/>
      <c r="P100" s="592"/>
    </row>
    <row r="101" spans="1:16" ht="13.2" customHeight="1">
      <c r="A101" s="592"/>
      <c r="B101" s="592"/>
      <c r="C101" s="591"/>
      <c r="D101" s="592"/>
      <c r="E101" s="1057" t="s">
        <v>242</v>
      </c>
      <c r="F101" s="1057"/>
      <c r="G101" s="1057"/>
      <c r="H101" s="1057"/>
      <c r="I101" s="631"/>
      <c r="J101" s="592"/>
      <c r="K101" s="592"/>
      <c r="L101" s="592"/>
      <c r="M101" s="592"/>
      <c r="N101" s="592"/>
      <c r="O101" s="592"/>
      <c r="P101" s="592"/>
    </row>
    <row r="102" spans="1:16" ht="27" customHeight="1">
      <c r="A102" s="592"/>
      <c r="B102" s="592"/>
      <c r="C102" s="591"/>
      <c r="D102" s="592"/>
      <c r="E102" s="1057" t="s">
        <v>243</v>
      </c>
      <c r="F102" s="1057"/>
      <c r="G102" s="1057"/>
      <c r="H102" s="1057"/>
      <c r="I102" s="631"/>
      <c r="J102" s="592"/>
      <c r="K102" s="592"/>
      <c r="L102" s="592"/>
      <c r="M102" s="592"/>
      <c r="N102" s="592"/>
      <c r="O102" s="592"/>
      <c r="P102" s="592"/>
    </row>
    <row r="103" spans="1:16" ht="27" customHeight="1">
      <c r="A103" s="592"/>
      <c r="B103" s="592"/>
      <c r="C103" s="591"/>
      <c r="D103" s="592"/>
      <c r="E103" s="1057" t="s">
        <v>244</v>
      </c>
      <c r="F103" s="1057"/>
      <c r="G103" s="1057"/>
      <c r="H103" s="1057"/>
      <c r="I103" s="631"/>
      <c r="J103" s="592"/>
      <c r="K103" s="592"/>
      <c r="L103" s="592"/>
      <c r="M103" s="592"/>
      <c r="N103" s="592"/>
      <c r="O103" s="592"/>
      <c r="P103" s="592"/>
    </row>
    <row r="104" spans="1:16" ht="12.6" customHeight="1">
      <c r="A104" s="592"/>
      <c r="B104" s="592"/>
      <c r="C104" s="591"/>
      <c r="D104" s="592"/>
      <c r="E104" s="1057" t="s">
        <v>245</v>
      </c>
      <c r="F104" s="1057"/>
      <c r="G104" s="1057"/>
      <c r="H104" s="1057"/>
      <c r="I104" s="631"/>
      <c r="J104" s="592"/>
      <c r="K104" s="592"/>
      <c r="L104" s="592"/>
      <c r="M104" s="592"/>
      <c r="N104" s="592"/>
      <c r="O104" s="592"/>
      <c r="P104" s="592"/>
    </row>
    <row r="105" spans="1:16" ht="15" customHeight="1">
      <c r="A105" s="592"/>
      <c r="B105" s="592"/>
      <c r="C105" s="591"/>
      <c r="D105" s="592"/>
      <c r="E105" s="1057" t="s">
        <v>246</v>
      </c>
      <c r="F105" s="1057"/>
      <c r="G105" s="1057"/>
      <c r="H105" s="1057"/>
      <c r="I105" s="631"/>
      <c r="J105" s="592"/>
      <c r="K105" s="592"/>
      <c r="L105" s="592"/>
      <c r="M105" s="592"/>
      <c r="N105" s="592"/>
      <c r="O105" s="592"/>
      <c r="P105" s="592"/>
    </row>
    <row r="106" spans="1:16">
      <c r="A106" s="592"/>
      <c r="B106" s="592"/>
      <c r="C106" s="591"/>
      <c r="D106" s="592"/>
      <c r="E106" s="593"/>
      <c r="F106" s="593"/>
      <c r="G106" s="632"/>
      <c r="H106" s="632"/>
      <c r="I106" s="592"/>
      <c r="J106" s="592"/>
      <c r="K106" s="592"/>
      <c r="L106" s="592"/>
      <c r="M106" s="592"/>
      <c r="N106" s="592"/>
      <c r="O106" s="592"/>
      <c r="P106" s="592"/>
    </row>
    <row r="107" spans="1:16" ht="20.100000000000001" customHeight="1">
      <c r="A107" s="592"/>
      <c r="B107" s="592"/>
      <c r="C107" s="591"/>
      <c r="D107" s="592"/>
      <c r="E107" s="1058" t="s">
        <v>1009</v>
      </c>
      <c r="F107" s="1058"/>
      <c r="G107" s="1059"/>
      <c r="H107" s="1059"/>
      <c r="I107" s="633"/>
      <c r="J107" s="606"/>
      <c r="K107" s="606"/>
      <c r="L107" s="606"/>
      <c r="M107" s="606"/>
      <c r="N107" s="606"/>
      <c r="O107" s="607"/>
      <c r="P107" s="607"/>
    </row>
    <row r="108" spans="1:16" ht="24.6">
      <c r="A108" s="592"/>
      <c r="B108" s="592"/>
      <c r="C108" s="591"/>
      <c r="D108" s="592"/>
      <c r="E108" s="1063" t="s">
        <v>247</v>
      </c>
      <c r="F108" s="1064"/>
      <c r="G108" s="634" t="s">
        <v>1068</v>
      </c>
      <c r="H108" s="635" t="s">
        <v>20</v>
      </c>
      <c r="I108" s="620"/>
      <c r="J108" s="606" t="s">
        <v>1341</v>
      </c>
      <c r="K108" s="606"/>
      <c r="L108" s="606"/>
      <c r="M108" s="606"/>
      <c r="N108" s="606"/>
      <c r="O108" s="607"/>
      <c r="P108" s="607"/>
    </row>
    <row r="109" spans="1:16" ht="20.399999999999999">
      <c r="A109" s="592"/>
      <c r="B109" s="592"/>
      <c r="C109" s="591"/>
      <c r="D109" s="592"/>
      <c r="E109" s="1063"/>
      <c r="F109" s="1064"/>
      <c r="G109" s="634" t="s">
        <v>217</v>
      </c>
      <c r="H109" s="636" t="s">
        <v>596</v>
      </c>
      <c r="I109" s="600"/>
      <c r="J109" s="606" t="s">
        <v>1342</v>
      </c>
      <c r="K109" s="592"/>
      <c r="L109" s="592"/>
      <c r="M109" s="592"/>
      <c r="N109" s="592"/>
      <c r="O109" s="592"/>
      <c r="P109" s="592"/>
    </row>
    <row r="110" spans="1:16" ht="20.399999999999999">
      <c r="A110" s="592"/>
      <c r="B110" s="592"/>
      <c r="C110" s="591"/>
      <c r="D110" s="592"/>
      <c r="E110" s="1064"/>
      <c r="F110" s="1064"/>
      <c r="G110" s="634" t="s">
        <v>218</v>
      </c>
      <c r="H110" s="637" t="s">
        <v>2725</v>
      </c>
      <c r="I110" s="600"/>
      <c r="J110" s="592" t="s">
        <v>1343</v>
      </c>
      <c r="K110" s="592"/>
      <c r="L110" s="592"/>
      <c r="M110" s="592"/>
      <c r="N110" s="592"/>
      <c r="O110" s="592"/>
      <c r="P110" s="592"/>
    </row>
    <row r="111" spans="1:16" ht="20.399999999999999">
      <c r="A111" s="592"/>
      <c r="B111" s="592"/>
      <c r="C111" s="591"/>
      <c r="D111" s="592"/>
      <c r="E111" s="1064"/>
      <c r="F111" s="1064"/>
      <c r="G111" s="634" t="s">
        <v>219</v>
      </c>
      <c r="H111" s="638">
        <v>44890</v>
      </c>
      <c r="I111" s="600"/>
      <c r="J111" s="592" t="s">
        <v>1344</v>
      </c>
      <c r="K111" s="592"/>
      <c r="L111" s="592"/>
      <c r="M111" s="592"/>
      <c r="N111" s="592"/>
      <c r="O111" s="592"/>
      <c r="P111" s="592"/>
    </row>
    <row r="112" spans="1:16" ht="15">
      <c r="A112" s="592"/>
      <c r="B112" s="592"/>
      <c r="C112" s="591"/>
      <c r="D112" s="639" t="s">
        <v>849</v>
      </c>
      <c r="E112" s="1061" t="s">
        <v>2858</v>
      </c>
      <c r="F112" s="1062"/>
      <c r="G112" s="640"/>
      <c r="H112" s="641"/>
      <c r="I112" s="642"/>
      <c r="J112" s="592"/>
      <c r="K112" s="592"/>
      <c r="L112" s="643"/>
      <c r="M112" s="592"/>
      <c r="N112" s="592"/>
      <c r="O112" s="592"/>
      <c r="P112" s="592"/>
    </row>
    <row r="113" spans="1:16" ht="20.399999999999999">
      <c r="A113" s="595"/>
      <c r="B113" s="592"/>
      <c r="C113" s="591"/>
      <c r="D113" s="1046" t="s">
        <v>17</v>
      </c>
      <c r="E113" s="1061"/>
      <c r="F113" s="1062"/>
      <c r="G113" s="644" t="s">
        <v>2859</v>
      </c>
      <c r="H113" s="645" t="s">
        <v>819</v>
      </c>
      <c r="I113" s="646"/>
      <c r="J113" s="592" t="s">
        <v>2860</v>
      </c>
      <c r="K113" s="592" t="s">
        <v>824</v>
      </c>
      <c r="L113" s="643" t="s">
        <v>917</v>
      </c>
      <c r="M113" s="592">
        <v>0</v>
      </c>
      <c r="N113" s="592" t="s">
        <v>822</v>
      </c>
      <c r="O113" s="592"/>
      <c r="P113" s="592"/>
    </row>
    <row r="114" spans="1:16" ht="20.399999999999999">
      <c r="A114" s="595"/>
      <c r="B114" s="592"/>
      <c r="C114" s="591"/>
      <c r="D114" s="1047"/>
      <c r="E114" s="1061"/>
      <c r="F114" s="1062"/>
      <c r="G114" s="647" t="s">
        <v>1005</v>
      </c>
      <c r="H114" s="619" t="s">
        <v>2710</v>
      </c>
      <c r="I114" s="279"/>
      <c r="J114" s="592"/>
      <c r="K114" s="592"/>
      <c r="L114" s="592"/>
      <c r="M114" s="592"/>
      <c r="N114" s="592"/>
      <c r="O114" s="592"/>
      <c r="P114" s="592"/>
    </row>
    <row r="115" spans="1:16" ht="20.399999999999999">
      <c r="A115" s="595"/>
      <c r="B115" s="592"/>
      <c r="C115" s="591"/>
      <c r="D115" s="1047"/>
      <c r="E115" s="1061"/>
      <c r="F115" s="1062"/>
      <c r="G115" s="647" t="s">
        <v>248</v>
      </c>
      <c r="H115" s="635" t="s">
        <v>917</v>
      </c>
      <c r="I115" s="279"/>
      <c r="J115" s="592"/>
      <c r="K115" s="592"/>
      <c r="L115" s="592"/>
      <c r="M115" s="592"/>
      <c r="N115" s="592"/>
      <c r="O115" s="592"/>
      <c r="P115" s="592"/>
    </row>
    <row r="116" spans="1:16" ht="20.399999999999999">
      <c r="A116" s="595"/>
      <c r="B116" s="592"/>
      <c r="C116" s="591"/>
      <c r="D116" s="1047"/>
      <c r="E116" s="1061"/>
      <c r="F116" s="1062"/>
      <c r="G116" s="647" t="s">
        <v>249</v>
      </c>
      <c r="H116" s="635" t="s">
        <v>822</v>
      </c>
      <c r="I116" s="279"/>
      <c r="J116" s="592"/>
      <c r="K116" s="592"/>
      <c r="L116" s="592"/>
      <c r="M116" s="592"/>
      <c r="N116" s="592"/>
      <c r="O116" s="592"/>
      <c r="P116" s="592"/>
    </row>
    <row r="117" spans="1:16" ht="34.200000000000003">
      <c r="A117" s="595"/>
      <c r="B117" s="592"/>
      <c r="C117" s="591"/>
      <c r="D117" s="1047"/>
      <c r="E117" s="1061"/>
      <c r="F117" s="1062"/>
      <c r="G117" s="647" t="s">
        <v>250</v>
      </c>
      <c r="H117" s="619" t="s">
        <v>2709</v>
      </c>
      <c r="I117" s="591"/>
      <c r="J117" s="592"/>
      <c r="K117" s="592"/>
      <c r="L117" s="592"/>
      <c r="M117" s="592"/>
      <c r="N117" s="592"/>
      <c r="O117" s="592"/>
      <c r="P117" s="592"/>
    </row>
    <row r="118" spans="1:16" ht="20.399999999999999">
      <c r="A118" s="595"/>
      <c r="B118" s="592"/>
      <c r="C118" s="591"/>
      <c r="D118" s="1047"/>
      <c r="E118" s="1061"/>
      <c r="F118" s="1062"/>
      <c r="G118" s="648" t="s">
        <v>313</v>
      </c>
      <c r="H118" s="649" t="s">
        <v>824</v>
      </c>
      <c r="I118" s="279"/>
      <c r="J118" s="592"/>
      <c r="K118" s="592"/>
      <c r="L118" s="592"/>
      <c r="M118" s="592"/>
      <c r="N118" s="592"/>
      <c r="O118" s="592"/>
      <c r="P118" s="592"/>
    </row>
    <row r="119" spans="1:16" ht="20.399999999999999">
      <c r="A119" s="595"/>
      <c r="B119" s="592"/>
      <c r="C119" s="592"/>
      <c r="D119" s="1047"/>
      <c r="E119" s="1061"/>
      <c r="F119" s="1062"/>
      <c r="G119" s="648" t="s">
        <v>827</v>
      </c>
      <c r="H119" s="650"/>
      <c r="I119" s="279"/>
      <c r="J119" s="592"/>
      <c r="K119" s="592"/>
      <c r="L119" s="592"/>
      <c r="M119" s="592"/>
      <c r="N119" s="592"/>
      <c r="O119" s="592"/>
      <c r="P119" s="592"/>
    </row>
    <row r="120" spans="1:16" ht="20.399999999999999">
      <c r="A120" s="595"/>
      <c r="B120" s="592" t="b">
        <v>1</v>
      </c>
      <c r="C120" s="591"/>
      <c r="D120" s="1047"/>
      <c r="E120" s="1061"/>
      <c r="F120" s="1062"/>
      <c r="G120" s="647" t="s">
        <v>251</v>
      </c>
      <c r="H120" s="651" t="s">
        <v>2729</v>
      </c>
      <c r="I120" s="279"/>
      <c r="J120" s="592"/>
      <c r="K120" s="592"/>
      <c r="L120" s="592"/>
      <c r="M120" s="592"/>
      <c r="N120" s="592"/>
      <c r="O120" s="592"/>
      <c r="P120" s="592"/>
    </row>
    <row r="121" spans="1:16" ht="20.399999999999999">
      <c r="A121" s="595"/>
      <c r="B121" s="592" t="b">
        <v>1</v>
      </c>
      <c r="C121" s="591"/>
      <c r="D121" s="1047"/>
      <c r="E121" s="1061"/>
      <c r="F121" s="1062"/>
      <c r="G121" s="647" t="s">
        <v>252</v>
      </c>
      <c r="H121" s="638">
        <v>45043</v>
      </c>
      <c r="I121" s="279"/>
      <c r="J121" s="592"/>
      <c r="K121" s="592"/>
      <c r="L121" s="592"/>
      <c r="M121" s="592"/>
      <c r="N121" s="592"/>
      <c r="O121" s="592"/>
      <c r="P121" s="592"/>
    </row>
    <row r="122" spans="1:16" ht="20.399999999999999">
      <c r="A122" s="595"/>
      <c r="B122" s="592" t="b">
        <v>1</v>
      </c>
      <c r="C122" s="591"/>
      <c r="D122" s="1047"/>
      <c r="E122" s="1061"/>
      <c r="F122" s="1062"/>
      <c r="G122" s="647" t="s">
        <v>962</v>
      </c>
      <c r="H122" s="652"/>
      <c r="I122" s="279"/>
      <c r="J122" s="592"/>
      <c r="K122" s="592"/>
      <c r="L122" s="592"/>
      <c r="M122" s="592"/>
      <c r="N122" s="592"/>
      <c r="O122" s="592"/>
      <c r="P122" s="592"/>
    </row>
    <row r="123" spans="1:16" ht="20.399999999999999">
      <c r="A123" s="595"/>
      <c r="B123" s="592" t="b">
        <v>1</v>
      </c>
      <c r="C123" s="591"/>
      <c r="D123" s="1047"/>
      <c r="E123" s="1061"/>
      <c r="F123" s="1062"/>
      <c r="G123" s="647" t="s">
        <v>253</v>
      </c>
      <c r="H123" s="618" t="s">
        <v>579</v>
      </c>
      <c r="I123" s="279"/>
      <c r="J123" s="592"/>
      <c r="K123" s="592"/>
      <c r="L123" s="592"/>
      <c r="M123" s="592"/>
      <c r="N123" s="592"/>
      <c r="O123" s="592"/>
      <c r="P123" s="592"/>
    </row>
    <row r="124" spans="1:16" ht="20.399999999999999">
      <c r="A124" s="595"/>
      <c r="B124" s="592" t="b">
        <v>1</v>
      </c>
      <c r="C124" s="591"/>
      <c r="D124" s="1047"/>
      <c r="E124" s="1061"/>
      <c r="F124" s="1062"/>
      <c r="G124" s="648" t="s">
        <v>105</v>
      </c>
      <c r="H124" s="635">
        <v>2024</v>
      </c>
      <c r="I124" s="279"/>
      <c r="J124" s="592"/>
      <c r="K124" s="592"/>
      <c r="L124" s="592"/>
      <c r="M124" s="592"/>
      <c r="N124" s="592"/>
      <c r="O124" s="592"/>
      <c r="P124" s="592"/>
    </row>
    <row r="125" spans="1:16" ht="20.399999999999999">
      <c r="A125" s="595"/>
      <c r="B125" s="592" t="b">
        <v>1</v>
      </c>
      <c r="C125" s="591"/>
      <c r="D125" s="1047"/>
      <c r="E125" s="1061"/>
      <c r="F125" s="1062"/>
      <c r="G125" s="647" t="s">
        <v>255</v>
      </c>
      <c r="H125" s="653"/>
      <c r="I125" s="279"/>
      <c r="J125" s="592"/>
      <c r="K125" s="592"/>
      <c r="L125" s="592"/>
      <c r="M125" s="592"/>
      <c r="N125" s="592"/>
      <c r="O125" s="592"/>
      <c r="P125" s="592"/>
    </row>
    <row r="126" spans="1:16" ht="20.399999999999999">
      <c r="A126" s="595"/>
      <c r="B126" s="592"/>
      <c r="C126" s="591"/>
      <c r="D126" s="1046" t="s">
        <v>101</v>
      </c>
      <c r="E126" s="1061"/>
      <c r="F126" s="1062"/>
      <c r="G126" s="644" t="s">
        <v>2861</v>
      </c>
      <c r="H126" s="645" t="s">
        <v>819</v>
      </c>
      <c r="I126" s="646"/>
      <c r="J126" s="592" t="s">
        <v>2862</v>
      </c>
      <c r="K126" s="592" t="s">
        <v>824</v>
      </c>
      <c r="L126" s="643" t="s">
        <v>917</v>
      </c>
      <c r="M126" s="592">
        <v>0</v>
      </c>
      <c r="N126" s="592" t="s">
        <v>822</v>
      </c>
      <c r="O126" s="592"/>
      <c r="P126" s="592"/>
    </row>
    <row r="127" spans="1:16" ht="20.399999999999999">
      <c r="A127" s="595"/>
      <c r="B127" s="592"/>
      <c r="C127" s="591"/>
      <c r="D127" s="1047"/>
      <c r="E127" s="1061"/>
      <c r="F127" s="1062"/>
      <c r="G127" s="647" t="s">
        <v>1005</v>
      </c>
      <c r="H127" s="619" t="s">
        <v>2711</v>
      </c>
      <c r="I127" s="279"/>
      <c r="J127" s="592"/>
      <c r="K127" s="592"/>
      <c r="L127" s="592"/>
      <c r="M127" s="592"/>
      <c r="N127" s="592"/>
      <c r="O127" s="592"/>
      <c r="P127" s="592"/>
    </row>
    <row r="128" spans="1:16" ht="20.399999999999999">
      <c r="A128" s="595"/>
      <c r="B128" s="592"/>
      <c r="C128" s="591"/>
      <c r="D128" s="1047"/>
      <c r="E128" s="1061"/>
      <c r="F128" s="1062"/>
      <c r="G128" s="647" t="s">
        <v>248</v>
      </c>
      <c r="H128" s="635" t="s">
        <v>917</v>
      </c>
      <c r="I128" s="279"/>
      <c r="J128" s="592"/>
      <c r="K128" s="592"/>
      <c r="L128" s="592"/>
      <c r="M128" s="592"/>
      <c r="N128" s="592"/>
      <c r="O128" s="592"/>
      <c r="P128" s="592"/>
    </row>
    <row r="129" spans="1:16" ht="20.399999999999999">
      <c r="A129" s="595"/>
      <c r="B129" s="592"/>
      <c r="C129" s="591"/>
      <c r="D129" s="1047"/>
      <c r="E129" s="1061"/>
      <c r="F129" s="1062"/>
      <c r="G129" s="647" t="s">
        <v>249</v>
      </c>
      <c r="H129" s="635" t="s">
        <v>822</v>
      </c>
      <c r="I129" s="279"/>
      <c r="J129" s="592"/>
      <c r="K129" s="592"/>
      <c r="L129" s="592"/>
      <c r="M129" s="592"/>
      <c r="N129" s="592"/>
      <c r="O129" s="592"/>
      <c r="P129" s="592"/>
    </row>
    <row r="130" spans="1:16" ht="34.200000000000003">
      <c r="A130" s="595"/>
      <c r="B130" s="592"/>
      <c r="C130" s="591"/>
      <c r="D130" s="1047"/>
      <c r="E130" s="1061"/>
      <c r="F130" s="1062"/>
      <c r="G130" s="647" t="s">
        <v>250</v>
      </c>
      <c r="H130" s="619" t="s">
        <v>2709</v>
      </c>
      <c r="I130" s="591"/>
      <c r="J130" s="592"/>
      <c r="K130" s="592"/>
      <c r="L130" s="592"/>
      <c r="M130" s="592"/>
      <c r="N130" s="592"/>
      <c r="O130" s="592"/>
      <c r="P130" s="592"/>
    </row>
    <row r="131" spans="1:16" ht="20.399999999999999">
      <c r="A131" s="595"/>
      <c r="B131" s="592"/>
      <c r="C131" s="591"/>
      <c r="D131" s="1047"/>
      <c r="E131" s="1061"/>
      <c r="F131" s="1062"/>
      <c r="G131" s="648" t="s">
        <v>313</v>
      </c>
      <c r="H131" s="649" t="s">
        <v>824</v>
      </c>
      <c r="I131" s="279"/>
      <c r="J131" s="592"/>
      <c r="K131" s="592"/>
      <c r="L131" s="592"/>
      <c r="M131" s="592"/>
      <c r="N131" s="592"/>
      <c r="O131" s="592"/>
      <c r="P131" s="592"/>
    </row>
    <row r="132" spans="1:16" ht="20.399999999999999">
      <c r="A132" s="595"/>
      <c r="B132" s="592"/>
      <c r="C132" s="592"/>
      <c r="D132" s="1047"/>
      <c r="E132" s="1061"/>
      <c r="F132" s="1062"/>
      <c r="G132" s="648" t="s">
        <v>827</v>
      </c>
      <c r="H132" s="650"/>
      <c r="I132" s="279"/>
      <c r="J132" s="592"/>
      <c r="K132" s="592"/>
      <c r="L132" s="592"/>
      <c r="M132" s="592"/>
      <c r="N132" s="592"/>
      <c r="O132" s="592"/>
      <c r="P132" s="592"/>
    </row>
    <row r="133" spans="1:16" ht="20.399999999999999">
      <c r="A133" s="595"/>
      <c r="B133" s="592" t="b">
        <v>1</v>
      </c>
      <c r="C133" s="591"/>
      <c r="D133" s="1047"/>
      <c r="E133" s="1061"/>
      <c r="F133" s="1062"/>
      <c r="G133" s="647" t="s">
        <v>251</v>
      </c>
      <c r="H133" s="651" t="s">
        <v>2729</v>
      </c>
      <c r="I133" s="279"/>
      <c r="J133" s="592"/>
      <c r="K133" s="592"/>
      <c r="L133" s="592"/>
      <c r="M133" s="592"/>
      <c r="N133" s="592"/>
      <c r="O133" s="592"/>
      <c r="P133" s="592"/>
    </row>
    <row r="134" spans="1:16" ht="20.399999999999999">
      <c r="A134" s="595"/>
      <c r="B134" s="592" t="b">
        <v>1</v>
      </c>
      <c r="C134" s="591"/>
      <c r="D134" s="1047"/>
      <c r="E134" s="1061"/>
      <c r="F134" s="1062"/>
      <c r="G134" s="647" t="s">
        <v>252</v>
      </c>
      <c r="H134" s="638">
        <v>45043</v>
      </c>
      <c r="I134" s="279"/>
      <c r="J134" s="592"/>
      <c r="K134" s="592"/>
      <c r="L134" s="592"/>
      <c r="M134" s="592"/>
      <c r="N134" s="592"/>
      <c r="O134" s="592"/>
      <c r="P134" s="592"/>
    </row>
    <row r="135" spans="1:16" ht="20.399999999999999">
      <c r="A135" s="595"/>
      <c r="B135" s="592" t="b">
        <v>1</v>
      </c>
      <c r="C135" s="591"/>
      <c r="D135" s="1047"/>
      <c r="E135" s="1061"/>
      <c r="F135" s="1062"/>
      <c r="G135" s="647" t="s">
        <v>962</v>
      </c>
      <c r="H135" s="654"/>
      <c r="I135" s="279"/>
      <c r="J135" s="592"/>
      <c r="K135" s="592"/>
      <c r="L135" s="592"/>
      <c r="M135" s="592"/>
      <c r="N135" s="592"/>
      <c r="O135" s="592"/>
      <c r="P135" s="592"/>
    </row>
    <row r="136" spans="1:16" ht="20.399999999999999">
      <c r="A136" s="595"/>
      <c r="B136" s="592" t="b">
        <v>1</v>
      </c>
      <c r="C136" s="591"/>
      <c r="D136" s="1047"/>
      <c r="E136" s="1061"/>
      <c r="F136" s="1062"/>
      <c r="G136" s="647" t="s">
        <v>253</v>
      </c>
      <c r="H136" s="618" t="s">
        <v>579</v>
      </c>
      <c r="I136" s="279"/>
      <c r="J136" s="592"/>
      <c r="K136" s="592"/>
      <c r="L136" s="592"/>
      <c r="M136" s="592"/>
      <c r="N136" s="592"/>
      <c r="O136" s="592"/>
      <c r="P136" s="592"/>
    </row>
    <row r="137" spans="1:16" ht="20.399999999999999">
      <c r="A137" s="595"/>
      <c r="B137" s="592" t="b">
        <v>1</v>
      </c>
      <c r="C137" s="591"/>
      <c r="D137" s="1047"/>
      <c r="E137" s="1061"/>
      <c r="F137" s="1062"/>
      <c r="G137" s="648" t="s">
        <v>105</v>
      </c>
      <c r="H137" s="635">
        <v>2024</v>
      </c>
      <c r="I137" s="279"/>
      <c r="J137" s="592"/>
      <c r="K137" s="592"/>
      <c r="L137" s="592"/>
      <c r="M137" s="592"/>
      <c r="N137" s="592"/>
      <c r="O137" s="592"/>
      <c r="P137" s="592"/>
    </row>
    <row r="138" spans="1:16" ht="20.399999999999999">
      <c r="A138" s="595"/>
      <c r="B138" s="592" t="b">
        <v>1</v>
      </c>
      <c r="C138" s="591"/>
      <c r="D138" s="1047"/>
      <c r="E138" s="1061"/>
      <c r="F138" s="1062"/>
      <c r="G138" s="647" t="s">
        <v>255</v>
      </c>
      <c r="H138" s="653"/>
      <c r="I138" s="279"/>
      <c r="J138" s="592"/>
      <c r="K138" s="592"/>
      <c r="L138" s="592"/>
      <c r="M138" s="592"/>
      <c r="N138" s="592"/>
      <c r="O138" s="592"/>
      <c r="P138" s="592"/>
    </row>
    <row r="139" spans="1:16" ht="20.399999999999999">
      <c r="A139" s="595"/>
      <c r="B139" s="592"/>
      <c r="C139" s="591"/>
      <c r="D139" s="1046" t="s">
        <v>102</v>
      </c>
      <c r="E139" s="1061"/>
      <c r="F139" s="1062"/>
      <c r="G139" s="644" t="s">
        <v>2863</v>
      </c>
      <c r="H139" s="645" t="s">
        <v>819</v>
      </c>
      <c r="I139" s="646"/>
      <c r="J139" s="592" t="s">
        <v>2864</v>
      </c>
      <c r="K139" s="592" t="s">
        <v>824</v>
      </c>
      <c r="L139" s="643" t="s">
        <v>917</v>
      </c>
      <c r="M139" s="592">
        <v>0</v>
      </c>
      <c r="N139" s="592" t="s">
        <v>822</v>
      </c>
      <c r="O139" s="592"/>
      <c r="P139" s="592"/>
    </row>
    <row r="140" spans="1:16" ht="20.399999999999999">
      <c r="A140" s="595"/>
      <c r="B140" s="592"/>
      <c r="C140" s="591"/>
      <c r="D140" s="1047"/>
      <c r="E140" s="1061"/>
      <c r="F140" s="1062"/>
      <c r="G140" s="647" t="s">
        <v>1005</v>
      </c>
      <c r="H140" s="619" t="s">
        <v>2712</v>
      </c>
      <c r="I140" s="279"/>
      <c r="J140" s="592"/>
      <c r="K140" s="592"/>
      <c r="L140" s="592"/>
      <c r="M140" s="592"/>
      <c r="N140" s="592"/>
      <c r="O140" s="592"/>
      <c r="P140" s="592"/>
    </row>
    <row r="141" spans="1:16" ht="20.399999999999999">
      <c r="A141" s="595"/>
      <c r="B141" s="592"/>
      <c r="C141" s="591"/>
      <c r="D141" s="1047"/>
      <c r="E141" s="1061"/>
      <c r="F141" s="1062"/>
      <c r="G141" s="647" t="s">
        <v>248</v>
      </c>
      <c r="H141" s="635" t="s">
        <v>917</v>
      </c>
      <c r="I141" s="279"/>
      <c r="J141" s="592"/>
      <c r="K141" s="592"/>
      <c r="L141" s="592"/>
      <c r="M141" s="592"/>
      <c r="N141" s="592"/>
      <c r="O141" s="592"/>
      <c r="P141" s="592"/>
    </row>
    <row r="142" spans="1:16" ht="20.399999999999999">
      <c r="A142" s="595"/>
      <c r="B142" s="592"/>
      <c r="C142" s="591"/>
      <c r="D142" s="1047"/>
      <c r="E142" s="1061"/>
      <c r="F142" s="1062"/>
      <c r="G142" s="647" t="s">
        <v>249</v>
      </c>
      <c r="H142" s="635" t="s">
        <v>822</v>
      </c>
      <c r="I142" s="279"/>
      <c r="J142" s="592"/>
      <c r="K142" s="592"/>
      <c r="L142" s="592"/>
      <c r="M142" s="592"/>
      <c r="N142" s="592"/>
      <c r="O142" s="592"/>
      <c r="P142" s="592"/>
    </row>
    <row r="143" spans="1:16" ht="34.200000000000003">
      <c r="A143" s="595"/>
      <c r="B143" s="592"/>
      <c r="C143" s="591"/>
      <c r="D143" s="1047"/>
      <c r="E143" s="1061"/>
      <c r="F143" s="1062"/>
      <c r="G143" s="647" t="s">
        <v>250</v>
      </c>
      <c r="H143" s="619" t="s">
        <v>2709</v>
      </c>
      <c r="I143" s="591"/>
      <c r="J143" s="592"/>
      <c r="K143" s="592"/>
      <c r="L143" s="592"/>
      <c r="M143" s="592"/>
      <c r="N143" s="592"/>
      <c r="O143" s="592"/>
      <c r="P143" s="592"/>
    </row>
    <row r="144" spans="1:16" ht="20.399999999999999">
      <c r="A144" s="595"/>
      <c r="B144" s="592"/>
      <c r="C144" s="591"/>
      <c r="D144" s="1047"/>
      <c r="E144" s="1061"/>
      <c r="F144" s="1062"/>
      <c r="G144" s="648" t="s">
        <v>313</v>
      </c>
      <c r="H144" s="649" t="s">
        <v>824</v>
      </c>
      <c r="I144" s="279"/>
      <c r="J144" s="592"/>
      <c r="K144" s="592"/>
      <c r="L144" s="592"/>
      <c r="M144" s="592"/>
      <c r="N144" s="592"/>
      <c r="O144" s="592"/>
      <c r="P144" s="592"/>
    </row>
    <row r="145" spans="1:16" ht="20.399999999999999">
      <c r="A145" s="595"/>
      <c r="B145" s="592"/>
      <c r="C145" s="592"/>
      <c r="D145" s="1047"/>
      <c r="E145" s="1061"/>
      <c r="F145" s="1062"/>
      <c r="G145" s="648" t="s">
        <v>827</v>
      </c>
      <c r="H145" s="650"/>
      <c r="I145" s="279"/>
      <c r="J145" s="592"/>
      <c r="K145" s="592"/>
      <c r="L145" s="592"/>
      <c r="M145" s="592"/>
      <c r="N145" s="592"/>
      <c r="O145" s="592"/>
      <c r="P145" s="592"/>
    </row>
    <row r="146" spans="1:16" ht="20.399999999999999">
      <c r="A146" s="595"/>
      <c r="B146" s="592" t="b">
        <v>1</v>
      </c>
      <c r="C146" s="591"/>
      <c r="D146" s="1047"/>
      <c r="E146" s="1061"/>
      <c r="F146" s="1062"/>
      <c r="G146" s="647" t="s">
        <v>251</v>
      </c>
      <c r="H146" s="651" t="s">
        <v>2729</v>
      </c>
      <c r="I146" s="279"/>
      <c r="J146" s="592"/>
      <c r="K146" s="592"/>
      <c r="L146" s="592"/>
      <c r="M146" s="592"/>
      <c r="N146" s="592"/>
      <c r="O146" s="592"/>
      <c r="P146" s="592"/>
    </row>
    <row r="147" spans="1:16" ht="20.399999999999999">
      <c r="A147" s="595"/>
      <c r="B147" s="592" t="b">
        <v>1</v>
      </c>
      <c r="C147" s="591"/>
      <c r="D147" s="1047"/>
      <c r="E147" s="1061"/>
      <c r="F147" s="1062"/>
      <c r="G147" s="647" t="s">
        <v>252</v>
      </c>
      <c r="H147" s="638">
        <v>45043</v>
      </c>
      <c r="I147" s="279"/>
      <c r="J147" s="592"/>
      <c r="K147" s="592"/>
      <c r="L147" s="592"/>
      <c r="M147" s="592"/>
      <c r="N147" s="592"/>
      <c r="O147" s="592"/>
      <c r="P147" s="592"/>
    </row>
    <row r="148" spans="1:16" ht="20.399999999999999">
      <c r="A148" s="595"/>
      <c r="B148" s="592" t="b">
        <v>1</v>
      </c>
      <c r="C148" s="591"/>
      <c r="D148" s="1047"/>
      <c r="E148" s="1061"/>
      <c r="F148" s="1062"/>
      <c r="G148" s="647" t="s">
        <v>962</v>
      </c>
      <c r="H148" s="654"/>
      <c r="I148" s="279"/>
      <c r="J148" s="592"/>
      <c r="K148" s="592"/>
      <c r="L148" s="592"/>
      <c r="M148" s="592"/>
      <c r="N148" s="592"/>
      <c r="O148" s="592"/>
      <c r="P148" s="592"/>
    </row>
    <row r="149" spans="1:16" ht="20.399999999999999">
      <c r="A149" s="595"/>
      <c r="B149" s="592" t="b">
        <v>1</v>
      </c>
      <c r="C149" s="591"/>
      <c r="D149" s="1047"/>
      <c r="E149" s="1061"/>
      <c r="F149" s="1062"/>
      <c r="G149" s="647" t="s">
        <v>253</v>
      </c>
      <c r="H149" s="618" t="s">
        <v>579</v>
      </c>
      <c r="I149" s="279"/>
      <c r="J149" s="592"/>
      <c r="K149" s="592"/>
      <c r="L149" s="592"/>
      <c r="M149" s="592"/>
      <c r="N149" s="592"/>
      <c r="O149" s="592"/>
      <c r="P149" s="592"/>
    </row>
    <row r="150" spans="1:16" ht="20.399999999999999">
      <c r="A150" s="595"/>
      <c r="B150" s="592" t="b">
        <v>1</v>
      </c>
      <c r="C150" s="591"/>
      <c r="D150" s="1047"/>
      <c r="E150" s="1061"/>
      <c r="F150" s="1062"/>
      <c r="G150" s="648" t="s">
        <v>105</v>
      </c>
      <c r="H150" s="635">
        <v>2024</v>
      </c>
      <c r="I150" s="279"/>
      <c r="J150" s="592"/>
      <c r="K150" s="592"/>
      <c r="L150" s="592"/>
      <c r="M150" s="592"/>
      <c r="N150" s="592"/>
      <c r="O150" s="592"/>
      <c r="P150" s="592"/>
    </row>
    <row r="151" spans="1:16" ht="20.399999999999999">
      <c r="A151" s="595"/>
      <c r="B151" s="592" t="b">
        <v>1</v>
      </c>
      <c r="C151" s="591"/>
      <c r="D151" s="1047"/>
      <c r="E151" s="1061"/>
      <c r="F151" s="1062"/>
      <c r="G151" s="647" t="s">
        <v>255</v>
      </c>
      <c r="H151" s="653"/>
      <c r="I151" s="279"/>
      <c r="J151" s="592"/>
      <c r="K151" s="592"/>
      <c r="L151" s="592"/>
      <c r="M151" s="592"/>
      <c r="N151" s="592"/>
      <c r="O151" s="592"/>
      <c r="P151" s="592"/>
    </row>
    <row r="152" spans="1:16" ht="20.399999999999999">
      <c r="A152" s="595"/>
      <c r="B152" s="592"/>
      <c r="C152" s="591"/>
      <c r="D152" s="1046" t="s">
        <v>103</v>
      </c>
      <c r="E152" s="1061"/>
      <c r="F152" s="1062"/>
      <c r="G152" s="644" t="s">
        <v>2865</v>
      </c>
      <c r="H152" s="645" t="s">
        <v>819</v>
      </c>
      <c r="I152" s="646"/>
      <c r="J152" s="592" t="s">
        <v>2866</v>
      </c>
      <c r="K152" s="592" t="s">
        <v>824</v>
      </c>
      <c r="L152" s="643" t="s">
        <v>917</v>
      </c>
      <c r="M152" s="592">
        <v>0</v>
      </c>
      <c r="N152" s="592" t="s">
        <v>822</v>
      </c>
      <c r="O152" s="592"/>
      <c r="P152" s="592"/>
    </row>
    <row r="153" spans="1:16" ht="20.399999999999999">
      <c r="A153" s="595"/>
      <c r="B153" s="592"/>
      <c r="C153" s="591"/>
      <c r="D153" s="1047"/>
      <c r="E153" s="1061"/>
      <c r="F153" s="1062"/>
      <c r="G153" s="647" t="s">
        <v>1005</v>
      </c>
      <c r="H153" s="619" t="s">
        <v>2713</v>
      </c>
      <c r="I153" s="279"/>
      <c r="J153" s="592"/>
      <c r="K153" s="592"/>
      <c r="L153" s="592"/>
      <c r="M153" s="592"/>
      <c r="N153" s="592"/>
      <c r="O153" s="592"/>
      <c r="P153" s="592"/>
    </row>
    <row r="154" spans="1:16" ht="20.399999999999999">
      <c r="A154" s="595"/>
      <c r="B154" s="592"/>
      <c r="C154" s="591"/>
      <c r="D154" s="1047"/>
      <c r="E154" s="1061"/>
      <c r="F154" s="1062"/>
      <c r="G154" s="647" t="s">
        <v>248</v>
      </c>
      <c r="H154" s="635" t="s">
        <v>917</v>
      </c>
      <c r="I154" s="279"/>
      <c r="J154" s="592"/>
      <c r="K154" s="592"/>
      <c r="L154" s="592"/>
      <c r="M154" s="592"/>
      <c r="N154" s="592"/>
      <c r="O154" s="592"/>
      <c r="P154" s="592"/>
    </row>
    <row r="155" spans="1:16" ht="20.399999999999999">
      <c r="A155" s="595"/>
      <c r="B155" s="592"/>
      <c r="C155" s="591"/>
      <c r="D155" s="1047"/>
      <c r="E155" s="1061"/>
      <c r="F155" s="1062"/>
      <c r="G155" s="647" t="s">
        <v>249</v>
      </c>
      <c r="H155" s="635" t="s">
        <v>822</v>
      </c>
      <c r="I155" s="279"/>
      <c r="J155" s="592"/>
      <c r="K155" s="592"/>
      <c r="L155" s="592"/>
      <c r="M155" s="592"/>
      <c r="N155" s="592"/>
      <c r="O155" s="592"/>
      <c r="P155" s="592"/>
    </row>
    <row r="156" spans="1:16" ht="34.200000000000003">
      <c r="A156" s="595"/>
      <c r="B156" s="592"/>
      <c r="C156" s="591"/>
      <c r="D156" s="1047"/>
      <c r="E156" s="1061"/>
      <c r="F156" s="1062"/>
      <c r="G156" s="647" t="s">
        <v>250</v>
      </c>
      <c r="H156" s="619" t="s">
        <v>2709</v>
      </c>
      <c r="I156" s="591"/>
      <c r="J156" s="592"/>
      <c r="K156" s="592"/>
      <c r="L156" s="592"/>
      <c r="M156" s="592"/>
      <c r="N156" s="592"/>
      <c r="O156" s="592"/>
      <c r="P156" s="592"/>
    </row>
    <row r="157" spans="1:16" ht="20.399999999999999">
      <c r="A157" s="595"/>
      <c r="B157" s="592"/>
      <c r="C157" s="591"/>
      <c r="D157" s="1047"/>
      <c r="E157" s="1061"/>
      <c r="F157" s="1062"/>
      <c r="G157" s="648" t="s">
        <v>313</v>
      </c>
      <c r="H157" s="649" t="s">
        <v>824</v>
      </c>
      <c r="I157" s="279"/>
      <c r="J157" s="592"/>
      <c r="K157" s="592"/>
      <c r="L157" s="592"/>
      <c r="M157" s="592"/>
      <c r="N157" s="592"/>
      <c r="O157" s="592"/>
      <c r="P157" s="592"/>
    </row>
    <row r="158" spans="1:16" ht="20.399999999999999">
      <c r="A158" s="595"/>
      <c r="B158" s="592"/>
      <c r="C158" s="592"/>
      <c r="D158" s="1047"/>
      <c r="E158" s="1061"/>
      <c r="F158" s="1062"/>
      <c r="G158" s="648" t="s">
        <v>827</v>
      </c>
      <c r="H158" s="650"/>
      <c r="I158" s="279"/>
      <c r="J158" s="592"/>
      <c r="K158" s="592"/>
      <c r="L158" s="592"/>
      <c r="M158" s="592"/>
      <c r="N158" s="592"/>
      <c r="O158" s="592"/>
      <c r="P158" s="592"/>
    </row>
    <row r="159" spans="1:16" ht="20.399999999999999">
      <c r="A159" s="595"/>
      <c r="B159" s="592" t="b">
        <v>1</v>
      </c>
      <c r="C159" s="591"/>
      <c r="D159" s="1047"/>
      <c r="E159" s="1061"/>
      <c r="F159" s="1062"/>
      <c r="G159" s="647" t="s">
        <v>251</v>
      </c>
      <c r="H159" s="651" t="s">
        <v>2729</v>
      </c>
      <c r="I159" s="279"/>
      <c r="J159" s="592"/>
      <c r="K159" s="592"/>
      <c r="L159" s="592"/>
      <c r="M159" s="592"/>
      <c r="N159" s="592"/>
      <c r="O159" s="592"/>
      <c r="P159" s="592"/>
    </row>
    <row r="160" spans="1:16" ht="20.399999999999999">
      <c r="A160" s="595"/>
      <c r="B160" s="592" t="b">
        <v>1</v>
      </c>
      <c r="C160" s="591"/>
      <c r="D160" s="1047"/>
      <c r="E160" s="1061"/>
      <c r="F160" s="1062"/>
      <c r="G160" s="647" t="s">
        <v>252</v>
      </c>
      <c r="H160" s="638">
        <v>45043</v>
      </c>
      <c r="I160" s="279"/>
      <c r="J160" s="592"/>
      <c r="K160" s="592"/>
      <c r="L160" s="592"/>
      <c r="M160" s="592"/>
      <c r="N160" s="592"/>
      <c r="O160" s="592"/>
      <c r="P160" s="592"/>
    </row>
    <row r="161" spans="1:16" ht="20.399999999999999">
      <c r="A161" s="595"/>
      <c r="B161" s="592" t="b">
        <v>1</v>
      </c>
      <c r="C161" s="591"/>
      <c r="D161" s="1047"/>
      <c r="E161" s="1061"/>
      <c r="F161" s="1062"/>
      <c r="G161" s="647" t="s">
        <v>962</v>
      </c>
      <c r="H161" s="654"/>
      <c r="I161" s="279"/>
      <c r="J161" s="592"/>
      <c r="K161" s="592"/>
      <c r="L161" s="592"/>
      <c r="M161" s="592"/>
      <c r="N161" s="592"/>
      <c r="O161" s="592"/>
      <c r="P161" s="592"/>
    </row>
    <row r="162" spans="1:16" ht="20.399999999999999">
      <c r="A162" s="595"/>
      <c r="B162" s="592" t="b">
        <v>1</v>
      </c>
      <c r="C162" s="591"/>
      <c r="D162" s="1047"/>
      <c r="E162" s="1061"/>
      <c r="F162" s="1062"/>
      <c r="G162" s="647" t="s">
        <v>253</v>
      </c>
      <c r="H162" s="618" t="s">
        <v>579</v>
      </c>
      <c r="I162" s="279"/>
      <c r="J162" s="592"/>
      <c r="K162" s="592"/>
      <c r="L162" s="592"/>
      <c r="M162" s="592"/>
      <c r="N162" s="592"/>
      <c r="O162" s="592"/>
      <c r="P162" s="592"/>
    </row>
    <row r="163" spans="1:16" ht="20.399999999999999">
      <c r="A163" s="595"/>
      <c r="B163" s="592" t="b">
        <v>1</v>
      </c>
      <c r="C163" s="591"/>
      <c r="D163" s="1047"/>
      <c r="E163" s="1061"/>
      <c r="F163" s="1062"/>
      <c r="G163" s="648" t="s">
        <v>105</v>
      </c>
      <c r="H163" s="635">
        <v>2024</v>
      </c>
      <c r="I163" s="279"/>
      <c r="J163" s="592"/>
      <c r="K163" s="592"/>
      <c r="L163" s="592"/>
      <c r="M163" s="592"/>
      <c r="N163" s="592"/>
      <c r="O163" s="592"/>
      <c r="P163" s="592"/>
    </row>
    <row r="164" spans="1:16" ht="20.399999999999999">
      <c r="A164" s="595"/>
      <c r="B164" s="592" t="b">
        <v>1</v>
      </c>
      <c r="C164" s="591"/>
      <c r="D164" s="1047"/>
      <c r="E164" s="1061"/>
      <c r="F164" s="1062"/>
      <c r="G164" s="647" t="s">
        <v>255</v>
      </c>
      <c r="H164" s="653"/>
      <c r="I164" s="279"/>
      <c r="J164" s="592"/>
      <c r="K164" s="592"/>
      <c r="L164" s="592"/>
      <c r="M164" s="592"/>
      <c r="N164" s="592"/>
      <c r="O164" s="592"/>
      <c r="P164" s="592"/>
    </row>
    <row r="165" spans="1:16" ht="20.399999999999999">
      <c r="A165" s="595"/>
      <c r="B165" s="592"/>
      <c r="C165" s="591"/>
      <c r="D165" s="1046" t="s">
        <v>119</v>
      </c>
      <c r="E165" s="1061"/>
      <c r="F165" s="1062"/>
      <c r="G165" s="644" t="s">
        <v>2867</v>
      </c>
      <c r="H165" s="645" t="s">
        <v>819</v>
      </c>
      <c r="I165" s="646"/>
      <c r="J165" s="592" t="s">
        <v>2868</v>
      </c>
      <c r="K165" s="592" t="s">
        <v>824</v>
      </c>
      <c r="L165" s="643" t="s">
        <v>917</v>
      </c>
      <c r="M165" s="592">
        <v>0</v>
      </c>
      <c r="N165" s="592" t="s">
        <v>822</v>
      </c>
      <c r="O165" s="592"/>
      <c r="P165" s="592"/>
    </row>
    <row r="166" spans="1:16" ht="20.399999999999999">
      <c r="A166" s="595"/>
      <c r="B166" s="592"/>
      <c r="C166" s="591"/>
      <c r="D166" s="1047"/>
      <c r="E166" s="1061"/>
      <c r="F166" s="1062"/>
      <c r="G166" s="647" t="s">
        <v>1005</v>
      </c>
      <c r="H166" s="619" t="s">
        <v>2714</v>
      </c>
      <c r="I166" s="279"/>
      <c r="J166" s="592"/>
      <c r="K166" s="592"/>
      <c r="L166" s="592"/>
      <c r="M166" s="592"/>
      <c r="N166" s="592"/>
      <c r="O166" s="592"/>
      <c r="P166" s="592"/>
    </row>
    <row r="167" spans="1:16" ht="20.399999999999999">
      <c r="A167" s="595"/>
      <c r="B167" s="592"/>
      <c r="C167" s="591"/>
      <c r="D167" s="1047"/>
      <c r="E167" s="1061"/>
      <c r="F167" s="1062"/>
      <c r="G167" s="647" t="s">
        <v>248</v>
      </c>
      <c r="H167" s="635" t="s">
        <v>917</v>
      </c>
      <c r="I167" s="279"/>
      <c r="J167" s="592"/>
      <c r="K167" s="592"/>
      <c r="L167" s="592"/>
      <c r="M167" s="592"/>
      <c r="N167" s="592"/>
      <c r="O167" s="592"/>
      <c r="P167" s="592"/>
    </row>
    <row r="168" spans="1:16" ht="20.399999999999999">
      <c r="A168" s="595"/>
      <c r="B168" s="592"/>
      <c r="C168" s="591"/>
      <c r="D168" s="1047"/>
      <c r="E168" s="1061"/>
      <c r="F168" s="1062"/>
      <c r="G168" s="647" t="s">
        <v>249</v>
      </c>
      <c r="H168" s="635" t="s">
        <v>822</v>
      </c>
      <c r="I168" s="279"/>
      <c r="J168" s="592"/>
      <c r="K168" s="592"/>
      <c r="L168" s="592"/>
      <c r="M168" s="592"/>
      <c r="N168" s="592"/>
      <c r="O168" s="592"/>
      <c r="P168" s="592"/>
    </row>
    <row r="169" spans="1:16" ht="34.200000000000003">
      <c r="A169" s="595"/>
      <c r="B169" s="592"/>
      <c r="C169" s="591"/>
      <c r="D169" s="1047"/>
      <c r="E169" s="1061"/>
      <c r="F169" s="1062"/>
      <c r="G169" s="647" t="s">
        <v>250</v>
      </c>
      <c r="H169" s="619" t="s">
        <v>2709</v>
      </c>
      <c r="I169" s="591"/>
      <c r="J169" s="592"/>
      <c r="K169" s="592"/>
      <c r="L169" s="592"/>
      <c r="M169" s="592"/>
      <c r="N169" s="592"/>
      <c r="O169" s="592"/>
      <c r="P169" s="592"/>
    </row>
    <row r="170" spans="1:16" ht="20.399999999999999">
      <c r="A170" s="595"/>
      <c r="B170" s="592"/>
      <c r="C170" s="591"/>
      <c r="D170" s="1047"/>
      <c r="E170" s="1061"/>
      <c r="F170" s="1062"/>
      <c r="G170" s="648" t="s">
        <v>313</v>
      </c>
      <c r="H170" s="649" t="s">
        <v>824</v>
      </c>
      <c r="I170" s="279"/>
      <c r="J170" s="592"/>
      <c r="K170" s="592"/>
      <c r="L170" s="592"/>
      <c r="M170" s="592"/>
      <c r="N170" s="592"/>
      <c r="O170" s="592"/>
      <c r="P170" s="592"/>
    </row>
    <row r="171" spans="1:16" ht="20.399999999999999">
      <c r="A171" s="595"/>
      <c r="B171" s="592"/>
      <c r="C171" s="592"/>
      <c r="D171" s="1047"/>
      <c r="E171" s="1061"/>
      <c r="F171" s="1062"/>
      <c r="G171" s="648" t="s">
        <v>827</v>
      </c>
      <c r="H171" s="650"/>
      <c r="I171" s="279"/>
      <c r="J171" s="592"/>
      <c r="K171" s="592"/>
      <c r="L171" s="592"/>
      <c r="M171" s="592"/>
      <c r="N171" s="592"/>
      <c r="O171" s="592"/>
      <c r="P171" s="592"/>
    </row>
    <row r="172" spans="1:16" ht="20.399999999999999">
      <c r="A172" s="595"/>
      <c r="B172" s="592" t="b">
        <v>1</v>
      </c>
      <c r="C172" s="591"/>
      <c r="D172" s="1047"/>
      <c r="E172" s="1061"/>
      <c r="F172" s="1062"/>
      <c r="G172" s="647" t="s">
        <v>251</v>
      </c>
      <c r="H172" s="651" t="s">
        <v>2729</v>
      </c>
      <c r="I172" s="279"/>
      <c r="J172" s="592"/>
      <c r="K172" s="592"/>
      <c r="L172" s="592"/>
      <c r="M172" s="592"/>
      <c r="N172" s="592"/>
      <c r="O172" s="592"/>
      <c r="P172" s="592"/>
    </row>
    <row r="173" spans="1:16" ht="20.399999999999999">
      <c r="A173" s="595"/>
      <c r="B173" s="592" t="b">
        <v>1</v>
      </c>
      <c r="C173" s="591"/>
      <c r="D173" s="1047"/>
      <c r="E173" s="1061"/>
      <c r="F173" s="1062"/>
      <c r="G173" s="647" t="s">
        <v>252</v>
      </c>
      <c r="H173" s="638">
        <v>45043</v>
      </c>
      <c r="I173" s="279"/>
      <c r="J173" s="592"/>
      <c r="K173" s="592"/>
      <c r="L173" s="592"/>
      <c r="M173" s="592"/>
      <c r="N173" s="592"/>
      <c r="O173" s="592"/>
      <c r="P173" s="592"/>
    </row>
    <row r="174" spans="1:16" ht="20.399999999999999">
      <c r="A174" s="595"/>
      <c r="B174" s="592" t="b">
        <v>1</v>
      </c>
      <c r="C174" s="591"/>
      <c r="D174" s="1047"/>
      <c r="E174" s="1061"/>
      <c r="F174" s="1062"/>
      <c r="G174" s="647" t="s">
        <v>962</v>
      </c>
      <c r="H174" s="654"/>
      <c r="I174" s="279"/>
      <c r="J174" s="592"/>
      <c r="K174" s="592"/>
      <c r="L174" s="592"/>
      <c r="M174" s="592"/>
      <c r="N174" s="592"/>
      <c r="O174" s="592"/>
      <c r="P174" s="592"/>
    </row>
    <row r="175" spans="1:16" ht="20.399999999999999">
      <c r="A175" s="595"/>
      <c r="B175" s="592" t="b">
        <v>1</v>
      </c>
      <c r="C175" s="591"/>
      <c r="D175" s="1047"/>
      <c r="E175" s="1061"/>
      <c r="F175" s="1062"/>
      <c r="G175" s="647" t="s">
        <v>253</v>
      </c>
      <c r="H175" s="618" t="s">
        <v>579</v>
      </c>
      <c r="I175" s="279"/>
      <c r="J175" s="592"/>
      <c r="K175" s="592"/>
      <c r="L175" s="592"/>
      <c r="M175" s="592"/>
      <c r="N175" s="592"/>
      <c r="O175" s="592"/>
      <c r="P175" s="592"/>
    </row>
    <row r="176" spans="1:16" ht="20.399999999999999">
      <c r="A176" s="595"/>
      <c r="B176" s="592" t="b">
        <v>1</v>
      </c>
      <c r="C176" s="591"/>
      <c r="D176" s="1047"/>
      <c r="E176" s="1061"/>
      <c r="F176" s="1062"/>
      <c r="G176" s="648" t="s">
        <v>105</v>
      </c>
      <c r="H176" s="635">
        <v>2024</v>
      </c>
      <c r="I176" s="279"/>
      <c r="J176" s="592"/>
      <c r="K176" s="592"/>
      <c r="L176" s="592"/>
      <c r="M176" s="592"/>
      <c r="N176" s="592"/>
      <c r="O176" s="592"/>
      <c r="P176" s="592"/>
    </row>
    <row r="177" spans="1:16" ht="20.399999999999999">
      <c r="A177" s="595"/>
      <c r="B177" s="592" t="b">
        <v>1</v>
      </c>
      <c r="C177" s="591"/>
      <c r="D177" s="1047"/>
      <c r="E177" s="1061"/>
      <c r="F177" s="1062"/>
      <c r="G177" s="647" t="s">
        <v>255</v>
      </c>
      <c r="H177" s="653"/>
      <c r="I177" s="279"/>
      <c r="J177" s="592"/>
      <c r="K177" s="592"/>
      <c r="L177" s="592"/>
      <c r="M177" s="592"/>
      <c r="N177" s="592"/>
      <c r="O177" s="592"/>
      <c r="P177" s="592"/>
    </row>
    <row r="178" spans="1:16" ht="20.399999999999999">
      <c r="A178" s="595"/>
      <c r="B178" s="592"/>
      <c r="C178" s="591"/>
      <c r="D178" s="1046" t="s">
        <v>123</v>
      </c>
      <c r="E178" s="1061"/>
      <c r="F178" s="1062"/>
      <c r="G178" s="644" t="s">
        <v>2869</v>
      </c>
      <c r="H178" s="645" t="s">
        <v>819</v>
      </c>
      <c r="I178" s="646"/>
      <c r="J178" s="592" t="s">
        <v>2870</v>
      </c>
      <c r="K178" s="592" t="s">
        <v>824</v>
      </c>
      <c r="L178" s="643" t="s">
        <v>917</v>
      </c>
      <c r="M178" s="592">
        <v>0</v>
      </c>
      <c r="N178" s="592" t="s">
        <v>822</v>
      </c>
      <c r="O178" s="592"/>
      <c r="P178" s="592"/>
    </row>
    <row r="179" spans="1:16" ht="20.399999999999999">
      <c r="A179" s="595"/>
      <c r="B179" s="592"/>
      <c r="C179" s="591"/>
      <c r="D179" s="1047"/>
      <c r="E179" s="1061"/>
      <c r="F179" s="1062"/>
      <c r="G179" s="647" t="s">
        <v>1005</v>
      </c>
      <c r="H179" s="619" t="s">
        <v>2715</v>
      </c>
      <c r="I179" s="279"/>
      <c r="J179" s="592"/>
      <c r="K179" s="592"/>
      <c r="L179" s="592"/>
      <c r="M179" s="592"/>
      <c r="N179" s="592"/>
      <c r="O179" s="592"/>
      <c r="P179" s="592"/>
    </row>
    <row r="180" spans="1:16" ht="20.399999999999999">
      <c r="A180" s="595"/>
      <c r="B180" s="592"/>
      <c r="C180" s="591"/>
      <c r="D180" s="1047"/>
      <c r="E180" s="1061"/>
      <c r="F180" s="1062"/>
      <c r="G180" s="647" t="s">
        <v>248</v>
      </c>
      <c r="H180" s="635" t="s">
        <v>917</v>
      </c>
      <c r="I180" s="279"/>
      <c r="J180" s="592"/>
      <c r="K180" s="592"/>
      <c r="L180" s="592"/>
      <c r="M180" s="592"/>
      <c r="N180" s="592"/>
      <c r="O180" s="592"/>
      <c r="P180" s="592"/>
    </row>
    <row r="181" spans="1:16" ht="20.399999999999999">
      <c r="A181" s="595"/>
      <c r="B181" s="592"/>
      <c r="C181" s="591"/>
      <c r="D181" s="1047"/>
      <c r="E181" s="1061"/>
      <c r="F181" s="1062"/>
      <c r="G181" s="647" t="s">
        <v>249</v>
      </c>
      <c r="H181" s="635" t="s">
        <v>822</v>
      </c>
      <c r="I181" s="279"/>
      <c r="J181" s="592"/>
      <c r="K181" s="592"/>
      <c r="L181" s="592"/>
      <c r="M181" s="592"/>
      <c r="N181" s="592"/>
      <c r="O181" s="592"/>
      <c r="P181" s="592"/>
    </row>
    <row r="182" spans="1:16" ht="34.200000000000003">
      <c r="A182" s="595"/>
      <c r="B182" s="592"/>
      <c r="C182" s="591"/>
      <c r="D182" s="1047"/>
      <c r="E182" s="1061"/>
      <c r="F182" s="1062"/>
      <c r="G182" s="647" t="s">
        <v>250</v>
      </c>
      <c r="H182" s="619" t="s">
        <v>2709</v>
      </c>
      <c r="I182" s="591"/>
      <c r="J182" s="592"/>
      <c r="K182" s="592"/>
      <c r="L182" s="592"/>
      <c r="M182" s="592"/>
      <c r="N182" s="592"/>
      <c r="O182" s="592"/>
      <c r="P182" s="592"/>
    </row>
    <row r="183" spans="1:16" ht="20.399999999999999">
      <c r="A183" s="595"/>
      <c r="B183" s="592"/>
      <c r="C183" s="591"/>
      <c r="D183" s="1047"/>
      <c r="E183" s="1061"/>
      <c r="F183" s="1062"/>
      <c r="G183" s="648" t="s">
        <v>313</v>
      </c>
      <c r="H183" s="649" t="s">
        <v>824</v>
      </c>
      <c r="I183" s="279"/>
      <c r="J183" s="592"/>
      <c r="K183" s="592"/>
      <c r="L183" s="592"/>
      <c r="M183" s="592"/>
      <c r="N183" s="592"/>
      <c r="O183" s="592"/>
      <c r="P183" s="592"/>
    </row>
    <row r="184" spans="1:16" ht="20.399999999999999">
      <c r="A184" s="595"/>
      <c r="B184" s="592"/>
      <c r="C184" s="592"/>
      <c r="D184" s="1047"/>
      <c r="E184" s="1061"/>
      <c r="F184" s="1062"/>
      <c r="G184" s="648" t="s">
        <v>827</v>
      </c>
      <c r="H184" s="650"/>
      <c r="I184" s="279"/>
      <c r="J184" s="592"/>
      <c r="K184" s="592"/>
      <c r="L184" s="592"/>
      <c r="M184" s="592"/>
      <c r="N184" s="592"/>
      <c r="O184" s="592"/>
      <c r="P184" s="592"/>
    </row>
    <row r="185" spans="1:16" ht="20.399999999999999">
      <c r="A185" s="595"/>
      <c r="B185" s="592" t="b">
        <v>1</v>
      </c>
      <c r="C185" s="591"/>
      <c r="D185" s="1047"/>
      <c r="E185" s="1061"/>
      <c r="F185" s="1062"/>
      <c r="G185" s="647" t="s">
        <v>251</v>
      </c>
      <c r="H185" s="651" t="s">
        <v>2729</v>
      </c>
      <c r="I185" s="279"/>
      <c r="J185" s="592"/>
      <c r="K185" s="592"/>
      <c r="L185" s="592"/>
      <c r="M185" s="592"/>
      <c r="N185" s="592"/>
      <c r="O185" s="592"/>
      <c r="P185" s="592"/>
    </row>
    <row r="186" spans="1:16" ht="20.399999999999999">
      <c r="A186" s="595"/>
      <c r="B186" s="592" t="b">
        <v>1</v>
      </c>
      <c r="C186" s="591"/>
      <c r="D186" s="1047"/>
      <c r="E186" s="1061"/>
      <c r="F186" s="1062"/>
      <c r="G186" s="647" t="s">
        <v>252</v>
      </c>
      <c r="H186" s="638">
        <v>45043</v>
      </c>
      <c r="I186" s="279"/>
      <c r="J186" s="592"/>
      <c r="K186" s="592"/>
      <c r="L186" s="592"/>
      <c r="M186" s="592"/>
      <c r="N186" s="592"/>
      <c r="O186" s="592"/>
      <c r="P186" s="592"/>
    </row>
    <row r="187" spans="1:16" ht="20.399999999999999">
      <c r="A187" s="595"/>
      <c r="B187" s="592" t="b">
        <v>1</v>
      </c>
      <c r="C187" s="591"/>
      <c r="D187" s="1047"/>
      <c r="E187" s="1061"/>
      <c r="F187" s="1062"/>
      <c r="G187" s="647" t="s">
        <v>962</v>
      </c>
      <c r="H187" s="654"/>
      <c r="I187" s="279"/>
      <c r="J187" s="592"/>
      <c r="K187" s="592"/>
      <c r="L187" s="592"/>
      <c r="M187" s="592"/>
      <c r="N187" s="592"/>
      <c r="O187" s="592"/>
      <c r="P187" s="592"/>
    </row>
    <row r="188" spans="1:16" ht="20.399999999999999">
      <c r="A188" s="595"/>
      <c r="B188" s="592" t="b">
        <v>1</v>
      </c>
      <c r="C188" s="591"/>
      <c r="D188" s="1047"/>
      <c r="E188" s="1061"/>
      <c r="F188" s="1062"/>
      <c r="G188" s="647" t="s">
        <v>253</v>
      </c>
      <c r="H188" s="618" t="s">
        <v>579</v>
      </c>
      <c r="I188" s="279"/>
      <c r="J188" s="592"/>
      <c r="K188" s="592"/>
      <c r="L188" s="592"/>
      <c r="M188" s="592"/>
      <c r="N188" s="592"/>
      <c r="O188" s="592"/>
      <c r="P188" s="592"/>
    </row>
    <row r="189" spans="1:16" ht="20.399999999999999">
      <c r="A189" s="595"/>
      <c r="B189" s="592" t="b">
        <v>1</v>
      </c>
      <c r="C189" s="591"/>
      <c r="D189" s="1047"/>
      <c r="E189" s="1061"/>
      <c r="F189" s="1062"/>
      <c r="G189" s="648" t="s">
        <v>105</v>
      </c>
      <c r="H189" s="635">
        <v>2024</v>
      </c>
      <c r="I189" s="279"/>
      <c r="J189" s="592"/>
      <c r="K189" s="592"/>
      <c r="L189" s="592"/>
      <c r="M189" s="592"/>
      <c r="N189" s="592"/>
      <c r="O189" s="592"/>
      <c r="P189" s="592"/>
    </row>
    <row r="190" spans="1:16" ht="20.399999999999999">
      <c r="A190" s="595"/>
      <c r="B190" s="592" t="b">
        <v>1</v>
      </c>
      <c r="C190" s="591"/>
      <c r="D190" s="1047"/>
      <c r="E190" s="1061"/>
      <c r="F190" s="1062"/>
      <c r="G190" s="647" t="s">
        <v>255</v>
      </c>
      <c r="H190" s="653"/>
      <c r="I190" s="279"/>
      <c r="J190" s="592"/>
      <c r="K190" s="592"/>
      <c r="L190" s="592"/>
      <c r="M190" s="592"/>
      <c r="N190" s="592"/>
      <c r="O190" s="592"/>
      <c r="P190" s="592"/>
    </row>
    <row r="191" spans="1:16" ht="20.399999999999999">
      <c r="A191" s="595"/>
      <c r="B191" s="592"/>
      <c r="C191" s="591"/>
      <c r="D191" s="1046" t="s">
        <v>124</v>
      </c>
      <c r="E191" s="1061"/>
      <c r="F191" s="1062"/>
      <c r="G191" s="644" t="s">
        <v>2871</v>
      </c>
      <c r="H191" s="645" t="s">
        <v>819</v>
      </c>
      <c r="I191" s="646"/>
      <c r="J191" s="592" t="s">
        <v>2872</v>
      </c>
      <c r="K191" s="592" t="s">
        <v>824</v>
      </c>
      <c r="L191" s="643" t="s">
        <v>917</v>
      </c>
      <c r="M191" s="592">
        <v>0</v>
      </c>
      <c r="N191" s="592" t="s">
        <v>822</v>
      </c>
      <c r="O191" s="592"/>
      <c r="P191" s="592"/>
    </row>
    <row r="192" spans="1:16" ht="20.399999999999999">
      <c r="A192" s="595"/>
      <c r="B192" s="592"/>
      <c r="C192" s="591"/>
      <c r="D192" s="1047"/>
      <c r="E192" s="1061"/>
      <c r="F192" s="1062"/>
      <c r="G192" s="647" t="s">
        <v>1005</v>
      </c>
      <c r="H192" s="619" t="s">
        <v>2716</v>
      </c>
      <c r="I192" s="279"/>
      <c r="J192" s="592"/>
      <c r="K192" s="592"/>
      <c r="L192" s="592"/>
      <c r="M192" s="592"/>
      <c r="N192" s="592"/>
      <c r="O192" s="592"/>
      <c r="P192" s="592"/>
    </row>
    <row r="193" spans="1:16" ht="20.399999999999999">
      <c r="A193" s="595"/>
      <c r="B193" s="592"/>
      <c r="C193" s="591"/>
      <c r="D193" s="1047"/>
      <c r="E193" s="1061"/>
      <c r="F193" s="1062"/>
      <c r="G193" s="647" t="s">
        <v>248</v>
      </c>
      <c r="H193" s="635" t="s">
        <v>917</v>
      </c>
      <c r="I193" s="279"/>
      <c r="J193" s="592"/>
      <c r="K193" s="592"/>
      <c r="L193" s="592"/>
      <c r="M193" s="592"/>
      <c r="N193" s="592"/>
      <c r="O193" s="592"/>
      <c r="P193" s="592"/>
    </row>
    <row r="194" spans="1:16" ht="20.399999999999999">
      <c r="A194" s="595"/>
      <c r="B194" s="592"/>
      <c r="C194" s="591"/>
      <c r="D194" s="1047"/>
      <c r="E194" s="1061"/>
      <c r="F194" s="1062"/>
      <c r="G194" s="647" t="s">
        <v>249</v>
      </c>
      <c r="H194" s="635" t="s">
        <v>822</v>
      </c>
      <c r="I194" s="279"/>
      <c r="J194" s="592"/>
      <c r="K194" s="592"/>
      <c r="L194" s="592"/>
      <c r="M194" s="592"/>
      <c r="N194" s="592"/>
      <c r="O194" s="592"/>
      <c r="P194" s="592"/>
    </row>
    <row r="195" spans="1:16" ht="34.200000000000003">
      <c r="A195" s="595"/>
      <c r="B195" s="592"/>
      <c r="C195" s="591"/>
      <c r="D195" s="1047"/>
      <c r="E195" s="1061"/>
      <c r="F195" s="1062"/>
      <c r="G195" s="647" t="s">
        <v>250</v>
      </c>
      <c r="H195" s="619" t="s">
        <v>2709</v>
      </c>
      <c r="I195" s="591"/>
      <c r="J195" s="592"/>
      <c r="K195" s="592"/>
      <c r="L195" s="592"/>
      <c r="M195" s="592"/>
      <c r="N195" s="592"/>
      <c r="O195" s="592"/>
      <c r="P195" s="592"/>
    </row>
    <row r="196" spans="1:16" ht="20.399999999999999">
      <c r="A196" s="595"/>
      <c r="B196" s="592"/>
      <c r="C196" s="591"/>
      <c r="D196" s="1047"/>
      <c r="E196" s="1061"/>
      <c r="F196" s="1062"/>
      <c r="G196" s="648" t="s">
        <v>313</v>
      </c>
      <c r="H196" s="649" t="s">
        <v>824</v>
      </c>
      <c r="I196" s="279"/>
      <c r="J196" s="592"/>
      <c r="K196" s="592"/>
      <c r="L196" s="592"/>
      <c r="M196" s="592"/>
      <c r="N196" s="592"/>
      <c r="O196" s="592"/>
      <c r="P196" s="592"/>
    </row>
    <row r="197" spans="1:16" ht="20.399999999999999">
      <c r="A197" s="595"/>
      <c r="B197" s="592"/>
      <c r="C197" s="592"/>
      <c r="D197" s="1047"/>
      <c r="E197" s="1061"/>
      <c r="F197" s="1062"/>
      <c r="G197" s="648" t="s">
        <v>827</v>
      </c>
      <c r="H197" s="650"/>
      <c r="I197" s="279"/>
      <c r="J197" s="592"/>
      <c r="K197" s="592"/>
      <c r="L197" s="592"/>
      <c r="M197" s="592"/>
      <c r="N197" s="592"/>
      <c r="O197" s="592"/>
      <c r="P197" s="592"/>
    </row>
    <row r="198" spans="1:16" ht="20.399999999999999">
      <c r="A198" s="595"/>
      <c r="B198" s="592" t="b">
        <v>1</v>
      </c>
      <c r="C198" s="591"/>
      <c r="D198" s="1047"/>
      <c r="E198" s="1061"/>
      <c r="F198" s="1062"/>
      <c r="G198" s="647" t="s">
        <v>251</v>
      </c>
      <c r="H198" s="651" t="s">
        <v>2729</v>
      </c>
      <c r="I198" s="279"/>
      <c r="J198" s="592"/>
      <c r="K198" s="592"/>
      <c r="L198" s="592"/>
      <c r="M198" s="592"/>
      <c r="N198" s="592"/>
      <c r="O198" s="592"/>
      <c r="P198" s="592"/>
    </row>
    <row r="199" spans="1:16" ht="20.399999999999999">
      <c r="A199" s="595"/>
      <c r="B199" s="592" t="b">
        <v>1</v>
      </c>
      <c r="C199" s="591"/>
      <c r="D199" s="1047"/>
      <c r="E199" s="1061"/>
      <c r="F199" s="1062"/>
      <c r="G199" s="647" t="s">
        <v>252</v>
      </c>
      <c r="H199" s="638">
        <v>45043</v>
      </c>
      <c r="I199" s="279"/>
      <c r="J199" s="592"/>
      <c r="K199" s="592"/>
      <c r="L199" s="592"/>
      <c r="M199" s="592"/>
      <c r="N199" s="592"/>
      <c r="O199" s="592"/>
      <c r="P199" s="592"/>
    </row>
    <row r="200" spans="1:16" ht="20.399999999999999">
      <c r="A200" s="595"/>
      <c r="B200" s="592" t="b">
        <v>1</v>
      </c>
      <c r="C200" s="591"/>
      <c r="D200" s="1047"/>
      <c r="E200" s="1061"/>
      <c r="F200" s="1062"/>
      <c r="G200" s="647" t="s">
        <v>962</v>
      </c>
      <c r="H200" s="654"/>
      <c r="I200" s="279"/>
      <c r="J200" s="592"/>
      <c r="K200" s="592"/>
      <c r="L200" s="592"/>
      <c r="M200" s="592"/>
      <c r="N200" s="592"/>
      <c r="O200" s="592"/>
      <c r="P200" s="592"/>
    </row>
    <row r="201" spans="1:16" ht="20.399999999999999">
      <c r="A201" s="595"/>
      <c r="B201" s="592" t="b">
        <v>1</v>
      </c>
      <c r="C201" s="591"/>
      <c r="D201" s="1047"/>
      <c r="E201" s="1061"/>
      <c r="F201" s="1062"/>
      <c r="G201" s="647" t="s">
        <v>253</v>
      </c>
      <c r="H201" s="618" t="s">
        <v>579</v>
      </c>
      <c r="I201" s="279"/>
      <c r="J201" s="592"/>
      <c r="K201" s="592"/>
      <c r="L201" s="592"/>
      <c r="M201" s="592"/>
      <c r="N201" s="592"/>
      <c r="O201" s="592"/>
      <c r="P201" s="592"/>
    </row>
    <row r="202" spans="1:16" ht="20.399999999999999">
      <c r="A202" s="595"/>
      <c r="B202" s="592" t="b">
        <v>1</v>
      </c>
      <c r="C202" s="591"/>
      <c r="D202" s="1047"/>
      <c r="E202" s="1061"/>
      <c r="F202" s="1062"/>
      <c r="G202" s="648" t="s">
        <v>105</v>
      </c>
      <c r="H202" s="635">
        <v>2024</v>
      </c>
      <c r="I202" s="279"/>
      <c r="J202" s="592"/>
      <c r="K202" s="592"/>
      <c r="L202" s="592"/>
      <c r="M202" s="592"/>
      <c r="N202" s="592"/>
      <c r="O202" s="592"/>
      <c r="P202" s="592"/>
    </row>
    <row r="203" spans="1:16" ht="20.399999999999999">
      <c r="A203" s="595"/>
      <c r="B203" s="592" t="b">
        <v>1</v>
      </c>
      <c r="C203" s="591"/>
      <c r="D203" s="1047"/>
      <c r="E203" s="1061"/>
      <c r="F203" s="1062"/>
      <c r="G203" s="647" t="s">
        <v>255</v>
      </c>
      <c r="H203" s="653"/>
      <c r="I203" s="279"/>
      <c r="J203" s="592"/>
      <c r="K203" s="592"/>
      <c r="L203" s="592"/>
      <c r="M203" s="592"/>
      <c r="N203" s="592"/>
      <c r="O203" s="592"/>
      <c r="P203" s="592"/>
    </row>
    <row r="204" spans="1:16" ht="20.399999999999999">
      <c r="A204" s="595"/>
      <c r="B204" s="592"/>
      <c r="C204" s="591"/>
      <c r="D204" s="1046" t="s">
        <v>125</v>
      </c>
      <c r="E204" s="1061"/>
      <c r="F204" s="1062"/>
      <c r="G204" s="644" t="s">
        <v>2873</v>
      </c>
      <c r="H204" s="645" t="s">
        <v>819</v>
      </c>
      <c r="I204" s="646"/>
      <c r="J204" s="592" t="s">
        <v>2874</v>
      </c>
      <c r="K204" s="592" t="s">
        <v>824</v>
      </c>
      <c r="L204" s="643" t="s">
        <v>917</v>
      </c>
      <c r="M204" s="592" t="s">
        <v>2836</v>
      </c>
      <c r="N204" s="592" t="s">
        <v>822</v>
      </c>
      <c r="O204" s="592"/>
      <c r="P204" s="592"/>
    </row>
    <row r="205" spans="1:16" ht="20.399999999999999">
      <c r="A205" s="595"/>
      <c r="B205" s="592"/>
      <c r="C205" s="591"/>
      <c r="D205" s="1047"/>
      <c r="E205" s="1061"/>
      <c r="F205" s="1062"/>
      <c r="G205" s="647" t="s">
        <v>1005</v>
      </c>
      <c r="H205" s="619" t="s">
        <v>2829</v>
      </c>
      <c r="I205" s="279"/>
      <c r="J205" s="592"/>
      <c r="K205" s="592"/>
      <c r="L205" s="592"/>
      <c r="M205" s="592"/>
      <c r="N205" s="592"/>
      <c r="O205" s="592"/>
      <c r="P205" s="592"/>
    </row>
    <row r="206" spans="1:16" ht="20.399999999999999">
      <c r="A206" s="595"/>
      <c r="B206" s="592"/>
      <c r="C206" s="591"/>
      <c r="D206" s="1047"/>
      <c r="E206" s="1061"/>
      <c r="F206" s="1062"/>
      <c r="G206" s="647" t="s">
        <v>248</v>
      </c>
      <c r="H206" s="635" t="s">
        <v>917</v>
      </c>
      <c r="I206" s="279"/>
      <c r="J206" s="592"/>
      <c r="K206" s="592"/>
      <c r="L206" s="592"/>
      <c r="M206" s="592"/>
      <c r="N206" s="592"/>
      <c r="O206" s="592"/>
      <c r="P206" s="592"/>
    </row>
    <row r="207" spans="1:16" ht="20.399999999999999">
      <c r="A207" s="595"/>
      <c r="B207" s="592"/>
      <c r="C207" s="591"/>
      <c r="D207" s="1047"/>
      <c r="E207" s="1061"/>
      <c r="F207" s="1062"/>
      <c r="G207" s="647" t="s">
        <v>249</v>
      </c>
      <c r="H207" s="635" t="s">
        <v>822</v>
      </c>
      <c r="I207" s="279"/>
      <c r="J207" s="592"/>
      <c r="K207" s="592"/>
      <c r="L207" s="592"/>
      <c r="M207" s="592"/>
      <c r="N207" s="592"/>
      <c r="O207" s="592"/>
      <c r="P207" s="592"/>
    </row>
    <row r="208" spans="1:16" ht="34.200000000000003">
      <c r="A208" s="595"/>
      <c r="B208" s="592"/>
      <c r="C208" s="591"/>
      <c r="D208" s="1047"/>
      <c r="E208" s="1061"/>
      <c r="F208" s="1062"/>
      <c r="G208" s="647" t="s">
        <v>250</v>
      </c>
      <c r="H208" s="619" t="s">
        <v>2709</v>
      </c>
      <c r="I208" s="591"/>
      <c r="J208" s="592"/>
      <c r="K208" s="592"/>
      <c r="L208" s="592"/>
      <c r="M208" s="592"/>
      <c r="N208" s="592"/>
      <c r="O208" s="592"/>
      <c r="P208" s="592"/>
    </row>
    <row r="209" spans="1:16" ht="20.399999999999999">
      <c r="A209" s="595"/>
      <c r="B209" s="592"/>
      <c r="C209" s="591"/>
      <c r="D209" s="1047"/>
      <c r="E209" s="1061"/>
      <c r="F209" s="1062"/>
      <c r="G209" s="648" t="s">
        <v>313</v>
      </c>
      <c r="H209" s="649" t="s">
        <v>824</v>
      </c>
      <c r="I209" s="279"/>
      <c r="J209" s="592"/>
      <c r="K209" s="592"/>
      <c r="L209" s="592"/>
      <c r="M209" s="592"/>
      <c r="N209" s="592"/>
      <c r="O209" s="592"/>
      <c r="P209" s="592"/>
    </row>
    <row r="210" spans="1:16" ht="22.8">
      <c r="A210" s="595"/>
      <c r="B210" s="592"/>
      <c r="C210" s="592"/>
      <c r="D210" s="1047"/>
      <c r="E210" s="1061"/>
      <c r="F210" s="1062"/>
      <c r="G210" s="648" t="s">
        <v>827</v>
      </c>
      <c r="H210" s="650" t="s">
        <v>2836</v>
      </c>
      <c r="I210" s="279"/>
      <c r="J210" s="592"/>
      <c r="K210" s="592"/>
      <c r="L210" s="592"/>
      <c r="M210" s="592"/>
      <c r="N210" s="592"/>
      <c r="O210" s="592"/>
      <c r="P210" s="592"/>
    </row>
    <row r="211" spans="1:16" ht="20.399999999999999">
      <c r="A211" s="595"/>
      <c r="B211" s="592" t="b">
        <v>1</v>
      </c>
      <c r="C211" s="591"/>
      <c r="D211" s="1047"/>
      <c r="E211" s="1061"/>
      <c r="F211" s="1062"/>
      <c r="G211" s="647" t="s">
        <v>251</v>
      </c>
      <c r="H211" s="651" t="s">
        <v>2729</v>
      </c>
      <c r="I211" s="279"/>
      <c r="J211" s="592"/>
      <c r="K211" s="592"/>
      <c r="L211" s="592"/>
      <c r="M211" s="592"/>
      <c r="N211" s="592"/>
      <c r="O211" s="592"/>
      <c r="P211" s="592"/>
    </row>
    <row r="212" spans="1:16" ht="20.399999999999999">
      <c r="A212" s="595"/>
      <c r="B212" s="592" t="b">
        <v>1</v>
      </c>
      <c r="C212" s="591"/>
      <c r="D212" s="1047"/>
      <c r="E212" s="1061"/>
      <c r="F212" s="1062"/>
      <c r="G212" s="647" t="s">
        <v>252</v>
      </c>
      <c r="H212" s="638">
        <v>45043</v>
      </c>
      <c r="I212" s="279"/>
      <c r="J212" s="592"/>
      <c r="K212" s="592"/>
      <c r="L212" s="592"/>
      <c r="M212" s="592"/>
      <c r="N212" s="592"/>
      <c r="O212" s="592"/>
      <c r="P212" s="592"/>
    </row>
    <row r="213" spans="1:16" ht="20.399999999999999">
      <c r="A213" s="595"/>
      <c r="B213" s="592" t="b">
        <v>1</v>
      </c>
      <c r="C213" s="591"/>
      <c r="D213" s="1047"/>
      <c r="E213" s="1061"/>
      <c r="F213" s="1062"/>
      <c r="G213" s="647" t="s">
        <v>962</v>
      </c>
      <c r="H213" s="651"/>
      <c r="I213" s="279"/>
      <c r="J213" s="592"/>
      <c r="K213" s="592"/>
      <c r="L213" s="592"/>
      <c r="M213" s="592"/>
      <c r="N213" s="592"/>
      <c r="O213" s="592"/>
      <c r="P213" s="592"/>
    </row>
    <row r="214" spans="1:16" ht="20.399999999999999">
      <c r="A214" s="595"/>
      <c r="B214" s="592" t="b">
        <v>1</v>
      </c>
      <c r="C214" s="591"/>
      <c r="D214" s="1047"/>
      <c r="E214" s="1061"/>
      <c r="F214" s="1062"/>
      <c r="G214" s="647" t="s">
        <v>253</v>
      </c>
      <c r="H214" s="618" t="s">
        <v>579</v>
      </c>
      <c r="I214" s="279"/>
      <c r="J214" s="592"/>
      <c r="K214" s="592"/>
      <c r="L214" s="592"/>
      <c r="M214" s="592"/>
      <c r="N214" s="592"/>
      <c r="O214" s="592"/>
      <c r="P214" s="592"/>
    </row>
    <row r="215" spans="1:16" ht="20.399999999999999">
      <c r="A215" s="595"/>
      <c r="B215" s="592" t="b">
        <v>1</v>
      </c>
      <c r="C215" s="591"/>
      <c r="D215" s="1047"/>
      <c r="E215" s="1061"/>
      <c r="F215" s="1062"/>
      <c r="G215" s="648" t="s">
        <v>105</v>
      </c>
      <c r="H215" s="635">
        <v>2024</v>
      </c>
      <c r="I215" s="279"/>
      <c r="J215" s="592"/>
      <c r="K215" s="592"/>
      <c r="L215" s="592"/>
      <c r="M215" s="592"/>
      <c r="N215" s="592"/>
      <c r="O215" s="592"/>
      <c r="P215" s="592"/>
    </row>
    <row r="216" spans="1:16" ht="20.399999999999999" hidden="1">
      <c r="A216" s="595"/>
      <c r="B216" s="592" t="b">
        <v>1</v>
      </c>
      <c r="C216" s="591"/>
      <c r="D216" s="1047"/>
      <c r="E216" s="1061"/>
      <c r="F216" s="1062"/>
      <c r="G216" s="647" t="s">
        <v>255</v>
      </c>
      <c r="H216" s="653"/>
      <c r="I216" s="279"/>
      <c r="J216" s="592"/>
      <c r="K216" s="592"/>
      <c r="L216" s="592"/>
      <c r="M216" s="592"/>
      <c r="N216" s="592"/>
      <c r="O216" s="592"/>
      <c r="P216" s="592"/>
    </row>
    <row r="217" spans="1:16" ht="20.399999999999999">
      <c r="A217" s="592"/>
      <c r="B217" s="592"/>
      <c r="C217" s="591"/>
      <c r="D217" s="592"/>
      <c r="E217" s="1049" t="s">
        <v>256</v>
      </c>
      <c r="F217" s="1050"/>
      <c r="G217" s="655" t="s">
        <v>257</v>
      </c>
      <c r="H217" s="637" t="s">
        <v>2728</v>
      </c>
      <c r="I217" s="600"/>
      <c r="J217" s="592" t="s">
        <v>1345</v>
      </c>
      <c r="K217" s="592"/>
      <c r="L217" s="592"/>
      <c r="M217" s="592"/>
      <c r="N217" s="592"/>
      <c r="O217" s="592"/>
      <c r="P217" s="592"/>
    </row>
    <row r="218" spans="1:16" ht="20.399999999999999">
      <c r="A218" s="592"/>
      <c r="B218" s="592"/>
      <c r="C218" s="591"/>
      <c r="D218" s="592"/>
      <c r="E218" s="1049"/>
      <c r="F218" s="1050"/>
      <c r="G218" s="655" t="s">
        <v>258</v>
      </c>
      <c r="H218" s="626" t="s">
        <v>2718</v>
      </c>
      <c r="I218" s="600"/>
      <c r="J218" s="592" t="s">
        <v>1346</v>
      </c>
      <c r="K218" s="592"/>
      <c r="L218" s="592"/>
      <c r="M218" s="592"/>
      <c r="N218" s="592"/>
      <c r="O218" s="592"/>
      <c r="P218" s="592"/>
    </row>
    <row r="219" spans="1:16" ht="20.399999999999999">
      <c r="A219" s="592"/>
      <c r="B219" s="592"/>
      <c r="C219" s="591"/>
      <c r="D219" s="592"/>
      <c r="E219" s="1049"/>
      <c r="F219" s="1050"/>
      <c r="G219" s="655" t="s">
        <v>259</v>
      </c>
      <c r="H219" s="626" t="s">
        <v>2719</v>
      </c>
      <c r="I219" s="600"/>
      <c r="J219" s="592" t="s">
        <v>1347</v>
      </c>
      <c r="K219" s="592"/>
      <c r="L219" s="592"/>
      <c r="M219" s="592"/>
      <c r="N219" s="592"/>
      <c r="O219" s="592"/>
      <c r="P219" s="592"/>
    </row>
    <row r="220" spans="1:16" ht="20.399999999999999">
      <c r="A220" s="592"/>
      <c r="B220" s="592"/>
      <c r="C220" s="591"/>
      <c r="D220" s="592"/>
      <c r="E220" s="1049"/>
      <c r="F220" s="1050"/>
      <c r="G220" s="655" t="s">
        <v>260</v>
      </c>
      <c r="H220" s="626" t="s">
        <v>2720</v>
      </c>
      <c r="I220" s="600"/>
      <c r="J220" s="592" t="s">
        <v>1348</v>
      </c>
      <c r="K220" s="592"/>
      <c r="L220" s="592"/>
      <c r="M220" s="592"/>
      <c r="N220" s="592"/>
      <c r="O220" s="592"/>
      <c r="P220" s="592"/>
    </row>
    <row r="221" spans="1:16" ht="20.399999999999999">
      <c r="A221" s="592"/>
      <c r="B221" s="592"/>
      <c r="C221" s="591"/>
      <c r="D221" s="592"/>
      <c r="E221" s="1049"/>
      <c r="F221" s="1050"/>
      <c r="G221" s="655" t="s">
        <v>261</v>
      </c>
      <c r="H221" s="626" t="s">
        <v>2721</v>
      </c>
      <c r="I221" s="600"/>
      <c r="J221" s="592" t="s">
        <v>1349</v>
      </c>
      <c r="K221" s="592"/>
      <c r="L221" s="592"/>
      <c r="M221" s="592"/>
      <c r="N221" s="592"/>
      <c r="O221" s="592"/>
      <c r="P221" s="592"/>
    </row>
    <row r="222" spans="1:16" ht="20.399999999999999">
      <c r="A222" s="592"/>
      <c r="B222" s="592"/>
      <c r="C222" s="591"/>
      <c r="D222" s="592"/>
      <c r="E222" s="1049"/>
      <c r="F222" s="1050"/>
      <c r="G222" s="655" t="s">
        <v>262</v>
      </c>
      <c r="H222" s="656" t="s">
        <v>579</v>
      </c>
      <c r="I222" s="600"/>
      <c r="J222" s="592"/>
      <c r="K222" s="592"/>
      <c r="L222" s="592"/>
      <c r="M222" s="592"/>
      <c r="N222" s="592"/>
      <c r="O222" s="592"/>
      <c r="P222" s="592"/>
    </row>
    <row r="223" spans="1:16" ht="20.399999999999999">
      <c r="A223" s="592"/>
      <c r="B223" s="592"/>
      <c r="C223" s="591"/>
      <c r="D223" s="592"/>
      <c r="E223" s="1049"/>
      <c r="F223" s="1050"/>
      <c r="G223" s="655" t="s">
        <v>105</v>
      </c>
      <c r="H223" s="657">
        <v>2024</v>
      </c>
      <c r="I223" s="600"/>
      <c r="J223" s="592"/>
      <c r="K223" s="592"/>
      <c r="L223" s="592"/>
      <c r="M223" s="592"/>
      <c r="N223" s="592"/>
      <c r="O223" s="592"/>
      <c r="P223" s="592"/>
    </row>
    <row r="224" spans="1:16" ht="24.6">
      <c r="A224" s="592"/>
      <c r="B224" s="592"/>
      <c r="C224" s="591"/>
      <c r="D224" s="592"/>
      <c r="E224" s="1051" t="s">
        <v>263</v>
      </c>
      <c r="F224" s="1052"/>
      <c r="G224" s="1053"/>
      <c r="H224" s="618" t="s">
        <v>19</v>
      </c>
      <c r="I224" s="620"/>
      <c r="J224" s="592"/>
      <c r="K224" s="592"/>
      <c r="L224" s="592"/>
      <c r="M224" s="592"/>
      <c r="N224" s="592"/>
      <c r="O224" s="592"/>
      <c r="P224" s="592"/>
    </row>
    <row r="226" spans="5:8">
      <c r="E226" s="1021" t="str">
        <f>$H$219</f>
        <v xml:space="preserve">Консультант отдела регулирования ЖКК </v>
      </c>
      <c r="F226" s="1016"/>
      <c r="G226" s="1020" t="str">
        <f>$H$218</f>
        <v xml:space="preserve">Аймятова Рамиля Камилевна </v>
      </c>
      <c r="H226" s="1018"/>
    </row>
    <row r="227" spans="5:8">
      <c r="E227" s="1017" t="s">
        <v>2932</v>
      </c>
      <c r="G227" s="1019" t="s">
        <v>2933</v>
      </c>
      <c r="H227" s="1019" t="s">
        <v>2934</v>
      </c>
    </row>
  </sheetData>
  <sheetProtection formatColumns="0" formatRows="0" autoFilter="0"/>
  <mergeCells count="109">
    <mergeCell ref="D165:D177"/>
    <mergeCell ref="D178:D190"/>
    <mergeCell ref="D191:D203"/>
    <mergeCell ref="E44:G44"/>
    <mergeCell ref="E50:G50"/>
    <mergeCell ref="E51:E55"/>
    <mergeCell ref="F51:G51"/>
    <mergeCell ref="F52:G52"/>
    <mergeCell ref="F53:G53"/>
    <mergeCell ref="F54:G54"/>
    <mergeCell ref="F55:G55"/>
    <mergeCell ref="E45:E49"/>
    <mergeCell ref="F45:G45"/>
    <mergeCell ref="F46:G46"/>
    <mergeCell ref="F47:G47"/>
    <mergeCell ref="F48:G48"/>
    <mergeCell ref="F49:G49"/>
    <mergeCell ref="E62:G62"/>
    <mergeCell ref="E63:E68"/>
    <mergeCell ref="F63:G63"/>
    <mergeCell ref="F74:G74"/>
    <mergeCell ref="F75:G75"/>
    <mergeCell ref="F64:G64"/>
    <mergeCell ref="F65:G65"/>
    <mergeCell ref="E40:G40"/>
    <mergeCell ref="E41:G41"/>
    <mergeCell ref="E42:G42"/>
    <mergeCell ref="E34:G34"/>
    <mergeCell ref="E35:F37"/>
    <mergeCell ref="D113:D125"/>
    <mergeCell ref="D126:D138"/>
    <mergeCell ref="D139:D151"/>
    <mergeCell ref="D152:D164"/>
    <mergeCell ref="E56:G56"/>
    <mergeCell ref="E57:E61"/>
    <mergeCell ref="F57:G57"/>
    <mergeCell ref="F58:G58"/>
    <mergeCell ref="F59:G59"/>
    <mergeCell ref="F60:G60"/>
    <mergeCell ref="F61:G61"/>
    <mergeCell ref="E39:G39"/>
    <mergeCell ref="E43:G43"/>
    <mergeCell ref="E69:G69"/>
    <mergeCell ref="E70:E75"/>
    <mergeCell ref="F70:G70"/>
    <mergeCell ref="F71:G71"/>
    <mergeCell ref="F72:G72"/>
    <mergeCell ref="F73:G73"/>
    <mergeCell ref="E8:G8"/>
    <mergeCell ref="E12:H12"/>
    <mergeCell ref="E13:H13"/>
    <mergeCell ref="E14:H14"/>
    <mergeCell ref="E15:H15"/>
    <mergeCell ref="E16:H16"/>
    <mergeCell ref="E22:G22"/>
    <mergeCell ref="E23:G23"/>
    <mergeCell ref="E17:H17"/>
    <mergeCell ref="E18:H18"/>
    <mergeCell ref="L18:M18"/>
    <mergeCell ref="E19:H19"/>
    <mergeCell ref="E20:G20"/>
    <mergeCell ref="E21:G21"/>
    <mergeCell ref="E33:G33"/>
    <mergeCell ref="E24:G24"/>
    <mergeCell ref="E25:G25"/>
    <mergeCell ref="E26:G26"/>
    <mergeCell ref="E38:G38"/>
    <mergeCell ref="E27:G27"/>
    <mergeCell ref="E28:G28"/>
    <mergeCell ref="E29:G29"/>
    <mergeCell ref="E30:G30"/>
    <mergeCell ref="E31:G31"/>
    <mergeCell ref="E32:G32"/>
    <mergeCell ref="F66:G66"/>
    <mergeCell ref="F67:G67"/>
    <mergeCell ref="F68:G68"/>
    <mergeCell ref="E108:F111"/>
    <mergeCell ref="E76:G76"/>
    <mergeCell ref="E77:E82"/>
    <mergeCell ref="F77:G77"/>
    <mergeCell ref="F78:G78"/>
    <mergeCell ref="F79:G79"/>
    <mergeCell ref="F80:G80"/>
    <mergeCell ref="F81:G81"/>
    <mergeCell ref="F82:G82"/>
    <mergeCell ref="D204:D216"/>
    <mergeCell ref="E84:G84"/>
    <mergeCell ref="E217:F223"/>
    <mergeCell ref="E224:G224"/>
    <mergeCell ref="E9:G9"/>
    <mergeCell ref="E101:H101"/>
    <mergeCell ref="E102:H102"/>
    <mergeCell ref="E103:H103"/>
    <mergeCell ref="E104:H104"/>
    <mergeCell ref="E105:H105"/>
    <mergeCell ref="E107:H107"/>
    <mergeCell ref="E95:H95"/>
    <mergeCell ref="E96:H96"/>
    <mergeCell ref="E97:H97"/>
    <mergeCell ref="E98:H98"/>
    <mergeCell ref="E99:H99"/>
    <mergeCell ref="E100:H100"/>
    <mergeCell ref="E83:G83"/>
    <mergeCell ref="E86:F89"/>
    <mergeCell ref="E91:H91"/>
    <mergeCell ref="E92:H92"/>
    <mergeCell ref="E112:F216"/>
    <mergeCell ref="E93:H93"/>
    <mergeCell ref="E94:H94"/>
  </mergeCells>
  <dataValidations count="26">
    <dataValidation type="list" allowBlank="1" showInputMessage="1" showErrorMessage="1" errorTitle="Внимание" error="Пожалуйста, выберите значение из списка!" sqref="H35 H62 H50 H56 H69 H76 H38:H41 H43:H44 H224 H108 H84">
      <formula1>YES_NO</formula1>
    </dataValidation>
    <dataValidation type="list" showInputMessage="1" showErrorMessage="1" errorTitle="Внимание" error="Пожалуйста, выберите значение из списка" sqref="H37">
      <formula1>OWNERSHIP_TYPE</formula1>
    </dataValidation>
    <dataValidation type="list" showInputMessage="1" showErrorMessage="1" errorTitle="Внимание" error="Пожалуйста, выберите значение из списка" sqref="H36">
      <formula1>STATE_SHARE</formula1>
    </dataValidation>
    <dataValidation type="list" allowBlank="1" showInputMessage="1" showErrorMessage="1" errorTitle="Ошибка" error="Выберите значение из списка" prompt="Выберите значение из списка" sqref="H27">
      <formula1>okopf_list</formula1>
    </dataValidation>
    <dataValidation type="list" allowBlank="1" showInputMessage="1" showErrorMessage="1" errorTitle="Ошибка" error="Выберите значение из списка" prompt="Выберите значение из списка" sqref="H9">
      <formula1>year_list2</formula1>
    </dataValidation>
    <dataValidation type="list" showDropDown="1" sqref="C9">
      <formula1>year_list2</formula1>
    </dataValidation>
    <dataValidation type="textLength" operator="lessThanOrEqual" allowBlank="1" showInputMessage="1" showErrorMessage="1" sqref="C28:C34 C86:C89 C45 C47 C22 C51 C53 C109:C110 C57 C59 C63 C65 C70 C72 C77 C79 C217:C221 C83 C122 C120 C135 C133 C148 C146 C161 C159 C174 C172 C187 C185 C200 C198 C213 C211">
      <formula1>990</formula1>
    </dataValidation>
    <dataValidation type="list" showDropDown="1" sqref="C27">
      <formula1>okopf_list</formula1>
    </dataValidation>
    <dataValidation type="list" showDropDown="1" sqref="C35 C38:C41 C43:C44 C50 C56 C62 C69 C76 C224 C84">
      <formula1>YES_NO</formula1>
    </dataValidation>
    <dataValidation type="list" showDropDown="1" showInputMessage="1" showErrorMessage="1" sqref="C37">
      <formula1>OWNERSHIP_TYPE</formula1>
    </dataValidation>
    <dataValidation type="date" operator="notEqual" allowBlank="1" showInputMessage="1" showErrorMessage="1" sqref="C48 C54 C60 C111 C73:C75 C66:C68 C80:C82 C121 C134 C147 C160 C173 C186 C199 C21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6 H52 H58 H64 H71 H78 H109">
      <formula1>DOCUMENT_TYPES</formula1>
    </dataValidation>
    <dataValidation type="list" operator="lessThanOrEqual" showDropDown="1" showInputMessage="1" showErrorMessage="1" sqref="C55 C61 C42 C49">
      <formula1>"FAS_URL"</formula1>
    </dataValidation>
    <dataValidation type="list" allowBlank="1" showInputMessage="1" showErrorMessage="1" sqref="E112:F112">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2">
      <formula1>subsidiary_list</formula1>
    </dataValidation>
    <dataValidation type="list" operator="lessThanOrEqual" showDropDown="1" sqref="C119 C132 C145 C158 C171 C184 C197 C210">
      <formula1>dpr_list</formula1>
    </dataValidation>
    <dataValidation type="list" showDropDown="1" sqref="C124 C137 C150 C163 C176 C189 C202 C215">
      <formula1>YEAR_LIST</formula1>
    </dataValidation>
    <dataValidation type="list" showDropDown="1" sqref="C125 C138 C151 C164 C177 C190 C203 C216">
      <formula1>period_list</formula1>
    </dataValidation>
    <dataValidation type="list" showDropDown="1" errorTitle="Ошибка" error="Выберите значение из списка" prompt="Выберите значение из списка" sqref="C116 C129 C142 C155 C168 C181 C194 C207">
      <formula1>tariff_type_list</formula1>
    </dataValidation>
    <dataValidation type="list" allowBlank="1" showInputMessage="1" showErrorMessage="1" errorTitle="Ошибка" error="Выберите значение из списка" prompt="Выберите значение из списка" sqref="H124 H137 H150 H163 H176 H189 H202 H215">
      <formula1>YEAR_LIST</formula1>
    </dataValidation>
    <dataValidation type="list" showDropDown="1" showInputMessage="1" showErrorMessage="1" errorTitle="Внимание" error="Пожалуйста, выберите значение из списка!" sqref="C123 C136 C149 C162 C175 C188 C201 C214">
      <formula1>TARIFF_CALC_METHOD</formula1>
    </dataValidation>
    <dataValidation type="list" allowBlank="1" showInputMessage="1" showErrorMessage="1" errorTitle="Ошибка" error="Выберите значение из списка" prompt="Выберите значение из списка" sqref="H125 H138 H151 H164 H177 H190 H203 H216">
      <formula1>period_list</formula1>
    </dataValidation>
    <dataValidation type="list" allowBlank="1" showInputMessage="1" showErrorMessage="1" errorTitle="Ошибка" error="Выберите значение из списка" prompt="Выберите значение из списка" sqref="H115 H128 H141 H154 H167 H180 H193 H206">
      <formula1>COLDVSNA_VTARIFF</formula1>
    </dataValidation>
    <dataValidation type="list" allowBlank="1" showInputMessage="1" showErrorMessage="1" errorTitle="Внимание" error="Пожалуйста, выберите значение из списка!" sqref="H123 H136 H149 H162 H175 H188 H201 H214">
      <formula1>TARIFF_CALC_METHOD</formula1>
    </dataValidation>
    <dataValidation type="list" allowBlank="1" showInputMessage="1" showErrorMessage="1" errorTitle="Ошибка" error="Выберите значение из списка" prompt="Выберите значение из списка" sqref="H116 H129 H142 H155 H168 H181 H194 H207">
      <formula1>tariff_type_list</formula1>
    </dataValidation>
    <dataValidation type="list" allowBlank="1" showInputMessage="1" showErrorMessage="1" errorTitle="Ошибка" error="Выберите значение из списка" prompt="Выберите значение из списка" sqref="H118 H131 H144 H157 H170 H183 H196 H20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4"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B604"/>
  <sheetViews>
    <sheetView showGridLines="0" zoomScaleNormal="100" workbookViewId="0">
      <pane xSplit="1" topLeftCell="B1" activePane="topRight" state="frozen"/>
      <selection pane="topRight"/>
    </sheetView>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24" customFormat="1" ht="30" customHeight="1">
      <c r="A1" s="123" t="s">
        <v>114</v>
      </c>
      <c r="M1" s="125"/>
      <c r="N1" s="125"/>
      <c r="O1" s="125"/>
      <c r="P1" s="125"/>
      <c r="AA1" s="126"/>
    </row>
    <row r="2" spans="1:27">
      <c r="A2" s="127" t="s">
        <v>828</v>
      </c>
    </row>
    <row r="3" spans="1:27" s="52" customFormat="1" ht="20.399999999999999">
      <c r="A3" s="563"/>
      <c r="C3" s="304"/>
      <c r="D3" s="1085" t="s">
        <v>17</v>
      </c>
      <c r="E3" s="299"/>
      <c r="F3" s="299"/>
      <c r="G3" s="548" t="str">
        <f>"Тариф " &amp; D3</f>
        <v>Тариф 1</v>
      </c>
      <c r="H3" s="549" t="s">
        <v>819</v>
      </c>
      <c r="I3" s="128" t="s">
        <v>268</v>
      </c>
      <c r="J3" s="52" t="str">
        <f>G3 &amp; " (" &amp;H3&amp; ") - " &amp;H5 &amp; IF(H9="",""," (" &amp; H9 &amp; ")")</f>
        <v xml:space="preserve">Тариф 1 (Водоснабжение) - </v>
      </c>
      <c r="K3" s="52">
        <f>H8</f>
        <v>0</v>
      </c>
      <c r="L3" s="269">
        <f>H5</f>
        <v>0</v>
      </c>
      <c r="M3" s="52">
        <f>H9</f>
        <v>0</v>
      </c>
      <c r="N3" s="52">
        <f>H6</f>
        <v>0</v>
      </c>
    </row>
    <row r="4" spans="1:27" s="52" customFormat="1" ht="20.399999999999999">
      <c r="A4" s="563"/>
      <c r="C4" s="304"/>
      <c r="D4" s="1085"/>
      <c r="E4" s="299"/>
      <c r="F4" s="299"/>
      <c r="G4" s="550" t="s">
        <v>1005</v>
      </c>
      <c r="H4" s="551"/>
      <c r="I4" s="279"/>
    </row>
    <row r="5" spans="1:27" s="52" customFormat="1" ht="20.399999999999999">
      <c r="A5" s="563"/>
      <c r="C5" s="304"/>
      <c r="D5" s="1085"/>
      <c r="E5" s="299"/>
      <c r="F5" s="299"/>
      <c r="G5" s="550" t="s">
        <v>248</v>
      </c>
      <c r="H5" s="547"/>
      <c r="I5" s="279"/>
    </row>
    <row r="6" spans="1:27" s="52" customFormat="1" ht="20.399999999999999">
      <c r="A6" s="563"/>
      <c r="C6" s="304"/>
      <c r="D6" s="1085"/>
      <c r="E6" s="299"/>
      <c r="F6" s="299"/>
      <c r="G6" s="550" t="s">
        <v>249</v>
      </c>
      <c r="H6" s="547"/>
      <c r="I6" s="279"/>
    </row>
    <row r="7" spans="1:27" s="52" customFormat="1" ht="20.399999999999999">
      <c r="A7" s="563"/>
      <c r="C7" s="304"/>
      <c r="D7" s="1085"/>
      <c r="E7" s="299"/>
      <c r="F7" s="299"/>
      <c r="G7" s="550" t="s">
        <v>250</v>
      </c>
      <c r="H7" s="551"/>
      <c r="I7" s="280"/>
    </row>
    <row r="8" spans="1:27" s="52" customFormat="1" ht="20.399999999999999">
      <c r="A8" s="563"/>
      <c r="C8" s="304"/>
      <c r="D8" s="1085"/>
      <c r="E8" s="299"/>
      <c r="F8" s="299"/>
      <c r="G8" s="552" t="str">
        <f>IF(H3="Водоотведение","Вид сточных вод","Вид воды")</f>
        <v>Вид воды</v>
      </c>
      <c r="H8" s="547"/>
      <c r="I8" s="279"/>
    </row>
    <row r="9" spans="1:27" s="52" customFormat="1" ht="20.399999999999999">
      <c r="A9" s="563"/>
      <c r="C9" s="533"/>
      <c r="D9" s="1085"/>
      <c r="E9" s="299"/>
      <c r="F9" s="299"/>
      <c r="G9" s="552" t="s">
        <v>827</v>
      </c>
      <c r="H9" s="564"/>
      <c r="I9" s="279"/>
    </row>
    <row r="10" spans="1:27" s="52" customFormat="1" ht="20.399999999999999">
      <c r="A10" s="563"/>
      <c r="B10" s="52" t="b">
        <f t="shared" ref="B10:B15" si="0">org_declaration="Заявление организации"</f>
        <v>1</v>
      </c>
      <c r="C10" s="304"/>
      <c r="D10" s="1085"/>
      <c r="E10" s="299"/>
      <c r="F10" s="299"/>
      <c r="G10" s="550" t="s">
        <v>251</v>
      </c>
      <c r="H10" s="554"/>
      <c r="I10" s="279"/>
    </row>
    <row r="11" spans="1:27" s="52" customFormat="1" ht="20.399999999999999">
      <c r="A11" s="563"/>
      <c r="B11" s="52" t="b">
        <f t="shared" si="0"/>
        <v>1</v>
      </c>
      <c r="C11" s="304"/>
      <c r="D11" s="1085"/>
      <c r="E11" s="299"/>
      <c r="F11" s="299"/>
      <c r="G11" s="550" t="s">
        <v>252</v>
      </c>
      <c r="H11" s="555"/>
      <c r="I11" s="279"/>
    </row>
    <row r="12" spans="1:27" s="52" customFormat="1" ht="20.399999999999999">
      <c r="A12" s="563"/>
      <c r="B12" s="52" t="b">
        <f t="shared" si="0"/>
        <v>1</v>
      </c>
      <c r="C12" s="304"/>
      <c r="D12" s="1085"/>
      <c r="E12" s="299"/>
      <c r="F12" s="299"/>
      <c r="G12" s="550" t="s">
        <v>962</v>
      </c>
      <c r="H12" s="554"/>
      <c r="I12" s="279"/>
    </row>
    <row r="13" spans="1:27" s="52" customFormat="1" ht="20.399999999999999">
      <c r="A13" s="563"/>
      <c r="B13" s="52" t="b">
        <f t="shared" si="0"/>
        <v>1</v>
      </c>
      <c r="C13" s="304"/>
      <c r="D13" s="1085"/>
      <c r="E13" s="299"/>
      <c r="F13" s="299"/>
      <c r="G13" s="550" t="s">
        <v>253</v>
      </c>
      <c r="H13" s="556"/>
      <c r="I13" s="279"/>
    </row>
    <row r="14" spans="1:27" s="52" customFormat="1" ht="22.8">
      <c r="A14" s="563"/>
      <c r="B14" s="52" t="b">
        <f t="shared" si="0"/>
        <v>1</v>
      </c>
      <c r="C14" s="304"/>
      <c r="D14" s="1085"/>
      <c r="E14" s="299"/>
      <c r="F14" s="299"/>
      <c r="G14" s="55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53"/>
      <c r="I14" s="279"/>
    </row>
    <row r="15" spans="1:27" s="52" customFormat="1" ht="20.399999999999999">
      <c r="A15" s="563"/>
      <c r="B15" s="52" t="b">
        <f t="shared" si="0"/>
        <v>1</v>
      </c>
      <c r="C15" s="304"/>
      <c r="D15" s="1085"/>
      <c r="E15" s="299"/>
      <c r="F15" s="299"/>
      <c r="G15" s="550" t="s">
        <v>255</v>
      </c>
      <c r="H15" s="557"/>
      <c r="I15" s="279"/>
    </row>
    <row r="16" spans="1:27">
      <c r="A16" s="127" t="s">
        <v>1237</v>
      </c>
      <c r="E16" s="299"/>
      <c r="F16" s="299"/>
      <c r="G16" s="299"/>
      <c r="H16" s="299"/>
    </row>
    <row r="17" spans="1:10" s="52" customFormat="1" ht="20.399999999999999">
      <c r="A17" s="563"/>
      <c r="C17" s="304"/>
      <c r="D17" s="128" t="s">
        <v>268</v>
      </c>
      <c r="E17" s="1093" t="s">
        <v>212</v>
      </c>
      <c r="F17" s="1093"/>
      <c r="G17" s="1093"/>
      <c r="H17" s="545"/>
      <c r="I17" s="53"/>
      <c r="J17" s="54"/>
    </row>
    <row r="18" spans="1:10">
      <c r="A18" s="127" t="s">
        <v>1245</v>
      </c>
      <c r="E18" s="299"/>
      <c r="F18" s="299"/>
      <c r="G18" s="299"/>
      <c r="H18" s="299"/>
    </row>
    <row r="19" spans="1:10">
      <c r="A19" s="127" t="s">
        <v>1246</v>
      </c>
      <c r="E19" s="299"/>
      <c r="F19" s="299"/>
      <c r="G19" s="299"/>
      <c r="H19" s="299"/>
    </row>
    <row r="20" spans="1:10">
      <c r="A20" s="127" t="s">
        <v>1247</v>
      </c>
      <c r="E20" s="299"/>
      <c r="F20" s="299"/>
      <c r="G20" s="299"/>
      <c r="H20" s="299"/>
    </row>
    <row r="21" spans="1:10" s="52" customFormat="1" ht="20.399999999999999">
      <c r="A21" s="563"/>
      <c r="C21" s="304"/>
      <c r="D21" s="128" t="s">
        <v>268</v>
      </c>
      <c r="E21" s="1094" t="s">
        <v>215</v>
      </c>
      <c r="F21" s="1095" t="s">
        <v>216</v>
      </c>
      <c r="G21" s="1095"/>
      <c r="H21" s="558"/>
      <c r="I21" s="53"/>
    </row>
    <row r="22" spans="1:10" s="52" customFormat="1" ht="20.399999999999999">
      <c r="A22" s="563"/>
      <c r="C22" s="304"/>
      <c r="E22" s="1094"/>
      <c r="F22" s="1095" t="s">
        <v>217</v>
      </c>
      <c r="G22" s="1095"/>
      <c r="H22" s="559"/>
      <c r="I22" s="53"/>
    </row>
    <row r="23" spans="1:10" s="52" customFormat="1" ht="20.399999999999999">
      <c r="A23" s="563"/>
      <c r="C23" s="304"/>
      <c r="E23" s="1094"/>
      <c r="F23" s="1095" t="s">
        <v>218</v>
      </c>
      <c r="G23" s="1095"/>
      <c r="H23" s="558"/>
      <c r="I23" s="53"/>
    </row>
    <row r="24" spans="1:10" s="52" customFormat="1" ht="20.399999999999999">
      <c r="A24" s="563"/>
      <c r="C24" s="304"/>
      <c r="E24" s="1094"/>
      <c r="F24" s="1095" t="s">
        <v>219</v>
      </c>
      <c r="G24" s="1095"/>
      <c r="H24" s="546"/>
      <c r="I24" s="53"/>
    </row>
    <row r="25" spans="1:10" s="52" customFormat="1" ht="20.399999999999999">
      <c r="A25" s="563"/>
      <c r="C25" s="304"/>
      <c r="E25" s="1094"/>
      <c r="F25" s="1093" t="s">
        <v>220</v>
      </c>
      <c r="G25" s="1093"/>
      <c r="H25" s="545"/>
      <c r="I25" s="53"/>
      <c r="J25" s="54"/>
    </row>
    <row r="26" spans="1:10">
      <c r="A26" s="127" t="s">
        <v>1248</v>
      </c>
      <c r="E26" s="299"/>
      <c r="F26" s="299"/>
      <c r="G26" s="299"/>
      <c r="H26" s="299"/>
    </row>
    <row r="27" spans="1:10">
      <c r="A27" s="127" t="s">
        <v>1249</v>
      </c>
      <c r="E27" s="299"/>
      <c r="F27" s="299"/>
      <c r="G27" s="299"/>
      <c r="H27" s="299"/>
    </row>
    <row r="28" spans="1:10" s="52" customFormat="1" ht="20.399999999999999">
      <c r="A28" s="563"/>
      <c r="C28" s="304"/>
      <c r="D28" s="128" t="s">
        <v>268</v>
      </c>
      <c r="E28" s="1094" t="s">
        <v>215</v>
      </c>
      <c r="F28" s="1095" t="s">
        <v>216</v>
      </c>
      <c r="G28" s="1095"/>
      <c r="H28" s="558"/>
      <c r="I28" s="53"/>
    </row>
    <row r="29" spans="1:10" s="52" customFormat="1" ht="20.399999999999999">
      <c r="A29" s="563"/>
      <c r="C29" s="304"/>
      <c r="E29" s="1094"/>
      <c r="F29" s="1095" t="s">
        <v>217</v>
      </c>
      <c r="G29" s="1095"/>
      <c r="H29" s="559"/>
      <c r="I29" s="53"/>
    </row>
    <row r="30" spans="1:10" s="52" customFormat="1" ht="20.399999999999999">
      <c r="A30" s="563"/>
      <c r="C30" s="304"/>
      <c r="E30" s="1094"/>
      <c r="F30" s="1095" t="s">
        <v>218</v>
      </c>
      <c r="G30" s="1095"/>
      <c r="H30" s="558"/>
      <c r="I30" s="53"/>
    </row>
    <row r="31" spans="1:10" s="52" customFormat="1" ht="20.399999999999999">
      <c r="A31" s="563"/>
      <c r="C31" s="304"/>
      <c r="E31" s="1094"/>
      <c r="F31" s="1095" t="s">
        <v>219</v>
      </c>
      <c r="G31" s="1095"/>
      <c r="H31" s="546"/>
      <c r="I31" s="53"/>
    </row>
    <row r="32" spans="1:10" s="52" customFormat="1" ht="20.399999999999999">
      <c r="A32" s="563"/>
      <c r="C32" s="304"/>
      <c r="E32" s="1094"/>
      <c r="F32" s="1095" t="s">
        <v>223</v>
      </c>
      <c r="G32" s="1095"/>
      <c r="H32" s="546"/>
      <c r="I32" s="53"/>
    </row>
    <row r="33" spans="1:27" s="52" customFormat="1" ht="20.399999999999999">
      <c r="A33" s="563"/>
      <c r="C33" s="304"/>
      <c r="E33" s="1094"/>
      <c r="F33" s="1095" t="s">
        <v>224</v>
      </c>
      <c r="G33" s="1095"/>
      <c r="H33" s="546"/>
      <c r="I33" s="53"/>
    </row>
    <row r="34" spans="1:27">
      <c r="A34" s="127" t="s">
        <v>1250</v>
      </c>
      <c r="E34" s="299"/>
      <c r="F34" s="299"/>
      <c r="G34" s="299"/>
      <c r="H34" s="299"/>
    </row>
    <row r="35" spans="1:27" s="52" customFormat="1" ht="20.399999999999999">
      <c r="A35" s="563"/>
      <c r="C35" s="304"/>
      <c r="D35" s="128" t="s">
        <v>268</v>
      </c>
      <c r="E35" s="1094" t="s">
        <v>215</v>
      </c>
      <c r="F35" s="1095" t="s">
        <v>216</v>
      </c>
      <c r="G35" s="1095"/>
      <c r="H35" s="558"/>
      <c r="I35" s="53"/>
    </row>
    <row r="36" spans="1:27" s="52" customFormat="1" ht="20.399999999999999">
      <c r="A36" s="563"/>
      <c r="C36" s="304"/>
      <c r="E36" s="1094"/>
      <c r="F36" s="1095" t="s">
        <v>217</v>
      </c>
      <c r="G36" s="1095"/>
      <c r="H36" s="560"/>
      <c r="I36" s="53"/>
    </row>
    <row r="37" spans="1:27" s="52" customFormat="1" ht="20.399999999999999">
      <c r="A37" s="563"/>
      <c r="C37" s="304"/>
      <c r="E37" s="1094"/>
      <c r="F37" s="1095" t="s">
        <v>218</v>
      </c>
      <c r="G37" s="1095"/>
      <c r="H37" s="558"/>
      <c r="I37" s="53"/>
    </row>
    <row r="38" spans="1:27" s="52" customFormat="1" ht="20.399999999999999">
      <c r="A38" s="563"/>
      <c r="C38" s="304"/>
      <c r="E38" s="1094"/>
      <c r="F38" s="1095" t="s">
        <v>219</v>
      </c>
      <c r="G38" s="1095"/>
      <c r="H38" s="546"/>
      <c r="I38" s="53"/>
    </row>
    <row r="39" spans="1:27" s="52" customFormat="1" ht="20.399999999999999">
      <c r="A39" s="563"/>
      <c r="C39" s="304"/>
      <c r="E39" s="1094"/>
      <c r="F39" s="1095" t="s">
        <v>225</v>
      </c>
      <c r="G39" s="1095"/>
      <c r="H39" s="546"/>
      <c r="I39" s="53"/>
    </row>
    <row r="40" spans="1:27" s="52" customFormat="1" ht="20.399999999999999">
      <c r="A40" s="563"/>
      <c r="C40" s="304"/>
      <c r="E40" s="1094"/>
      <c r="F40" s="1095" t="s">
        <v>934</v>
      </c>
      <c r="G40" s="1095"/>
      <c r="H40" s="546"/>
      <c r="I40" s="53"/>
    </row>
    <row r="41" spans="1:27">
      <c r="A41" s="127" t="s">
        <v>1251</v>
      </c>
      <c r="E41" s="299"/>
      <c r="F41" s="299"/>
      <c r="G41" s="299"/>
      <c r="H41" s="299"/>
    </row>
    <row r="42" spans="1:27" ht="20.399999999999999">
      <c r="A42" s="563"/>
      <c r="E42" s="299"/>
      <c r="F42" s="299"/>
      <c r="G42" s="561"/>
      <c r="H42" s="562"/>
      <c r="I42" s="128" t="s">
        <v>268</v>
      </c>
    </row>
    <row r="43" spans="1:27">
      <c r="A43" s="299"/>
    </row>
    <row r="44" spans="1:27" s="124" customFormat="1" ht="30" customHeight="1">
      <c r="A44" s="123" t="s">
        <v>829</v>
      </c>
      <c r="M44" s="125"/>
      <c r="N44" s="125"/>
      <c r="O44" s="125"/>
      <c r="P44" s="125"/>
      <c r="AA44" s="126"/>
    </row>
    <row r="45" spans="1:27" s="423" customFormat="1">
      <c r="A45" s="535" t="s">
        <v>830</v>
      </c>
      <c r="M45" s="536"/>
      <c r="N45" s="536"/>
      <c r="O45" s="536"/>
      <c r="P45" s="536"/>
      <c r="AA45" s="537"/>
    </row>
    <row r="46" spans="1:27" s="55" customFormat="1" ht="15" customHeight="1">
      <c r="A46" s="538" t="s">
        <v>17</v>
      </c>
      <c r="D46" s="56"/>
      <c r="E46" s="59"/>
      <c r="F46" s="59"/>
      <c r="G46" s="59"/>
      <c r="H46" s="59"/>
      <c r="I46" s="59"/>
      <c r="J46" s="59"/>
      <c r="K46" s="59"/>
      <c r="L46" s="141" t="str">
        <f>INDEX('Общие сведения'!$J$112:$J$216,MATCH($A46,'Общие сведения'!$D$112:$D$216,0))</f>
        <v>Тариф 1 (Водоснабжение) - тариф на питьевую воду</v>
      </c>
      <c r="M46" s="132"/>
      <c r="N46" s="132"/>
      <c r="O46" s="132"/>
      <c r="P46" s="132"/>
      <c r="Q46" s="132"/>
    </row>
    <row r="47" spans="1:27" s="55" customFormat="1" ht="13.2" outlineLevel="1">
      <c r="A47" s="538" t="str">
        <f>A46</f>
        <v>1</v>
      </c>
      <c r="D47" s="60"/>
      <c r="E47" s="61"/>
      <c r="F47" s="61"/>
      <c r="G47" s="61"/>
      <c r="H47" s="61"/>
      <c r="I47" s="61"/>
      <c r="J47" s="61"/>
      <c r="K47" s="61"/>
      <c r="L47" s="62" t="s">
        <v>17</v>
      </c>
      <c r="M47" s="63"/>
      <c r="N47" s="63"/>
      <c r="O47" s="539"/>
      <c r="P47" s="163"/>
      <c r="Q47" s="163"/>
    </row>
    <row r="48" spans="1:27" s="55" customFormat="1" ht="15" customHeight="1" outlineLevel="1">
      <c r="A48" s="538" t="str">
        <f>A46</f>
        <v>1</v>
      </c>
      <c r="D48" s="56"/>
      <c r="E48" s="57"/>
      <c r="F48" s="57"/>
      <c r="G48" s="57"/>
      <c r="H48" s="57"/>
      <c r="I48" s="57"/>
      <c r="J48" s="57"/>
      <c r="K48" s="57"/>
      <c r="L48" s="133"/>
      <c r="M48" s="282" t="s">
        <v>269</v>
      </c>
      <c r="N48" s="134"/>
      <c r="O48" s="134"/>
      <c r="P48" s="134"/>
      <c r="Q48" s="135"/>
    </row>
    <row r="49" spans="1:28" s="423" customFormat="1">
      <c r="A49" s="535" t="s">
        <v>831</v>
      </c>
      <c r="M49" s="536"/>
      <c r="N49" s="536"/>
      <c r="O49" s="536"/>
      <c r="P49" s="536"/>
      <c r="Q49" s="536"/>
      <c r="AB49" s="537"/>
    </row>
    <row r="50" spans="1:28" s="55" customFormat="1" ht="13.8" outlineLevel="1">
      <c r="A50" s="538" t="str">
        <f ca="1">OFFSET(A50,-1,0)</f>
        <v>et_List01_mo</v>
      </c>
      <c r="D50" s="60"/>
      <c r="E50" s="61"/>
      <c r="F50" s="61"/>
      <c r="G50" s="61"/>
      <c r="H50" s="61"/>
      <c r="I50" s="61"/>
      <c r="J50" s="61"/>
      <c r="K50" s="128" t="s">
        <v>268</v>
      </c>
      <c r="L50" s="62" t="s">
        <v>17</v>
      </c>
      <c r="M50" s="63"/>
      <c r="N50" s="63"/>
      <c r="O50" s="539"/>
      <c r="P50" s="163"/>
      <c r="Q50" s="163"/>
    </row>
    <row r="52" spans="1:28" s="124" customFormat="1" ht="30" customHeight="1">
      <c r="A52" s="123" t="s">
        <v>835</v>
      </c>
      <c r="M52" s="125"/>
      <c r="N52" s="125"/>
      <c r="O52" s="125"/>
      <c r="P52" s="125"/>
      <c r="AA52" s="126"/>
    </row>
    <row r="53" spans="1:28">
      <c r="A53" s="127" t="s">
        <v>836</v>
      </c>
    </row>
    <row r="54" spans="1:28" s="65" customFormat="1" ht="15" customHeight="1">
      <c r="A54" s="521" t="s">
        <v>17</v>
      </c>
      <c r="L54" s="141" t="str">
        <f>INDEX('Общие сведения'!$J$112:$J$216,MATCH($A54,'Общие сведения'!$D$112:$D$216,0))</f>
        <v>Тариф 1 (Водоснабжение) - тариф на питьевую воду</v>
      </c>
      <c r="M54" s="137"/>
      <c r="N54" s="132"/>
      <c r="O54" s="132"/>
      <c r="P54" s="132"/>
      <c r="Q54" s="132"/>
      <c r="R54" s="132"/>
      <c r="S54" s="132"/>
    </row>
    <row r="55" spans="1:28" s="65" customFormat="1" ht="15" customHeight="1" outlineLevel="1">
      <c r="A55" s="522" t="str">
        <f t="shared" ref="A55:A61" si="1">A54</f>
        <v>1</v>
      </c>
      <c r="B55" s="65" t="s">
        <v>1306</v>
      </c>
      <c r="C55" s="65" t="s">
        <v>1308</v>
      </c>
      <c r="D55" s="65" t="str">
        <f>M55&amp;"::"&amp;N55</f>
        <v>Водонасосные станции (водозаборные узлы)::ед.</v>
      </c>
      <c r="L55" s="142">
        <v>1</v>
      </c>
      <c r="M55" s="140" t="s">
        <v>273</v>
      </c>
      <c r="N55" s="66" t="s">
        <v>274</v>
      </c>
      <c r="O55" s="147"/>
      <c r="P55" s="146"/>
      <c r="Q55" s="146"/>
      <c r="R55" s="146"/>
      <c r="S55" s="149"/>
    </row>
    <row r="56" spans="1:28" s="65" customFormat="1" ht="15" customHeight="1" outlineLevel="1">
      <c r="A56" s="522" t="str">
        <f t="shared" si="1"/>
        <v>1</v>
      </c>
      <c r="B56" s="65" t="s">
        <v>1306</v>
      </c>
      <c r="C56" s="65" t="s">
        <v>1308</v>
      </c>
      <c r="D56" s="65" t="str">
        <f>M56&amp;"::"&amp;N56</f>
        <v>Скважины::ед.</v>
      </c>
      <c r="L56" s="142">
        <v>2</v>
      </c>
      <c r="M56" s="140" t="s">
        <v>275</v>
      </c>
      <c r="N56" s="66" t="s">
        <v>274</v>
      </c>
      <c r="O56" s="147"/>
      <c r="P56" s="146"/>
      <c r="Q56" s="146"/>
      <c r="R56" s="146"/>
      <c r="S56" s="149"/>
    </row>
    <row r="57" spans="1:28" s="65" customFormat="1" ht="15" customHeight="1" outlineLevel="1">
      <c r="A57" s="522" t="str">
        <f t="shared" si="1"/>
        <v>1</v>
      </c>
      <c r="B57" s="65" t="s">
        <v>1306</v>
      </c>
      <c r="C57" s="65" t="s">
        <v>1308</v>
      </c>
      <c r="D57" s="65" t="str">
        <f>M57&amp;"::"&amp;N57</f>
        <v>Подкачивающие насосные станции::ед.</v>
      </c>
      <c r="L57" s="142">
        <v>3</v>
      </c>
      <c r="M57" s="140" t="s">
        <v>276</v>
      </c>
      <c r="N57" s="66" t="s">
        <v>274</v>
      </c>
      <c r="O57" s="147"/>
      <c r="P57" s="146"/>
      <c r="Q57" s="146"/>
      <c r="R57" s="146"/>
      <c r="S57" s="149"/>
    </row>
    <row r="58" spans="1:28" s="65" customFormat="1" ht="15" customHeight="1" outlineLevel="1">
      <c r="A58" s="522" t="str">
        <f t="shared" si="1"/>
        <v>1</v>
      </c>
      <c r="B58" s="65" t="s">
        <v>1306</v>
      </c>
      <c r="C58" s="65" t="s">
        <v>1308</v>
      </c>
      <c r="D58" s="65" t="str">
        <f>M58&amp;"::"&amp;N58</f>
        <v>Водонапорные башни::ед.</v>
      </c>
      <c r="L58" s="142">
        <v>4</v>
      </c>
      <c r="M58" s="140" t="s">
        <v>277</v>
      </c>
      <c r="N58" s="66" t="s">
        <v>274</v>
      </c>
      <c r="O58" s="147"/>
      <c r="P58" s="146"/>
      <c r="Q58" s="146"/>
      <c r="R58" s="146"/>
      <c r="S58" s="149"/>
    </row>
    <row r="59" spans="1:28" s="65" customFormat="1" ht="15" customHeight="1" outlineLevel="1">
      <c r="A59" s="522" t="str">
        <f t="shared" si="1"/>
        <v>1</v>
      </c>
      <c r="B59" s="65" t="s">
        <v>1306</v>
      </c>
      <c r="C59" s="65" t="s">
        <v>1308</v>
      </c>
      <c r="D59" s="65" t="str">
        <f>M59&amp;"::"&amp;N59</f>
        <v>Водопроводные сети::км</v>
      </c>
      <c r="L59" s="142">
        <v>5</v>
      </c>
      <c r="M59" s="140" t="s">
        <v>278</v>
      </c>
      <c r="N59" s="66" t="s">
        <v>279</v>
      </c>
      <c r="O59" s="148"/>
      <c r="P59" s="144"/>
      <c r="Q59" s="144"/>
      <c r="R59" s="144"/>
      <c r="S59" s="149"/>
    </row>
    <row r="60" spans="1:28" s="65" customFormat="1" ht="15" customHeight="1" outlineLevel="1">
      <c r="A60" s="522" t="str">
        <f t="shared" si="1"/>
        <v>1</v>
      </c>
      <c r="B60" s="65" t="str">
        <f>A60&amp;"pIns"</f>
        <v>1pIns</v>
      </c>
      <c r="L60" s="133"/>
      <c r="M60" s="352" t="s">
        <v>356</v>
      </c>
      <c r="N60" s="134"/>
      <c r="O60" s="134"/>
      <c r="P60" s="134"/>
      <c r="Q60" s="134"/>
      <c r="R60" s="134"/>
      <c r="S60" s="145"/>
    </row>
    <row r="61" spans="1:28" s="65" customFormat="1" ht="15" customHeight="1" outlineLevel="1">
      <c r="A61" s="522" t="str">
        <f t="shared" si="1"/>
        <v>1</v>
      </c>
      <c r="B61" s="65" t="s">
        <v>1307</v>
      </c>
      <c r="C61" s="65" t="s">
        <v>1308</v>
      </c>
      <c r="D61" s="565" t="str">
        <f>M61</f>
        <v>Краткое описание технологического процесса</v>
      </c>
      <c r="L61" s="142"/>
      <c r="M61" s="140" t="s">
        <v>995</v>
      </c>
      <c r="N61" s="66"/>
      <c r="O61" s="1086"/>
      <c r="P61" s="1087"/>
      <c r="Q61" s="1087"/>
      <c r="R61" s="1087"/>
      <c r="S61" s="1088"/>
    </row>
    <row r="62" spans="1:28">
      <c r="A62" s="127" t="s">
        <v>837</v>
      </c>
      <c r="B62" s="423"/>
      <c r="C62" s="423"/>
      <c r="D62" s="423"/>
      <c r="E62" s="423"/>
    </row>
    <row r="63" spans="1:28" s="65" customFormat="1" ht="15" customHeight="1">
      <c r="A63" s="521" t="s">
        <v>17</v>
      </c>
      <c r="L63" s="141" t="str">
        <f>INDEX('Общие сведения'!$J$112:$J$216,MATCH($A63,'Общие сведения'!$D$112:$D$216,0))</f>
        <v>Тариф 1 (Водоснабжение) - тариф на питьевую воду</v>
      </c>
      <c r="M63" s="137"/>
      <c r="N63" s="132"/>
      <c r="O63" s="132"/>
      <c r="P63" s="132"/>
      <c r="Q63" s="132"/>
      <c r="R63" s="132"/>
      <c r="S63" s="132"/>
    </row>
    <row r="64" spans="1:28" s="65" customFormat="1" ht="15" customHeight="1" outlineLevel="1">
      <c r="A64" s="522" t="str">
        <f>A63</f>
        <v>1</v>
      </c>
      <c r="B64" s="65" t="s">
        <v>1306</v>
      </c>
      <c r="C64" s="65" t="s">
        <v>1308</v>
      </c>
      <c r="D64" s="65" t="str">
        <f>M64&amp;"::"&amp;N64</f>
        <v>Биологические очистные сооружения::ед.</v>
      </c>
      <c r="L64" s="142">
        <v>1</v>
      </c>
      <c r="M64" s="140" t="s">
        <v>280</v>
      </c>
      <c r="N64" s="66" t="s">
        <v>274</v>
      </c>
      <c r="O64" s="147"/>
      <c r="P64" s="146"/>
      <c r="Q64" s="146"/>
      <c r="R64" s="146"/>
      <c r="S64" s="149"/>
    </row>
    <row r="65" spans="1:27" s="65" customFormat="1" ht="15" customHeight="1" outlineLevel="1">
      <c r="A65" s="522" t="str">
        <f>A64</f>
        <v>1</v>
      </c>
      <c r="B65" s="65" t="s">
        <v>1306</v>
      </c>
      <c r="C65" s="65" t="s">
        <v>1308</v>
      </c>
      <c r="D65" s="65" t="str">
        <f>M65&amp;"::"&amp;N65</f>
        <v>Канализационные насосные станции::ед.</v>
      </c>
      <c r="L65" s="142">
        <v>2</v>
      </c>
      <c r="M65" s="140" t="s">
        <v>281</v>
      </c>
      <c r="N65" s="66" t="s">
        <v>274</v>
      </c>
      <c r="O65" s="147"/>
      <c r="P65" s="146"/>
      <c r="Q65" s="146"/>
      <c r="R65" s="146"/>
      <c r="S65" s="149"/>
    </row>
    <row r="66" spans="1:27" s="65" customFormat="1" ht="15" customHeight="1" outlineLevel="1">
      <c r="A66" s="522" t="str">
        <f>A65</f>
        <v>1</v>
      </c>
      <c r="B66" s="65" t="s">
        <v>1306</v>
      </c>
      <c r="C66" s="65" t="s">
        <v>1308</v>
      </c>
      <c r="D66" s="65" t="str">
        <f>M66&amp;"::"&amp;N66</f>
        <v>Канализационные сети::км</v>
      </c>
      <c r="L66" s="142">
        <v>3</v>
      </c>
      <c r="M66" s="140" t="s">
        <v>282</v>
      </c>
      <c r="N66" s="66" t="s">
        <v>279</v>
      </c>
      <c r="O66" s="148"/>
      <c r="P66" s="144"/>
      <c r="Q66" s="144"/>
      <c r="R66" s="144"/>
      <c r="S66" s="149"/>
    </row>
    <row r="67" spans="1:27" s="65" customFormat="1" ht="15" customHeight="1" outlineLevel="1">
      <c r="A67" s="522" t="str">
        <f>A66</f>
        <v>1</v>
      </c>
      <c r="B67" s="65" t="str">
        <f>A67&amp;"pIns"</f>
        <v>1pIns</v>
      </c>
      <c r="L67" s="133"/>
      <c r="M67" s="352" t="s">
        <v>356</v>
      </c>
      <c r="N67" s="134"/>
      <c r="O67" s="134"/>
      <c r="P67" s="134"/>
      <c r="Q67" s="134"/>
      <c r="R67" s="134"/>
      <c r="S67" s="145"/>
    </row>
    <row r="68" spans="1:27" s="65" customFormat="1" ht="15" customHeight="1">
      <c r="A68" s="522" t="str">
        <f>A67</f>
        <v>1</v>
      </c>
      <c r="B68" s="65" t="s">
        <v>1307</v>
      </c>
      <c r="C68" s="65" t="s">
        <v>1308</v>
      </c>
      <c r="D68" s="565" t="str">
        <f>M68</f>
        <v>Краткое описание технологического процесса</v>
      </c>
      <c r="L68" s="142"/>
      <c r="M68" s="140" t="s">
        <v>995</v>
      </c>
      <c r="N68" s="66"/>
      <c r="O68" s="1086"/>
      <c r="P68" s="1087"/>
      <c r="Q68" s="1087"/>
      <c r="R68" s="1087"/>
      <c r="S68" s="1088"/>
    </row>
    <row r="69" spans="1:27">
      <c r="A69" s="127" t="s">
        <v>839</v>
      </c>
      <c r="B69" s="423"/>
      <c r="C69" s="423"/>
      <c r="D69" s="423"/>
      <c r="E69" s="423"/>
    </row>
    <row r="70" spans="1:27" s="68" customFormat="1" ht="13.8">
      <c r="C70" s="541"/>
      <c r="D70" s="541"/>
      <c r="F70" s="541"/>
      <c r="G70" s="541"/>
      <c r="K70" s="128" t="s">
        <v>268</v>
      </c>
      <c r="L70" s="143"/>
      <c r="M70" s="542" t="str">
        <f>F70&amp;" :: " &amp;G70&amp;" :: " &amp; H70</f>
        <v xml:space="preserve"> ::  :: </v>
      </c>
      <c r="N70" s="542"/>
      <c r="O70" s="542"/>
      <c r="P70" s="543"/>
      <c r="Q70" s="543"/>
      <c r="R70" s="149"/>
      <c r="S70" s="67"/>
    </row>
    <row r="71" spans="1:27">
      <c r="A71" s="127" t="s">
        <v>998</v>
      </c>
      <c r="B71" s="423"/>
      <c r="C71" s="423"/>
      <c r="D71" s="423"/>
      <c r="E71" s="423"/>
    </row>
    <row r="72" spans="1:27" s="65" customFormat="1" ht="15" customHeight="1" outlineLevel="1">
      <c r="A72" s="521" t="str">
        <f ca="1">OFFSET(B72,-1,-1)</f>
        <v>et_List02_1</v>
      </c>
      <c r="B72" s="65" t="s">
        <v>1306</v>
      </c>
      <c r="C72" s="65" t="s">
        <v>1308</v>
      </c>
      <c r="D72" s="65" t="str">
        <f>M72&amp;"::"&amp;N72</f>
        <v>::</v>
      </c>
      <c r="K72" s="128" t="s">
        <v>268</v>
      </c>
      <c r="L72" s="142">
        <v>1</v>
      </c>
      <c r="M72" s="150"/>
      <c r="N72" s="150"/>
      <c r="O72" s="148"/>
      <c r="P72" s="144"/>
      <c r="Q72" s="144"/>
      <c r="R72" s="144"/>
      <c r="S72" s="149"/>
    </row>
    <row r="73" spans="1:27" s="180" customFormat="1" ht="13.8">
      <c r="A73" s="523"/>
      <c r="B73" s="68"/>
      <c r="C73" s="68"/>
      <c r="D73" s="68"/>
      <c r="E73" s="68"/>
      <c r="K73" s="181"/>
      <c r="L73" s="182"/>
      <c r="M73" s="183"/>
      <c r="N73" s="184"/>
      <c r="O73" s="185"/>
      <c r="P73" s="185"/>
      <c r="Q73" s="185"/>
      <c r="R73" s="183"/>
      <c r="S73" s="183"/>
      <c r="T73" s="186"/>
    </row>
    <row r="74" spans="1:27" s="124" customFormat="1" ht="30" customHeight="1">
      <c r="A74" s="123" t="s">
        <v>898</v>
      </c>
      <c r="B74" s="566"/>
      <c r="C74" s="566"/>
      <c r="D74" s="566"/>
      <c r="E74" s="566"/>
      <c r="M74" s="125"/>
      <c r="N74" s="125"/>
      <c r="O74" s="125"/>
      <c r="P74" s="125"/>
      <c r="AA74" s="126"/>
    </row>
    <row r="75" spans="1:27">
      <c r="A75" s="127" t="s">
        <v>933</v>
      </c>
      <c r="B75" s="423"/>
      <c r="C75" s="423"/>
      <c r="D75" s="423"/>
      <c r="E75" s="423"/>
    </row>
    <row r="76" spans="1:27" s="88" customFormat="1">
      <c r="A76" s="521" t="s">
        <v>17</v>
      </c>
      <c r="L76" s="141" t="str">
        <f>INDEX('Общие сведения'!$J$112:$J$216,MATCH($A76,'Общие сведения'!$D$112:$D$216,0))</f>
        <v>Тариф 1 (Водоснабжение) - тариф на питьевую воду</v>
      </c>
      <c r="M76" s="137"/>
      <c r="N76" s="132"/>
      <c r="O76" s="132"/>
      <c r="P76" s="132"/>
      <c r="Q76" s="132"/>
      <c r="R76" s="132"/>
      <c r="S76" s="132"/>
      <c r="T76" s="132"/>
      <c r="U76" s="132"/>
      <c r="V76" s="132"/>
      <c r="W76" s="132"/>
      <c r="X76" s="132"/>
    </row>
    <row r="77" spans="1:27" s="70" customFormat="1" outlineLevel="1">
      <c r="A77" s="524" t="str">
        <f>A76</f>
        <v>1</v>
      </c>
      <c r="B77" s="70" t="s">
        <v>994</v>
      </c>
      <c r="L77" s="295"/>
      <c r="M77" s="296" t="s">
        <v>150</v>
      </c>
      <c r="N77" s="297"/>
      <c r="O77" s="297"/>
      <c r="P77" s="297"/>
      <c r="Q77" s="297"/>
      <c r="R77" s="297"/>
      <c r="S77" s="350">
        <f>(1-S78/100)*(1+S79/100)*(1+S81/100)</f>
        <v>1</v>
      </c>
      <c r="T77" s="350">
        <f>(1-T78/100)*(1+T79/100)*(1+T81/100)</f>
        <v>1</v>
      </c>
      <c r="U77" s="350">
        <f>(1-U78/100)*(1+U79/100)*(1+U81/100)</f>
        <v>1</v>
      </c>
      <c r="V77" s="297"/>
      <c r="W77" s="297"/>
      <c r="X77" s="297"/>
    </row>
    <row r="78" spans="1:27" s="70" customFormat="1" outlineLevel="1">
      <c r="A78" s="524" t="str">
        <f t="shared" ref="A78:A93" si="2">A77</f>
        <v>1</v>
      </c>
      <c r="B78" s="70" t="s">
        <v>991</v>
      </c>
      <c r="C78" s="70" t="s">
        <v>1352</v>
      </c>
      <c r="G78" s="70" t="b">
        <v>0</v>
      </c>
      <c r="L78" s="72">
        <v>1</v>
      </c>
      <c r="M78" s="73" t="s">
        <v>292</v>
      </c>
      <c r="N78" s="75" t="s">
        <v>142</v>
      </c>
      <c r="O78" s="305"/>
      <c r="P78" s="305"/>
      <c r="Q78" s="305"/>
      <c r="R78" s="317"/>
      <c r="S78" s="305"/>
      <c r="T78" s="305"/>
      <c r="U78" s="305"/>
      <c r="V78" s="314">
        <f>IF(S78&lt;&gt;0,U78/S78,0)</f>
        <v>0</v>
      </c>
      <c r="W78" s="310">
        <f>U78-T78</f>
        <v>0</v>
      </c>
      <c r="X78" s="317"/>
    </row>
    <row r="79" spans="1:27" s="70" customFormat="1" outlineLevel="1">
      <c r="A79" s="524" t="str">
        <f t="shared" si="2"/>
        <v>1</v>
      </c>
      <c r="B79" s="70" t="s">
        <v>992</v>
      </c>
      <c r="C79" s="70" t="s">
        <v>1353</v>
      </c>
      <c r="L79" s="72">
        <v>2</v>
      </c>
      <c r="M79" s="74" t="s">
        <v>151</v>
      </c>
      <c r="N79" s="75" t="s">
        <v>142</v>
      </c>
      <c r="O79" s="305"/>
      <c r="P79" s="305"/>
      <c r="Q79" s="305"/>
      <c r="R79" s="317"/>
      <c r="S79" s="305"/>
      <c r="T79" s="305"/>
      <c r="U79" s="305"/>
      <c r="V79" s="314">
        <f>IF(S79&lt;&gt;0,U79/S79,0)</f>
        <v>0</v>
      </c>
      <c r="W79" s="310">
        <f>U79-T79</f>
        <v>0</v>
      </c>
      <c r="X79" s="317"/>
    </row>
    <row r="80" spans="1:27" s="70" customFormat="1" outlineLevel="1">
      <c r="A80" s="524" t="str">
        <f t="shared" si="2"/>
        <v>1</v>
      </c>
      <c r="C80" s="70" t="s">
        <v>1354</v>
      </c>
      <c r="L80" s="72">
        <v>3</v>
      </c>
      <c r="M80" s="76" t="s">
        <v>293</v>
      </c>
      <c r="N80" s="75" t="s">
        <v>142</v>
      </c>
      <c r="O80" s="305"/>
      <c r="P80" s="305"/>
      <c r="Q80" s="305"/>
      <c r="R80" s="317"/>
      <c r="S80" s="305"/>
      <c r="T80" s="305"/>
      <c r="U80" s="305"/>
      <c r="V80" s="314">
        <f>IF(S80&lt;&gt;0,U80/S80,0)</f>
        <v>0</v>
      </c>
      <c r="W80" s="310">
        <f>U80-T80</f>
        <v>0</v>
      </c>
      <c r="X80" s="317"/>
    </row>
    <row r="81" spans="1:27" s="70" customFormat="1" outlineLevel="1">
      <c r="A81" s="524" t="str">
        <f t="shared" si="2"/>
        <v>1</v>
      </c>
      <c r="B81" s="70" t="s">
        <v>993</v>
      </c>
      <c r="C81" s="70" t="s">
        <v>1355</v>
      </c>
      <c r="G81" s="70" t="b">
        <v>0</v>
      </c>
      <c r="L81" s="72">
        <v>4</v>
      </c>
      <c r="M81" s="74" t="s">
        <v>294</v>
      </c>
      <c r="N81" s="75" t="s">
        <v>142</v>
      </c>
      <c r="O81" s="502"/>
      <c r="P81" s="503"/>
      <c r="Q81" s="504"/>
      <c r="R81" s="505"/>
      <c r="S81" s="502"/>
      <c r="T81" s="503"/>
      <c r="U81" s="503"/>
      <c r="V81" s="314">
        <f>IF(S81&lt;&gt;0,U81/S81,0)</f>
        <v>0</v>
      </c>
      <c r="W81" s="310">
        <f>U81-T81</f>
        <v>0</v>
      </c>
      <c r="X81" s="505"/>
    </row>
    <row r="82" spans="1:27" s="70" customFormat="1" outlineLevel="1">
      <c r="A82" s="524" t="str">
        <f t="shared" si="2"/>
        <v>1</v>
      </c>
      <c r="L82" s="295"/>
      <c r="M82" s="296" t="s">
        <v>295</v>
      </c>
      <c r="N82" s="297"/>
      <c r="O82" s="306"/>
      <c r="P82" s="306"/>
      <c r="Q82" s="306"/>
      <c r="R82" s="298"/>
      <c r="S82" s="306"/>
      <c r="T82" s="306"/>
      <c r="U82" s="306"/>
      <c r="V82" s="315"/>
      <c r="W82" s="306"/>
      <c r="X82" s="298"/>
    </row>
    <row r="83" spans="1:27" s="70" customFormat="1" outlineLevel="1">
      <c r="A83" s="524" t="str">
        <f t="shared" si="2"/>
        <v>1</v>
      </c>
      <c r="B83" s="70" t="s">
        <v>996</v>
      </c>
      <c r="C83" s="70" t="s">
        <v>1356</v>
      </c>
      <c r="L83" s="72">
        <v>1</v>
      </c>
      <c r="M83" s="74" t="s">
        <v>296</v>
      </c>
      <c r="N83" s="75" t="s">
        <v>142</v>
      </c>
      <c r="O83" s="307"/>
      <c r="P83" s="305"/>
      <c r="Q83" s="305"/>
      <c r="R83" s="317"/>
      <c r="S83" s="307"/>
      <c r="T83" s="305"/>
      <c r="U83" s="305"/>
      <c r="V83" s="314">
        <f>IF(S83&lt;&gt;0,U83/S83,0)</f>
        <v>0</v>
      </c>
      <c r="W83" s="310">
        <f>U83-T83</f>
        <v>0</v>
      </c>
      <c r="X83" s="317"/>
    </row>
    <row r="84" spans="1:27" s="70" customFormat="1" outlineLevel="1">
      <c r="A84" s="524" t="str">
        <f t="shared" si="2"/>
        <v>1</v>
      </c>
      <c r="C84" s="70" t="s">
        <v>1357</v>
      </c>
      <c r="L84" s="72">
        <v>2</v>
      </c>
      <c r="M84" s="74" t="s">
        <v>297</v>
      </c>
      <c r="N84" s="75" t="s">
        <v>142</v>
      </c>
      <c r="O84" s="307"/>
      <c r="P84" s="305"/>
      <c r="Q84" s="307"/>
      <c r="R84" s="317"/>
      <c r="S84" s="307"/>
      <c r="T84" s="307"/>
      <c r="U84" s="307"/>
      <c r="V84" s="314">
        <f t="shared" ref="V84:V93" si="3">IF(S84&lt;&gt;0,U84/S84,0)</f>
        <v>0</v>
      </c>
      <c r="W84" s="310">
        <f t="shared" ref="W84:W93" si="4">U84-T84</f>
        <v>0</v>
      </c>
      <c r="X84" s="317"/>
    </row>
    <row r="85" spans="1:27" s="70" customFormat="1" outlineLevel="1">
      <c r="A85" s="524" t="str">
        <f t="shared" si="2"/>
        <v>1</v>
      </c>
      <c r="L85" s="156">
        <v>3</v>
      </c>
      <c r="M85" s="157" t="s">
        <v>298</v>
      </c>
      <c r="N85" s="78"/>
      <c r="O85" s="308"/>
      <c r="P85" s="311"/>
      <c r="Q85" s="313"/>
      <c r="R85" s="300"/>
      <c r="S85" s="308"/>
      <c r="T85" s="311"/>
      <c r="U85" s="311"/>
      <c r="V85" s="316"/>
      <c r="W85" s="311"/>
      <c r="X85" s="300"/>
    </row>
    <row r="86" spans="1:27" s="70" customFormat="1" ht="22.8" outlineLevel="1">
      <c r="A86" s="524" t="str">
        <f t="shared" si="2"/>
        <v>1</v>
      </c>
      <c r="C86" s="70" t="s">
        <v>1358</v>
      </c>
      <c r="L86" s="158" t="s">
        <v>840</v>
      </c>
      <c r="M86" s="159" t="s">
        <v>299</v>
      </c>
      <c r="N86" s="78" t="s">
        <v>300</v>
      </c>
      <c r="O86" s="305"/>
      <c r="P86" s="307"/>
      <c r="Q86" s="312"/>
      <c r="R86" s="317"/>
      <c r="S86" s="305"/>
      <c r="T86" s="307"/>
      <c r="U86" s="307"/>
      <c r="V86" s="314">
        <f t="shared" si="3"/>
        <v>0</v>
      </c>
      <c r="W86" s="310">
        <f t="shared" si="4"/>
        <v>0</v>
      </c>
      <c r="X86" s="317"/>
    </row>
    <row r="87" spans="1:27" s="70" customFormat="1" ht="22.8" outlineLevel="1">
      <c r="A87" s="524" t="str">
        <f t="shared" si="2"/>
        <v>1</v>
      </c>
      <c r="C87" s="70" t="s">
        <v>1359</v>
      </c>
      <c r="L87" s="158" t="s">
        <v>841</v>
      </c>
      <c r="M87" s="159" t="s">
        <v>301</v>
      </c>
      <c r="N87" s="78" t="s">
        <v>300</v>
      </c>
      <c r="O87" s="305"/>
      <c r="P87" s="307"/>
      <c r="Q87" s="312"/>
      <c r="R87" s="317"/>
      <c r="S87" s="305"/>
      <c r="T87" s="307"/>
      <c r="U87" s="307"/>
      <c r="V87" s="314">
        <f t="shared" si="3"/>
        <v>0</v>
      </c>
      <c r="W87" s="310">
        <f t="shared" si="4"/>
        <v>0</v>
      </c>
      <c r="X87" s="317"/>
    </row>
    <row r="88" spans="1:27" s="70" customFormat="1" ht="22.8" outlineLevel="1">
      <c r="A88" s="524" t="str">
        <f t="shared" si="2"/>
        <v>1</v>
      </c>
      <c r="C88" s="70" t="s">
        <v>1360</v>
      </c>
      <c r="L88" s="158" t="s">
        <v>842</v>
      </c>
      <c r="M88" s="159" t="s">
        <v>302</v>
      </c>
      <c r="N88" s="78" t="s">
        <v>300</v>
      </c>
      <c r="O88" s="305"/>
      <c r="P88" s="307"/>
      <c r="Q88" s="312"/>
      <c r="R88" s="317"/>
      <c r="S88" s="305"/>
      <c r="T88" s="307"/>
      <c r="U88" s="307"/>
      <c r="V88" s="314">
        <f t="shared" si="3"/>
        <v>0</v>
      </c>
      <c r="W88" s="310">
        <f t="shared" si="4"/>
        <v>0</v>
      </c>
      <c r="X88" s="317"/>
    </row>
    <row r="89" spans="1:27" s="70" customFormat="1" ht="22.8" outlineLevel="1">
      <c r="A89" s="524" t="str">
        <f t="shared" si="2"/>
        <v>1</v>
      </c>
      <c r="C89" s="70" t="s">
        <v>1361</v>
      </c>
      <c r="L89" s="158" t="s">
        <v>843</v>
      </c>
      <c r="M89" s="159" t="s">
        <v>303</v>
      </c>
      <c r="N89" s="78" t="s">
        <v>300</v>
      </c>
      <c r="O89" s="305"/>
      <c r="P89" s="307"/>
      <c r="Q89" s="312"/>
      <c r="R89" s="317"/>
      <c r="S89" s="305"/>
      <c r="T89" s="307"/>
      <c r="U89" s="307"/>
      <c r="V89" s="314">
        <f t="shared" si="3"/>
        <v>0</v>
      </c>
      <c r="W89" s="310">
        <f t="shared" si="4"/>
        <v>0</v>
      </c>
      <c r="X89" s="317"/>
    </row>
    <row r="90" spans="1:27" s="70" customFormat="1" outlineLevel="1">
      <c r="A90" s="524" t="str">
        <f t="shared" si="2"/>
        <v>1</v>
      </c>
      <c r="C90" s="70" t="s">
        <v>1362</v>
      </c>
      <c r="L90" s="72">
        <v>4</v>
      </c>
      <c r="M90" s="79" t="s">
        <v>304</v>
      </c>
      <c r="N90" s="75" t="s">
        <v>142</v>
      </c>
      <c r="O90" s="305"/>
      <c r="P90" s="307"/>
      <c r="Q90" s="312"/>
      <c r="R90" s="317"/>
      <c r="S90" s="305"/>
      <c r="T90" s="307"/>
      <c r="U90" s="307"/>
      <c r="V90" s="314">
        <f t="shared" si="3"/>
        <v>0</v>
      </c>
      <c r="W90" s="310">
        <f t="shared" si="4"/>
        <v>0</v>
      </c>
      <c r="X90" s="317"/>
    </row>
    <row r="91" spans="1:27" s="70" customFormat="1" outlineLevel="1">
      <c r="A91" s="524" t="str">
        <f t="shared" si="2"/>
        <v>1</v>
      </c>
      <c r="C91" s="70" t="s">
        <v>1311</v>
      </c>
      <c r="L91" s="72">
        <v>5</v>
      </c>
      <c r="M91" s="79" t="s">
        <v>305</v>
      </c>
      <c r="N91" s="75" t="s">
        <v>142</v>
      </c>
      <c r="O91" s="305"/>
      <c r="P91" s="307"/>
      <c r="Q91" s="312"/>
      <c r="R91" s="317"/>
      <c r="S91" s="305"/>
      <c r="T91" s="307"/>
      <c r="U91" s="307"/>
      <c r="V91" s="314">
        <f t="shared" si="3"/>
        <v>0</v>
      </c>
      <c r="W91" s="310">
        <f t="shared" si="4"/>
        <v>0</v>
      </c>
      <c r="X91" s="317"/>
    </row>
    <row r="92" spans="1:27" s="80" customFormat="1" outlineLevel="1">
      <c r="A92" s="524" t="str">
        <f t="shared" si="2"/>
        <v>1</v>
      </c>
      <c r="C92" s="80" t="s">
        <v>1363</v>
      </c>
      <c r="L92" s="81" t="s">
        <v>123</v>
      </c>
      <c r="M92" s="77" t="s">
        <v>306</v>
      </c>
      <c r="N92" s="75"/>
      <c r="O92" s="309"/>
      <c r="P92" s="309"/>
      <c r="Q92" s="309"/>
      <c r="R92" s="318"/>
      <c r="S92" s="309"/>
      <c r="T92" s="309"/>
      <c r="U92" s="309"/>
      <c r="V92" s="314">
        <f t="shared" si="3"/>
        <v>0</v>
      </c>
      <c r="W92" s="310">
        <f t="shared" si="4"/>
        <v>0</v>
      </c>
      <c r="X92" s="318"/>
    </row>
    <row r="93" spans="1:27" s="80" customFormat="1" outlineLevel="1">
      <c r="A93" s="524" t="str">
        <f t="shared" si="2"/>
        <v>1</v>
      </c>
      <c r="C93" s="80" t="s">
        <v>1364</v>
      </c>
      <c r="L93" s="81" t="s">
        <v>124</v>
      </c>
      <c r="M93" s="76" t="s">
        <v>307</v>
      </c>
      <c r="N93" s="75"/>
      <c r="O93" s="309"/>
      <c r="P93" s="309"/>
      <c r="Q93" s="309"/>
      <c r="R93" s="318"/>
      <c r="S93" s="309"/>
      <c r="T93" s="309"/>
      <c r="U93" s="309"/>
      <c r="V93" s="314">
        <f t="shared" si="3"/>
        <v>0</v>
      </c>
      <c r="W93" s="310">
        <f t="shared" si="4"/>
        <v>0</v>
      </c>
      <c r="X93" s="318"/>
    </row>
    <row r="94" spans="1:27">
      <c r="A94" s="299"/>
    </row>
    <row r="95" spans="1:27" s="124" customFormat="1" ht="30" customHeight="1">
      <c r="A95" s="123" t="s">
        <v>844</v>
      </c>
      <c r="M95" s="125"/>
      <c r="N95" s="125"/>
      <c r="O95" s="125"/>
      <c r="P95" s="125"/>
      <c r="AA95" s="126"/>
    </row>
    <row r="96" spans="1:27">
      <c r="A96" s="127" t="s">
        <v>845</v>
      </c>
      <c r="Z96" s="5"/>
      <c r="AA96" s="1"/>
    </row>
    <row r="97" spans="1:21" s="86" customFormat="1" ht="15" customHeight="1">
      <c r="A97" s="164" t="s">
        <v>17</v>
      </c>
      <c r="L97" s="141" t="str">
        <f>INDEX('Общие сведения'!$J$112:$J$216,MATCH($A97,'Общие сведения'!$D$112:$D$216,0))</f>
        <v>Тариф 1 (Водоснабжение) - тариф на питьевую воду</v>
      </c>
      <c r="M97" s="137"/>
      <c r="N97" s="137"/>
      <c r="O97" s="137"/>
      <c r="P97" s="137"/>
      <c r="Q97" s="137"/>
      <c r="R97" s="137"/>
      <c r="S97" s="137"/>
      <c r="T97" s="137"/>
      <c r="U97" s="137"/>
    </row>
    <row r="98" spans="1:21" s="86" customFormat="1" outlineLevel="1">
      <c r="A98" s="165" t="str">
        <f t="shared" ref="A98:A134" si="5">A97</f>
        <v>1</v>
      </c>
      <c r="L98" s="366" t="s">
        <v>17</v>
      </c>
      <c r="M98" s="368" t="s">
        <v>313</v>
      </c>
      <c r="N98" s="131"/>
      <c r="O98" s="506" t="str">
        <f>INDEX('Общие сведения'!$K$112:$K$216,MATCH($A98,'Общие сведения'!$D$112:$D$216,0))</f>
        <v>питьевая вода</v>
      </c>
      <c r="P98" s="507"/>
      <c r="Q98" s="507"/>
      <c r="R98" s="507"/>
      <c r="S98" s="507" t="str">
        <f>IF(Баланс!$O$7=FALSE,O98,"")</f>
        <v/>
      </c>
      <c r="T98" s="508"/>
      <c r="U98" s="421"/>
    </row>
    <row r="99" spans="1:21" s="86" customFormat="1" outlineLevel="1">
      <c r="A99" s="165" t="str">
        <f t="shared" si="5"/>
        <v>1</v>
      </c>
      <c r="C99" s="86" t="s">
        <v>1307</v>
      </c>
      <c r="L99" s="366" t="s">
        <v>101</v>
      </c>
      <c r="M99" s="367" t="s">
        <v>310</v>
      </c>
      <c r="N99" s="131" t="s">
        <v>311</v>
      </c>
      <c r="O99" s="413"/>
      <c r="P99" s="413"/>
      <c r="Q99" s="413"/>
      <c r="R99" s="413"/>
      <c r="S99" s="413"/>
      <c r="T99" s="413"/>
      <c r="U99" s="421"/>
    </row>
    <row r="100" spans="1:21" s="86" customFormat="1" outlineLevel="1">
      <c r="A100" s="165" t="str">
        <f t="shared" si="5"/>
        <v>1</v>
      </c>
      <c r="C100" s="86" t="s">
        <v>1308</v>
      </c>
      <c r="L100" s="366" t="s">
        <v>102</v>
      </c>
      <c r="M100" s="367" t="s">
        <v>312</v>
      </c>
      <c r="N100" s="131" t="s">
        <v>311</v>
      </c>
      <c r="O100" s="413"/>
      <c r="P100" s="413"/>
      <c r="Q100" s="413"/>
      <c r="R100" s="413"/>
      <c r="S100" s="413"/>
      <c r="T100" s="413"/>
      <c r="U100" s="421"/>
    </row>
    <row r="101" spans="1:21" s="86" customFormat="1" outlineLevel="1">
      <c r="A101" s="165" t="str">
        <f t="shared" si="5"/>
        <v>1</v>
      </c>
      <c r="C101" s="86" t="s">
        <v>1362</v>
      </c>
      <c r="L101" s="366">
        <v>4</v>
      </c>
      <c r="M101" s="369" t="s">
        <v>950</v>
      </c>
      <c r="N101" s="129" t="s">
        <v>314</v>
      </c>
      <c r="O101" s="414">
        <f t="shared" ref="O101:T101" si="6">O110+O105-O108</f>
        <v>0</v>
      </c>
      <c r="P101" s="414">
        <f t="shared" si="6"/>
        <v>0</v>
      </c>
      <c r="Q101" s="414">
        <f>Q110+Q105-Q108</f>
        <v>0</v>
      </c>
      <c r="R101" s="414">
        <f t="shared" si="6"/>
        <v>0</v>
      </c>
      <c r="S101" s="414">
        <f t="shared" si="6"/>
        <v>0</v>
      </c>
      <c r="T101" s="414">
        <f t="shared" si="6"/>
        <v>0</v>
      </c>
      <c r="U101" s="421"/>
    </row>
    <row r="102" spans="1:21" s="86" customFormat="1" outlineLevel="1">
      <c r="A102" s="165" t="str">
        <f t="shared" si="5"/>
        <v>1</v>
      </c>
      <c r="C102" s="86" t="s">
        <v>1309</v>
      </c>
      <c r="L102" s="366" t="s">
        <v>145</v>
      </c>
      <c r="M102" s="159" t="s">
        <v>315</v>
      </c>
      <c r="N102" s="129" t="s">
        <v>314</v>
      </c>
      <c r="O102" s="309"/>
      <c r="P102" s="309"/>
      <c r="Q102" s="309"/>
      <c r="R102" s="309"/>
      <c r="S102" s="309"/>
      <c r="T102" s="309"/>
      <c r="U102" s="422"/>
    </row>
    <row r="103" spans="1:21" s="86" customFormat="1" outlineLevel="1">
      <c r="A103" s="165" t="str">
        <f t="shared" si="5"/>
        <v>1</v>
      </c>
      <c r="C103" s="86" t="s">
        <v>1310</v>
      </c>
      <c r="L103" s="366" t="s">
        <v>376</v>
      </c>
      <c r="M103" s="159" t="s">
        <v>316</v>
      </c>
      <c r="N103" s="129" t="s">
        <v>314</v>
      </c>
      <c r="O103" s="309"/>
      <c r="P103" s="309"/>
      <c r="Q103" s="309"/>
      <c r="R103" s="309"/>
      <c r="S103" s="309"/>
      <c r="T103" s="309"/>
      <c r="U103" s="422"/>
    </row>
    <row r="104" spans="1:21" s="86" customFormat="1" ht="22.8" outlineLevel="1">
      <c r="A104" s="165" t="str">
        <f t="shared" si="5"/>
        <v>1</v>
      </c>
      <c r="C104" s="86" t="s">
        <v>1327</v>
      </c>
      <c r="L104" s="366" t="s">
        <v>377</v>
      </c>
      <c r="M104" s="369" t="s">
        <v>946</v>
      </c>
      <c r="N104" s="129" t="s">
        <v>314</v>
      </c>
      <c r="O104" s="309"/>
      <c r="P104" s="309"/>
      <c r="Q104" s="309"/>
      <c r="R104" s="309"/>
      <c r="S104" s="309"/>
      <c r="T104" s="309"/>
      <c r="U104" s="422"/>
    </row>
    <row r="105" spans="1:21" s="86" customFormat="1" outlineLevel="1">
      <c r="A105" s="165" t="str">
        <f t="shared" si="5"/>
        <v>1</v>
      </c>
      <c r="C105" s="86" t="s">
        <v>1311</v>
      </c>
      <c r="L105" s="366" t="s">
        <v>119</v>
      </c>
      <c r="M105" s="369" t="s">
        <v>317</v>
      </c>
      <c r="N105" s="129" t="s">
        <v>314</v>
      </c>
      <c r="O105" s="414">
        <f t="shared" ref="O105:T105" si="7">SUM(O106:O107)</f>
        <v>0</v>
      </c>
      <c r="P105" s="414">
        <f t="shared" si="7"/>
        <v>0</v>
      </c>
      <c r="Q105" s="414">
        <f t="shared" si="7"/>
        <v>0</v>
      </c>
      <c r="R105" s="414">
        <f t="shared" si="7"/>
        <v>0</v>
      </c>
      <c r="S105" s="414">
        <f t="shared" si="7"/>
        <v>0</v>
      </c>
      <c r="T105" s="414">
        <f t="shared" si="7"/>
        <v>0</v>
      </c>
      <c r="U105" s="422"/>
    </row>
    <row r="106" spans="1:21" s="86" customFormat="1" outlineLevel="1">
      <c r="A106" s="165" t="str">
        <f t="shared" si="5"/>
        <v>1</v>
      </c>
      <c r="C106" s="86" t="s">
        <v>1337</v>
      </c>
      <c r="L106" s="366" t="s">
        <v>121</v>
      </c>
      <c r="M106" s="159" t="s">
        <v>910</v>
      </c>
      <c r="N106" s="129" t="s">
        <v>314</v>
      </c>
      <c r="O106" s="309"/>
      <c r="P106" s="309"/>
      <c r="Q106" s="309"/>
      <c r="R106" s="309"/>
      <c r="S106" s="309"/>
      <c r="T106" s="309"/>
      <c r="U106" s="422"/>
    </row>
    <row r="107" spans="1:21" s="86" customFormat="1" outlineLevel="1">
      <c r="A107" s="165" t="str">
        <f t="shared" si="5"/>
        <v>1</v>
      </c>
      <c r="C107" s="86" t="s">
        <v>1338</v>
      </c>
      <c r="L107" s="366" t="s">
        <v>122</v>
      </c>
      <c r="M107" s="159" t="s">
        <v>318</v>
      </c>
      <c r="N107" s="129" t="s">
        <v>314</v>
      </c>
      <c r="O107" s="309"/>
      <c r="P107" s="309"/>
      <c r="Q107" s="309"/>
      <c r="R107" s="309"/>
      <c r="S107" s="309"/>
      <c r="T107" s="309"/>
      <c r="U107" s="422"/>
    </row>
    <row r="108" spans="1:21" s="86" customFormat="1" outlineLevel="1">
      <c r="A108" s="165" t="str">
        <f t="shared" si="5"/>
        <v>1</v>
      </c>
      <c r="C108" s="86" t="s">
        <v>1363</v>
      </c>
      <c r="L108" s="366" t="s">
        <v>123</v>
      </c>
      <c r="M108" s="368" t="s">
        <v>319</v>
      </c>
      <c r="N108" s="129" t="s">
        <v>314</v>
      </c>
      <c r="O108" s="413"/>
      <c r="P108" s="413"/>
      <c r="Q108" s="413"/>
      <c r="R108" s="413"/>
      <c r="S108" s="413"/>
      <c r="T108" s="413"/>
      <c r="U108" s="422"/>
    </row>
    <row r="109" spans="1:21" s="86" customFormat="1" outlineLevel="1">
      <c r="A109" s="165" t="str">
        <f t="shared" si="5"/>
        <v>1</v>
      </c>
      <c r="C109" s="86" t="s">
        <v>1364</v>
      </c>
      <c r="L109" s="366" t="s">
        <v>124</v>
      </c>
      <c r="M109" s="368" t="s">
        <v>320</v>
      </c>
      <c r="N109" s="129" t="s">
        <v>314</v>
      </c>
      <c r="O109" s="309"/>
      <c r="P109" s="309"/>
      <c r="Q109" s="309"/>
      <c r="R109" s="309"/>
      <c r="S109" s="309"/>
      <c r="T109" s="309"/>
      <c r="U109" s="422"/>
    </row>
    <row r="110" spans="1:21" s="86" customFormat="1" outlineLevel="1">
      <c r="A110" s="165" t="str">
        <f t="shared" si="5"/>
        <v>1</v>
      </c>
      <c r="C110" s="86" t="s">
        <v>1365</v>
      </c>
      <c r="L110" s="366" t="s">
        <v>125</v>
      </c>
      <c r="M110" s="369" t="s">
        <v>321</v>
      </c>
      <c r="N110" s="129" t="s">
        <v>314</v>
      </c>
      <c r="O110" s="414">
        <f t="shared" ref="O110:T110" si="8">O116+O114</f>
        <v>0</v>
      </c>
      <c r="P110" s="414">
        <f t="shared" si="8"/>
        <v>0</v>
      </c>
      <c r="Q110" s="414">
        <f t="shared" si="8"/>
        <v>0</v>
      </c>
      <c r="R110" s="414">
        <f t="shared" si="8"/>
        <v>0</v>
      </c>
      <c r="S110" s="414">
        <f t="shared" si="8"/>
        <v>0</v>
      </c>
      <c r="T110" s="414">
        <f t="shared" si="8"/>
        <v>0</v>
      </c>
      <c r="U110" s="422"/>
    </row>
    <row r="111" spans="1:21" s="86" customFormat="1" outlineLevel="1">
      <c r="A111" s="165" t="str">
        <f t="shared" si="5"/>
        <v>1</v>
      </c>
      <c r="C111" s="86" t="s">
        <v>1366</v>
      </c>
      <c r="L111" s="366" t="s">
        <v>146</v>
      </c>
      <c r="M111" s="159" t="s">
        <v>322</v>
      </c>
      <c r="N111" s="129" t="s">
        <v>314</v>
      </c>
      <c r="O111" s="309"/>
      <c r="P111" s="309"/>
      <c r="Q111" s="309"/>
      <c r="R111" s="309"/>
      <c r="S111" s="309"/>
      <c r="T111" s="309"/>
      <c r="U111" s="422"/>
    </row>
    <row r="112" spans="1:21" s="86" customFormat="1" outlineLevel="1">
      <c r="A112" s="165" t="str">
        <f t="shared" si="5"/>
        <v>1</v>
      </c>
      <c r="C112" s="86" t="s">
        <v>1367</v>
      </c>
      <c r="L112" s="366" t="s">
        <v>187</v>
      </c>
      <c r="M112" s="159" t="s">
        <v>323</v>
      </c>
      <c r="N112" s="129" t="s">
        <v>314</v>
      </c>
      <c r="O112" s="309"/>
      <c r="P112" s="309"/>
      <c r="Q112" s="309"/>
      <c r="R112" s="309"/>
      <c r="S112" s="309"/>
      <c r="T112" s="309"/>
      <c r="U112" s="422"/>
    </row>
    <row r="113" spans="1:21" s="86" customFormat="1" ht="22.8" outlineLevel="1">
      <c r="A113" s="165" t="str">
        <f t="shared" si="5"/>
        <v>1</v>
      </c>
      <c r="C113" s="86" t="s">
        <v>1368</v>
      </c>
      <c r="L113" s="366" t="s">
        <v>393</v>
      </c>
      <c r="M113" s="159" t="s">
        <v>947</v>
      </c>
      <c r="N113" s="129" t="s">
        <v>314</v>
      </c>
      <c r="O113" s="309"/>
      <c r="P113" s="309"/>
      <c r="Q113" s="309"/>
      <c r="R113" s="309"/>
      <c r="S113" s="309"/>
      <c r="T113" s="309"/>
      <c r="U113" s="422"/>
    </row>
    <row r="114" spans="1:21" s="86" customFormat="1" outlineLevel="1">
      <c r="A114" s="165" t="str">
        <f t="shared" si="5"/>
        <v>1</v>
      </c>
      <c r="C114" s="86" t="s">
        <v>1369</v>
      </c>
      <c r="L114" s="366" t="s">
        <v>126</v>
      </c>
      <c r="M114" s="368" t="s">
        <v>963</v>
      </c>
      <c r="N114" s="129" t="s">
        <v>314</v>
      </c>
      <c r="O114" s="309"/>
      <c r="P114" s="309"/>
      <c r="Q114" s="309"/>
      <c r="R114" s="309"/>
      <c r="S114" s="309"/>
      <c r="T114" s="309"/>
      <c r="U114" s="422"/>
    </row>
    <row r="115" spans="1:21" s="86" customFormat="1" outlineLevel="1">
      <c r="A115" s="165" t="str">
        <f t="shared" si="5"/>
        <v>1</v>
      </c>
      <c r="C115" s="86" t="s">
        <v>1370</v>
      </c>
      <c r="L115" s="366" t="s">
        <v>1039</v>
      </c>
      <c r="M115" s="370" t="s">
        <v>325</v>
      </c>
      <c r="N115" s="166" t="s">
        <v>142</v>
      </c>
      <c r="O115" s="415">
        <f t="shared" ref="O115:T115" si="9">IF(O110=0,0,O114/O110*100)</f>
        <v>0</v>
      </c>
      <c r="P115" s="415">
        <f t="shared" si="9"/>
        <v>0</v>
      </c>
      <c r="Q115" s="415">
        <f t="shared" si="9"/>
        <v>0</v>
      </c>
      <c r="R115" s="415">
        <f t="shared" si="9"/>
        <v>0</v>
      </c>
      <c r="S115" s="415">
        <f t="shared" si="9"/>
        <v>0</v>
      </c>
      <c r="T115" s="415">
        <f t="shared" si="9"/>
        <v>0</v>
      </c>
      <c r="U115" s="422"/>
    </row>
    <row r="116" spans="1:21" s="86" customFormat="1" outlineLevel="1">
      <c r="A116" s="165" t="str">
        <f t="shared" si="5"/>
        <v>1</v>
      </c>
      <c r="C116" s="86" t="s">
        <v>1371</v>
      </c>
      <c r="L116" s="366" t="s">
        <v>127</v>
      </c>
      <c r="M116" s="368" t="s">
        <v>326</v>
      </c>
      <c r="N116" s="129" t="s">
        <v>314</v>
      </c>
      <c r="O116" s="414">
        <f t="shared" ref="O116:T116" si="10">O117+O121+O124+O134</f>
        <v>0</v>
      </c>
      <c r="P116" s="414">
        <f t="shared" si="10"/>
        <v>0</v>
      </c>
      <c r="Q116" s="414">
        <f t="shared" si="10"/>
        <v>0</v>
      </c>
      <c r="R116" s="414">
        <f t="shared" si="10"/>
        <v>0</v>
      </c>
      <c r="S116" s="414">
        <f t="shared" si="10"/>
        <v>0</v>
      </c>
      <c r="T116" s="414">
        <f t="shared" si="10"/>
        <v>0</v>
      </c>
      <c r="U116" s="422"/>
    </row>
    <row r="117" spans="1:21" s="86" customFormat="1" outlineLevel="1">
      <c r="A117" s="165" t="str">
        <f t="shared" si="5"/>
        <v>1</v>
      </c>
      <c r="B117" s="86" t="str">
        <f>IF(OwnNeedsInPO="да","ПО","")</f>
        <v/>
      </c>
      <c r="C117" s="86" t="s">
        <v>1372</v>
      </c>
      <c r="L117" s="366" t="s">
        <v>999</v>
      </c>
      <c r="M117" s="159" t="s">
        <v>327</v>
      </c>
      <c r="N117" s="129" t="s">
        <v>314</v>
      </c>
      <c r="O117" s="414">
        <f t="shared" ref="O117:T117" si="11">SUM(O118:O120)</f>
        <v>0</v>
      </c>
      <c r="P117" s="414">
        <f t="shared" si="11"/>
        <v>0</v>
      </c>
      <c r="Q117" s="414">
        <f t="shared" si="11"/>
        <v>0</v>
      </c>
      <c r="R117" s="414">
        <f t="shared" si="11"/>
        <v>0</v>
      </c>
      <c r="S117" s="414">
        <f t="shared" si="11"/>
        <v>0</v>
      </c>
      <c r="T117" s="414">
        <f t="shared" si="11"/>
        <v>0</v>
      </c>
      <c r="U117" s="422"/>
    </row>
    <row r="118" spans="1:21" s="86" customFormat="1" outlineLevel="1">
      <c r="A118" s="165" t="str">
        <f t="shared" si="5"/>
        <v>1</v>
      </c>
      <c r="C118" s="86" t="s">
        <v>1373</v>
      </c>
      <c r="L118" s="366" t="s">
        <v>1040</v>
      </c>
      <c r="M118" s="371" t="s">
        <v>328</v>
      </c>
      <c r="N118" s="129" t="s">
        <v>314</v>
      </c>
      <c r="O118" s="309"/>
      <c r="P118" s="309"/>
      <c r="Q118" s="309"/>
      <c r="R118" s="309"/>
      <c r="S118" s="309"/>
      <c r="T118" s="309"/>
      <c r="U118" s="422"/>
    </row>
    <row r="119" spans="1:21" s="86" customFormat="1" outlineLevel="1">
      <c r="A119" s="165" t="str">
        <f t="shared" si="5"/>
        <v>1</v>
      </c>
      <c r="C119" s="86" t="s">
        <v>1374</v>
      </c>
      <c r="L119" s="366" t="s">
        <v>1041</v>
      </c>
      <c r="M119" s="371" t="s">
        <v>329</v>
      </c>
      <c r="N119" s="129" t="s">
        <v>314</v>
      </c>
      <c r="O119" s="309"/>
      <c r="P119" s="309"/>
      <c r="Q119" s="309"/>
      <c r="R119" s="309"/>
      <c r="S119" s="309"/>
      <c r="T119" s="309"/>
      <c r="U119" s="422"/>
    </row>
    <row r="120" spans="1:21" s="86" customFormat="1" outlineLevel="1">
      <c r="A120" s="165" t="str">
        <f t="shared" si="5"/>
        <v>1</v>
      </c>
      <c r="C120" s="86" t="s">
        <v>1375</v>
      </c>
      <c r="L120" s="366" t="s">
        <v>1042</v>
      </c>
      <c r="M120" s="371" t="s">
        <v>330</v>
      </c>
      <c r="N120" s="129" t="s">
        <v>314</v>
      </c>
      <c r="O120" s="309"/>
      <c r="P120" s="309"/>
      <c r="Q120" s="309"/>
      <c r="R120" s="309"/>
      <c r="S120" s="309"/>
      <c r="T120" s="309"/>
      <c r="U120" s="422"/>
    </row>
    <row r="121" spans="1:21" s="86" customFormat="1" outlineLevel="1">
      <c r="A121" s="165" t="str">
        <f t="shared" si="5"/>
        <v>1</v>
      </c>
      <c r="B121" s="86" t="s">
        <v>944</v>
      </c>
      <c r="C121" s="86" t="s">
        <v>1376</v>
      </c>
      <c r="L121" s="366" t="s">
        <v>1043</v>
      </c>
      <c r="M121" s="159" t="s">
        <v>331</v>
      </c>
      <c r="N121" s="129" t="s">
        <v>314</v>
      </c>
      <c r="O121" s="414">
        <f t="shared" ref="O121:T121" si="12">SUM(O122:O123)</f>
        <v>0</v>
      </c>
      <c r="P121" s="414">
        <f t="shared" si="12"/>
        <v>0</v>
      </c>
      <c r="Q121" s="414">
        <f t="shared" si="12"/>
        <v>0</v>
      </c>
      <c r="R121" s="414">
        <f t="shared" si="12"/>
        <v>0</v>
      </c>
      <c r="S121" s="414">
        <f t="shared" si="12"/>
        <v>0</v>
      </c>
      <c r="T121" s="414">
        <f t="shared" si="12"/>
        <v>0</v>
      </c>
      <c r="U121" s="422"/>
    </row>
    <row r="122" spans="1:21" s="86" customFormat="1" outlineLevel="1">
      <c r="A122" s="165" t="str">
        <f t="shared" si="5"/>
        <v>1</v>
      </c>
      <c r="C122" s="86" t="s">
        <v>1377</v>
      </c>
      <c r="L122" s="366" t="s">
        <v>1044</v>
      </c>
      <c r="M122" s="371" t="s">
        <v>332</v>
      </c>
      <c r="N122" s="129" t="s">
        <v>314</v>
      </c>
      <c r="O122" s="309"/>
      <c r="P122" s="309"/>
      <c r="Q122" s="309"/>
      <c r="R122" s="309"/>
      <c r="S122" s="309"/>
      <c r="T122" s="309"/>
      <c r="U122" s="422"/>
    </row>
    <row r="123" spans="1:21" s="86" customFormat="1" outlineLevel="1">
      <c r="A123" s="165" t="str">
        <f t="shared" si="5"/>
        <v>1</v>
      </c>
      <c r="C123" s="86" t="s">
        <v>1378</v>
      </c>
      <c r="L123" s="366" t="s">
        <v>1045</v>
      </c>
      <c r="M123" s="371" t="s">
        <v>333</v>
      </c>
      <c r="N123" s="129" t="s">
        <v>314</v>
      </c>
      <c r="O123" s="309"/>
      <c r="P123" s="309"/>
      <c r="Q123" s="309"/>
      <c r="R123" s="309"/>
      <c r="S123" s="309"/>
      <c r="T123" s="309"/>
      <c r="U123" s="422"/>
    </row>
    <row r="124" spans="1:21" s="86" customFormat="1" outlineLevel="1">
      <c r="A124" s="165" t="str">
        <f t="shared" si="5"/>
        <v>1</v>
      </c>
      <c r="B124" s="86" t="s">
        <v>944</v>
      </c>
      <c r="C124" s="86" t="s">
        <v>1379</v>
      </c>
      <c r="L124" s="366" t="s">
        <v>1046</v>
      </c>
      <c r="M124" s="159" t="s">
        <v>964</v>
      </c>
      <c r="N124" s="129" t="s">
        <v>314</v>
      </c>
      <c r="O124" s="414">
        <f t="shared" ref="O124:T124" si="13">O125+O128+O131</f>
        <v>0</v>
      </c>
      <c r="P124" s="414">
        <f t="shared" si="13"/>
        <v>0</v>
      </c>
      <c r="Q124" s="414">
        <f t="shared" si="13"/>
        <v>0</v>
      </c>
      <c r="R124" s="414">
        <f t="shared" si="13"/>
        <v>0</v>
      </c>
      <c r="S124" s="414">
        <f t="shared" si="13"/>
        <v>0</v>
      </c>
      <c r="T124" s="414">
        <f t="shared" si="13"/>
        <v>0</v>
      </c>
      <c r="U124" s="422"/>
    </row>
    <row r="125" spans="1:21" s="86" customFormat="1" outlineLevel="1">
      <c r="A125" s="165" t="str">
        <f t="shared" si="5"/>
        <v>1</v>
      </c>
      <c r="C125" s="86" t="s">
        <v>1380</v>
      </c>
      <c r="L125" s="366" t="s">
        <v>1047</v>
      </c>
      <c r="M125" s="371" t="s">
        <v>334</v>
      </c>
      <c r="N125" s="129" t="s">
        <v>314</v>
      </c>
      <c r="O125" s="414">
        <f t="shared" ref="O125:T125" si="14">SUM(O126:O127)</f>
        <v>0</v>
      </c>
      <c r="P125" s="414">
        <f t="shared" si="14"/>
        <v>0</v>
      </c>
      <c r="Q125" s="414">
        <f t="shared" si="14"/>
        <v>0</v>
      </c>
      <c r="R125" s="414">
        <f t="shared" si="14"/>
        <v>0</v>
      </c>
      <c r="S125" s="414">
        <f t="shared" si="14"/>
        <v>0</v>
      </c>
      <c r="T125" s="414">
        <f t="shared" si="14"/>
        <v>0</v>
      </c>
      <c r="U125" s="422"/>
    </row>
    <row r="126" spans="1:21" s="86" customFormat="1" outlineLevel="1">
      <c r="A126" s="165" t="str">
        <f t="shared" si="5"/>
        <v>1</v>
      </c>
      <c r="C126" s="86" t="s">
        <v>1381</v>
      </c>
      <c r="L126" s="366" t="s">
        <v>1048</v>
      </c>
      <c r="M126" s="372" t="s">
        <v>332</v>
      </c>
      <c r="N126" s="129" t="s">
        <v>314</v>
      </c>
      <c r="O126" s="309"/>
      <c r="P126" s="309"/>
      <c r="Q126" s="309"/>
      <c r="R126" s="309"/>
      <c r="S126" s="309"/>
      <c r="T126" s="309"/>
      <c r="U126" s="422"/>
    </row>
    <row r="127" spans="1:21" s="86" customFormat="1" outlineLevel="1">
      <c r="A127" s="165" t="str">
        <f t="shared" si="5"/>
        <v>1</v>
      </c>
      <c r="C127" s="86" t="s">
        <v>1382</v>
      </c>
      <c r="L127" s="366" t="s">
        <v>1049</v>
      </c>
      <c r="M127" s="372" t="s">
        <v>333</v>
      </c>
      <c r="N127" s="129" t="s">
        <v>314</v>
      </c>
      <c r="O127" s="309"/>
      <c r="P127" s="309"/>
      <c r="Q127" s="309"/>
      <c r="R127" s="309"/>
      <c r="S127" s="309"/>
      <c r="T127" s="309"/>
      <c r="U127" s="422"/>
    </row>
    <row r="128" spans="1:21" s="86" customFormat="1" outlineLevel="1">
      <c r="A128" s="165" t="str">
        <f t="shared" si="5"/>
        <v>1</v>
      </c>
      <c r="B128" s="86" t="s">
        <v>945</v>
      </c>
      <c r="C128" s="86" t="s">
        <v>1383</v>
      </c>
      <c r="L128" s="366" t="s">
        <v>1050</v>
      </c>
      <c r="M128" s="371" t="s">
        <v>335</v>
      </c>
      <c r="N128" s="129" t="s">
        <v>314</v>
      </c>
      <c r="O128" s="414">
        <f t="shared" ref="O128:T128" si="15">SUM(O129:O130)</f>
        <v>0</v>
      </c>
      <c r="P128" s="414">
        <f t="shared" si="15"/>
        <v>0</v>
      </c>
      <c r="Q128" s="414">
        <f t="shared" si="15"/>
        <v>0</v>
      </c>
      <c r="R128" s="414">
        <f t="shared" si="15"/>
        <v>0</v>
      </c>
      <c r="S128" s="414">
        <f t="shared" si="15"/>
        <v>0</v>
      </c>
      <c r="T128" s="414">
        <f t="shared" si="15"/>
        <v>0</v>
      </c>
      <c r="U128" s="422"/>
    </row>
    <row r="129" spans="1:21" s="86" customFormat="1" outlineLevel="1">
      <c r="A129" s="165" t="str">
        <f t="shared" si="5"/>
        <v>1</v>
      </c>
      <c r="C129" s="86" t="s">
        <v>1384</v>
      </c>
      <c r="L129" s="366" t="s">
        <v>1051</v>
      </c>
      <c r="M129" s="372" t="s">
        <v>332</v>
      </c>
      <c r="N129" s="129" t="s">
        <v>314</v>
      </c>
      <c r="O129" s="309"/>
      <c r="P129" s="309"/>
      <c r="Q129" s="309"/>
      <c r="R129" s="309"/>
      <c r="S129" s="309"/>
      <c r="T129" s="309"/>
      <c r="U129" s="422"/>
    </row>
    <row r="130" spans="1:21" s="86" customFormat="1" outlineLevel="1">
      <c r="A130" s="165" t="str">
        <f t="shared" si="5"/>
        <v>1</v>
      </c>
      <c r="C130" s="86" t="s">
        <v>1385</v>
      </c>
      <c r="L130" s="366" t="s">
        <v>1052</v>
      </c>
      <c r="M130" s="372" t="s">
        <v>333</v>
      </c>
      <c r="N130" s="129" t="s">
        <v>314</v>
      </c>
      <c r="O130" s="309"/>
      <c r="P130" s="309"/>
      <c r="Q130" s="309"/>
      <c r="R130" s="309"/>
      <c r="S130" s="309"/>
      <c r="T130" s="309"/>
      <c r="U130" s="422"/>
    </row>
    <row r="131" spans="1:21" s="86" customFormat="1" outlineLevel="1">
      <c r="A131" s="165" t="str">
        <f t="shared" si="5"/>
        <v>1</v>
      </c>
      <c r="C131" s="86" t="s">
        <v>1386</v>
      </c>
      <c r="L131" s="366" t="s">
        <v>1053</v>
      </c>
      <c r="M131" s="371" t="s">
        <v>336</v>
      </c>
      <c r="N131" s="129" t="s">
        <v>314</v>
      </c>
      <c r="O131" s="414">
        <f t="shared" ref="O131:T131" si="16">SUM(O132:O133)</f>
        <v>0</v>
      </c>
      <c r="P131" s="414">
        <f t="shared" si="16"/>
        <v>0</v>
      </c>
      <c r="Q131" s="414">
        <f t="shared" si="16"/>
        <v>0</v>
      </c>
      <c r="R131" s="414">
        <f t="shared" si="16"/>
        <v>0</v>
      </c>
      <c r="S131" s="414">
        <f t="shared" si="16"/>
        <v>0</v>
      </c>
      <c r="T131" s="414">
        <f t="shared" si="16"/>
        <v>0</v>
      </c>
      <c r="U131" s="422"/>
    </row>
    <row r="132" spans="1:21" s="86" customFormat="1" outlineLevel="1">
      <c r="A132" s="165" t="str">
        <f t="shared" si="5"/>
        <v>1</v>
      </c>
      <c r="C132" s="86" t="s">
        <v>1387</v>
      </c>
      <c r="L132" s="366" t="s">
        <v>1054</v>
      </c>
      <c r="M132" s="372" t="s">
        <v>332</v>
      </c>
      <c r="N132" s="129" t="s">
        <v>314</v>
      </c>
      <c r="O132" s="309"/>
      <c r="P132" s="309"/>
      <c r="Q132" s="309"/>
      <c r="R132" s="309"/>
      <c r="S132" s="309"/>
      <c r="T132" s="309"/>
      <c r="U132" s="422"/>
    </row>
    <row r="133" spans="1:21" s="86" customFormat="1" outlineLevel="1">
      <c r="A133" s="165" t="str">
        <f t="shared" si="5"/>
        <v>1</v>
      </c>
      <c r="C133" s="86" t="s">
        <v>1388</v>
      </c>
      <c r="L133" s="366" t="s">
        <v>1055</v>
      </c>
      <c r="M133" s="372" t="s">
        <v>333</v>
      </c>
      <c r="N133" s="129" t="s">
        <v>314</v>
      </c>
      <c r="O133" s="309"/>
      <c r="P133" s="309"/>
      <c r="Q133" s="309"/>
      <c r="R133" s="309"/>
      <c r="S133" s="309"/>
      <c r="T133" s="309"/>
      <c r="U133" s="421"/>
    </row>
    <row r="134" spans="1:21" s="86" customFormat="1" ht="22.8" outlineLevel="1">
      <c r="A134" s="165" t="str">
        <f t="shared" si="5"/>
        <v>1</v>
      </c>
      <c r="C134" s="86" t="s">
        <v>1389</v>
      </c>
      <c r="L134" s="366" t="s">
        <v>1056</v>
      </c>
      <c r="M134" s="373" t="s">
        <v>935</v>
      </c>
      <c r="N134" s="347" t="s">
        <v>314</v>
      </c>
      <c r="O134" s="413"/>
      <c r="P134" s="413"/>
      <c r="Q134" s="413"/>
      <c r="R134" s="413"/>
      <c r="S134" s="413"/>
      <c r="T134" s="413"/>
      <c r="U134" s="421"/>
    </row>
    <row r="135" spans="1:21" s="169" customFormat="1">
      <c r="A135" s="168" t="s">
        <v>846</v>
      </c>
      <c r="C135" s="423"/>
      <c r="M135" s="3"/>
      <c r="N135" s="3"/>
      <c r="T135" s="5"/>
      <c r="U135" s="423"/>
    </row>
    <row r="136" spans="1:21" s="86" customFormat="1" ht="15" customHeight="1">
      <c r="A136" s="164" t="s">
        <v>17</v>
      </c>
      <c r="L136" s="141" t="str">
        <f>INDEX('Общие сведения'!$J$112:$J$216,MATCH($A136,'Общие сведения'!$D$112:$D$216,0))</f>
        <v>Тариф 1 (Водоснабжение) - тариф на питьевую воду</v>
      </c>
      <c r="M136" s="137"/>
      <c r="N136" s="137"/>
      <c r="O136" s="137"/>
      <c r="P136" s="137"/>
      <c r="Q136" s="137"/>
      <c r="R136" s="137"/>
      <c r="S136" s="137"/>
      <c r="T136" s="137"/>
      <c r="U136" s="137"/>
    </row>
    <row r="137" spans="1:21" s="86" customFormat="1" outlineLevel="1">
      <c r="A137" s="164" t="str">
        <f t="shared" ref="A137:A152" si="17">A136</f>
        <v>1</v>
      </c>
      <c r="L137" s="374" t="s">
        <v>17</v>
      </c>
      <c r="M137" s="375" t="s">
        <v>313</v>
      </c>
      <c r="N137" s="170"/>
      <c r="O137" s="506" t="str">
        <f>INDEX('Общие сведения'!$K$112:$K$216,MATCH($A137,'Общие сведения'!$D$112:$D$216,0))</f>
        <v>питьевая вода</v>
      </c>
      <c r="P137" s="507"/>
      <c r="Q137" s="507"/>
      <c r="R137" s="507"/>
      <c r="S137" s="507" t="str">
        <f>IF(Баланс!$O$7=FALSE,O137,"")</f>
        <v/>
      </c>
      <c r="T137" s="508"/>
      <c r="U137" s="421"/>
    </row>
    <row r="138" spans="1:21" s="86" customFormat="1" outlineLevel="1">
      <c r="A138" s="164" t="str">
        <f t="shared" si="17"/>
        <v>1</v>
      </c>
      <c r="C138" s="86" t="s">
        <v>1307</v>
      </c>
      <c r="L138" s="374" t="s">
        <v>101</v>
      </c>
      <c r="M138" s="375" t="s">
        <v>310</v>
      </c>
      <c r="N138" s="131" t="s">
        <v>311</v>
      </c>
      <c r="O138" s="413"/>
      <c r="P138" s="413"/>
      <c r="Q138" s="413"/>
      <c r="R138" s="413"/>
      <c r="S138" s="413"/>
      <c r="T138" s="413"/>
      <c r="U138" s="421"/>
    </row>
    <row r="139" spans="1:21" s="86" customFormat="1" outlineLevel="1">
      <c r="A139" s="164" t="str">
        <f t="shared" si="17"/>
        <v>1</v>
      </c>
      <c r="C139" s="86" t="s">
        <v>1308</v>
      </c>
      <c r="L139" s="374" t="s">
        <v>102</v>
      </c>
      <c r="M139" s="375" t="s">
        <v>312</v>
      </c>
      <c r="N139" s="131" t="s">
        <v>311</v>
      </c>
      <c r="O139" s="413"/>
      <c r="P139" s="413"/>
      <c r="Q139" s="413"/>
      <c r="R139" s="413"/>
      <c r="S139" s="413"/>
      <c r="T139" s="413"/>
      <c r="U139" s="421"/>
    </row>
    <row r="140" spans="1:21" s="86" customFormat="1" outlineLevel="1">
      <c r="A140" s="164" t="str">
        <f t="shared" si="17"/>
        <v>1</v>
      </c>
      <c r="C140" s="86" t="s">
        <v>1362</v>
      </c>
      <c r="L140" s="374">
        <v>4</v>
      </c>
      <c r="M140" s="376" t="s">
        <v>339</v>
      </c>
      <c r="N140" s="129" t="s">
        <v>314</v>
      </c>
      <c r="O140" s="416">
        <f t="shared" ref="O140:T140" si="18">O144+O146+O149+O152</f>
        <v>0</v>
      </c>
      <c r="P140" s="416">
        <f t="shared" si="18"/>
        <v>0</v>
      </c>
      <c r="Q140" s="416">
        <f t="shared" si="18"/>
        <v>0</v>
      </c>
      <c r="R140" s="416">
        <f t="shared" si="18"/>
        <v>0</v>
      </c>
      <c r="S140" s="416">
        <f t="shared" si="18"/>
        <v>0</v>
      </c>
      <c r="T140" s="416">
        <f t="shared" si="18"/>
        <v>0</v>
      </c>
      <c r="U140" s="421"/>
    </row>
    <row r="141" spans="1:21" s="86" customFormat="1" outlineLevel="1">
      <c r="A141" s="164" t="str">
        <f t="shared" si="17"/>
        <v>1</v>
      </c>
      <c r="C141" s="86" t="s">
        <v>1309</v>
      </c>
      <c r="L141" s="374" t="s">
        <v>145</v>
      </c>
      <c r="M141" s="377" t="s">
        <v>337</v>
      </c>
      <c r="N141" s="129" t="s">
        <v>314</v>
      </c>
      <c r="O141" s="413"/>
      <c r="P141" s="413"/>
      <c r="Q141" s="413"/>
      <c r="R141" s="413"/>
      <c r="S141" s="413"/>
      <c r="T141" s="413"/>
      <c r="U141" s="421"/>
    </row>
    <row r="142" spans="1:21" s="86" customFormat="1" outlineLevel="1">
      <c r="A142" s="164" t="str">
        <f t="shared" si="17"/>
        <v>1</v>
      </c>
      <c r="C142" s="86" t="s">
        <v>1310</v>
      </c>
      <c r="L142" s="374" t="s">
        <v>376</v>
      </c>
      <c r="M142" s="377" t="s">
        <v>338</v>
      </c>
      <c r="N142" s="129" t="s">
        <v>314</v>
      </c>
      <c r="O142" s="413"/>
      <c r="P142" s="413"/>
      <c r="Q142" s="413"/>
      <c r="R142" s="413"/>
      <c r="S142" s="413"/>
      <c r="T142" s="413"/>
      <c r="U142" s="421"/>
    </row>
    <row r="143" spans="1:21" s="86" customFormat="1" ht="22.8" outlineLevel="1">
      <c r="A143" s="164" t="str">
        <f t="shared" si="17"/>
        <v>1</v>
      </c>
      <c r="C143" s="86" t="s">
        <v>1327</v>
      </c>
      <c r="L143" s="374" t="s">
        <v>377</v>
      </c>
      <c r="M143" s="377" t="s">
        <v>324</v>
      </c>
      <c r="N143" s="129" t="s">
        <v>314</v>
      </c>
      <c r="O143" s="413"/>
      <c r="P143" s="413"/>
      <c r="Q143" s="413"/>
      <c r="R143" s="413"/>
      <c r="S143" s="413"/>
      <c r="T143" s="413"/>
      <c r="U143" s="421"/>
    </row>
    <row r="144" spans="1:21" s="86" customFormat="1" outlineLevel="1">
      <c r="A144" s="164" t="str">
        <f t="shared" si="17"/>
        <v>1</v>
      </c>
      <c r="C144" s="86" t="s">
        <v>1311</v>
      </c>
      <c r="L144" s="374" t="s">
        <v>119</v>
      </c>
      <c r="M144" s="375" t="s">
        <v>963</v>
      </c>
      <c r="N144" s="129" t="s">
        <v>314</v>
      </c>
      <c r="O144" s="413"/>
      <c r="P144" s="413"/>
      <c r="Q144" s="413"/>
      <c r="R144" s="413"/>
      <c r="S144" s="413"/>
      <c r="T144" s="413"/>
      <c r="U144" s="421"/>
    </row>
    <row r="145" spans="1:21" s="86" customFormat="1" outlineLevel="1">
      <c r="A145" s="164" t="str">
        <f t="shared" si="17"/>
        <v>1</v>
      </c>
      <c r="C145" s="86" t="s">
        <v>1337</v>
      </c>
      <c r="L145" s="366" t="s">
        <v>121</v>
      </c>
      <c r="M145" s="370" t="s">
        <v>325</v>
      </c>
      <c r="N145" s="166" t="s">
        <v>142</v>
      </c>
      <c r="O145" s="415">
        <f t="shared" ref="O145:U145" si="19">IF(O140=0,0,O144/O140*100)</f>
        <v>0</v>
      </c>
      <c r="P145" s="415">
        <f t="shared" si="19"/>
        <v>0</v>
      </c>
      <c r="Q145" s="415">
        <f t="shared" si="19"/>
        <v>0</v>
      </c>
      <c r="R145" s="415">
        <f t="shared" si="19"/>
        <v>0</v>
      </c>
      <c r="S145" s="415">
        <f t="shared" si="19"/>
        <v>0</v>
      </c>
      <c r="T145" s="415">
        <f t="shared" si="19"/>
        <v>0</v>
      </c>
      <c r="U145" s="415">
        <f t="shared" si="19"/>
        <v>0</v>
      </c>
    </row>
    <row r="146" spans="1:21" s="86" customFormat="1" outlineLevel="1">
      <c r="A146" s="164" t="str">
        <f t="shared" si="17"/>
        <v>1</v>
      </c>
      <c r="C146" s="86" t="s">
        <v>1363</v>
      </c>
      <c r="L146" s="374" t="s">
        <v>123</v>
      </c>
      <c r="M146" s="376" t="s">
        <v>327</v>
      </c>
      <c r="N146" s="129" t="s">
        <v>314</v>
      </c>
      <c r="O146" s="416">
        <f t="shared" ref="O146:T146" si="20">O147+O148</f>
        <v>0</v>
      </c>
      <c r="P146" s="416">
        <f t="shared" si="20"/>
        <v>0</v>
      </c>
      <c r="Q146" s="416">
        <f t="shared" si="20"/>
        <v>0</v>
      </c>
      <c r="R146" s="416">
        <f t="shared" si="20"/>
        <v>0</v>
      </c>
      <c r="S146" s="416">
        <f t="shared" si="20"/>
        <v>0</v>
      </c>
      <c r="T146" s="416">
        <f t="shared" si="20"/>
        <v>0</v>
      </c>
      <c r="U146" s="421"/>
    </row>
    <row r="147" spans="1:21" s="86" customFormat="1" outlineLevel="1">
      <c r="A147" s="164" t="str">
        <f t="shared" si="17"/>
        <v>1</v>
      </c>
      <c r="C147" s="86" t="s">
        <v>1341</v>
      </c>
      <c r="L147" s="374" t="s">
        <v>183</v>
      </c>
      <c r="M147" s="377" t="s">
        <v>328</v>
      </c>
      <c r="N147" s="129" t="s">
        <v>314</v>
      </c>
      <c r="O147" s="413"/>
      <c r="P147" s="413"/>
      <c r="Q147" s="413"/>
      <c r="R147" s="413"/>
      <c r="S147" s="413"/>
      <c r="T147" s="413"/>
      <c r="U147" s="421"/>
    </row>
    <row r="148" spans="1:21" s="86" customFormat="1" outlineLevel="1">
      <c r="A148" s="164" t="str">
        <f t="shared" si="17"/>
        <v>1</v>
      </c>
      <c r="C148" s="86" t="s">
        <v>1342</v>
      </c>
      <c r="L148" s="374" t="s">
        <v>184</v>
      </c>
      <c r="M148" s="377" t="s">
        <v>329</v>
      </c>
      <c r="N148" s="129" t="s">
        <v>314</v>
      </c>
      <c r="O148" s="413"/>
      <c r="P148" s="413"/>
      <c r="Q148" s="413"/>
      <c r="R148" s="413"/>
      <c r="S148" s="413"/>
      <c r="T148" s="413"/>
      <c r="U148" s="421"/>
    </row>
    <row r="149" spans="1:21" s="86" customFormat="1" outlineLevel="1">
      <c r="A149" s="164" t="str">
        <f t="shared" si="17"/>
        <v>1</v>
      </c>
      <c r="B149" s="86" t="s">
        <v>944</v>
      </c>
      <c r="C149" s="86" t="s">
        <v>1364</v>
      </c>
      <c r="L149" s="374" t="s">
        <v>124</v>
      </c>
      <c r="M149" s="376" t="s">
        <v>331</v>
      </c>
      <c r="N149" s="129" t="s">
        <v>314</v>
      </c>
      <c r="O149" s="416">
        <f t="shared" ref="O149:T149" si="21">O150+O151</f>
        <v>0</v>
      </c>
      <c r="P149" s="416">
        <f t="shared" si="21"/>
        <v>0</v>
      </c>
      <c r="Q149" s="416">
        <f t="shared" si="21"/>
        <v>0</v>
      </c>
      <c r="R149" s="416">
        <f t="shared" si="21"/>
        <v>0</v>
      </c>
      <c r="S149" s="416">
        <f t="shared" si="21"/>
        <v>0</v>
      </c>
      <c r="T149" s="416">
        <f t="shared" si="21"/>
        <v>0</v>
      </c>
      <c r="U149" s="421"/>
    </row>
    <row r="150" spans="1:21" s="86" customFormat="1" outlineLevel="1">
      <c r="A150" s="164" t="str">
        <f t="shared" si="17"/>
        <v>1</v>
      </c>
      <c r="C150" s="86" t="s">
        <v>1390</v>
      </c>
      <c r="L150" s="374" t="s">
        <v>185</v>
      </c>
      <c r="M150" s="377" t="s">
        <v>332</v>
      </c>
      <c r="N150" s="129" t="s">
        <v>314</v>
      </c>
      <c r="O150" s="413"/>
      <c r="P150" s="413"/>
      <c r="Q150" s="413"/>
      <c r="R150" s="413"/>
      <c r="S150" s="413"/>
      <c r="T150" s="413"/>
      <c r="U150" s="421"/>
    </row>
    <row r="151" spans="1:21" s="86" customFormat="1" outlineLevel="1">
      <c r="A151" s="164" t="str">
        <f t="shared" si="17"/>
        <v>1</v>
      </c>
      <c r="C151" s="86" t="s">
        <v>1345</v>
      </c>
      <c r="L151" s="374" t="s">
        <v>186</v>
      </c>
      <c r="M151" s="377" t="s">
        <v>333</v>
      </c>
      <c r="N151" s="129" t="s">
        <v>314</v>
      </c>
      <c r="O151" s="413"/>
      <c r="P151" s="413"/>
      <c r="Q151" s="413"/>
      <c r="R151" s="413"/>
      <c r="S151" s="413"/>
      <c r="T151" s="413"/>
      <c r="U151" s="421"/>
    </row>
    <row r="152" spans="1:21" s="86" customFormat="1" ht="22.8" outlineLevel="1">
      <c r="A152" s="164" t="str">
        <f t="shared" si="17"/>
        <v>1</v>
      </c>
      <c r="C152" s="86" t="s">
        <v>1365</v>
      </c>
      <c r="L152" s="374" t="s">
        <v>125</v>
      </c>
      <c r="M152" s="378" t="s">
        <v>935</v>
      </c>
      <c r="N152" s="129" t="s">
        <v>314</v>
      </c>
      <c r="O152" s="413"/>
      <c r="P152" s="413"/>
      <c r="Q152" s="413"/>
      <c r="R152" s="413"/>
      <c r="S152" s="413"/>
      <c r="T152" s="413"/>
      <c r="U152" s="421"/>
    </row>
    <row r="153" spans="1:21" s="169" customFormat="1">
      <c r="A153" s="168" t="s">
        <v>847</v>
      </c>
      <c r="C153" s="423"/>
      <c r="M153" s="3"/>
      <c r="N153" s="3"/>
      <c r="O153" s="417"/>
      <c r="P153" s="417"/>
      <c r="Q153" s="417"/>
      <c r="R153" s="417"/>
      <c r="S153" s="417"/>
      <c r="T153" s="418"/>
      <c r="U153" s="423"/>
    </row>
    <row r="154" spans="1:21" s="86" customFormat="1" ht="15" customHeight="1">
      <c r="A154" s="164" t="s">
        <v>17</v>
      </c>
      <c r="L154" s="141" t="str">
        <f>INDEX('Общие сведения'!$J$112:$J$216,MATCH($A154,'Общие сведения'!$D$112:$D$216,0))</f>
        <v>Тариф 1 (Водоснабжение) - тариф на питьевую воду</v>
      </c>
      <c r="M154" s="137"/>
      <c r="N154" s="137"/>
      <c r="O154" s="419"/>
      <c r="P154" s="419"/>
      <c r="Q154" s="419"/>
      <c r="R154" s="419"/>
      <c r="S154" s="419"/>
      <c r="T154" s="419"/>
      <c r="U154" s="137"/>
    </row>
    <row r="155" spans="1:21" s="86" customFormat="1" outlineLevel="1">
      <c r="A155" s="165" t="str">
        <f>A157</f>
        <v>1</v>
      </c>
      <c r="L155" s="374" t="s">
        <v>17</v>
      </c>
      <c r="M155" s="380" t="s">
        <v>340</v>
      </c>
      <c r="N155" s="167"/>
      <c r="O155" s="506" t="str">
        <f>INDEX('Общие сведения'!$K$112:$K$216,MATCH($A155,'Общие сведения'!$D$112:$D$216,0))</f>
        <v>питьевая вода</v>
      </c>
      <c r="P155" s="507"/>
      <c r="Q155" s="507"/>
      <c r="R155" s="507"/>
      <c r="S155" s="507" t="str">
        <f>IF(Баланс!$O$7=FALSE,O155,"")</f>
        <v/>
      </c>
      <c r="T155" s="508"/>
      <c r="U155" s="421"/>
    </row>
    <row r="156" spans="1:21" s="86" customFormat="1" outlineLevel="1">
      <c r="A156" s="165" t="str">
        <f>A154</f>
        <v>1</v>
      </c>
      <c r="C156" s="86" t="s">
        <v>1307</v>
      </c>
      <c r="L156" s="374" t="s">
        <v>101</v>
      </c>
      <c r="M156" s="379" t="s">
        <v>310</v>
      </c>
      <c r="N156" s="131" t="s">
        <v>311</v>
      </c>
      <c r="O156" s="413"/>
      <c r="P156" s="413"/>
      <c r="Q156" s="413"/>
      <c r="R156" s="413"/>
      <c r="S156" s="413"/>
      <c r="T156" s="413"/>
      <c r="U156" s="421"/>
    </row>
    <row r="157" spans="1:21" s="86" customFormat="1" outlineLevel="1">
      <c r="A157" s="165" t="str">
        <f t="shared" ref="A157:A179" si="22">A156</f>
        <v>1</v>
      </c>
      <c r="C157" s="86" t="s">
        <v>1308</v>
      </c>
      <c r="L157" s="374" t="s">
        <v>102</v>
      </c>
      <c r="M157" s="379" t="s">
        <v>312</v>
      </c>
      <c r="N157" s="131" t="s">
        <v>311</v>
      </c>
      <c r="O157" s="413"/>
      <c r="P157" s="413"/>
      <c r="Q157" s="413"/>
      <c r="R157" s="413"/>
      <c r="S157" s="413"/>
      <c r="T157" s="413"/>
      <c r="U157" s="421"/>
    </row>
    <row r="158" spans="1:21" s="86" customFormat="1" outlineLevel="1">
      <c r="A158" s="165" t="str">
        <f>A155</f>
        <v>1</v>
      </c>
      <c r="C158" s="86" t="s">
        <v>1362</v>
      </c>
      <c r="L158" s="374" t="s">
        <v>103</v>
      </c>
      <c r="M158" s="380" t="s">
        <v>341</v>
      </c>
      <c r="N158" s="129" t="s">
        <v>314</v>
      </c>
      <c r="O158" s="420">
        <f t="shared" ref="O158:T158" si="23">O159+O160+O173</f>
        <v>0</v>
      </c>
      <c r="P158" s="420">
        <f t="shared" si="23"/>
        <v>0</v>
      </c>
      <c r="Q158" s="420">
        <f t="shared" si="23"/>
        <v>0</v>
      </c>
      <c r="R158" s="420">
        <f t="shared" si="23"/>
        <v>0</v>
      </c>
      <c r="S158" s="420">
        <f t="shared" si="23"/>
        <v>0</v>
      </c>
      <c r="T158" s="420">
        <f t="shared" si="23"/>
        <v>0</v>
      </c>
      <c r="U158" s="421"/>
    </row>
    <row r="159" spans="1:21" s="86" customFormat="1" outlineLevel="1">
      <c r="A159" s="165" t="str">
        <f t="shared" si="22"/>
        <v>1</v>
      </c>
      <c r="B159" s="86" t="str">
        <f>IF(OwnNeedsInPO="да","ПО","")</f>
        <v/>
      </c>
      <c r="C159" s="86" t="s">
        <v>1311</v>
      </c>
      <c r="L159" s="374" t="s">
        <v>119</v>
      </c>
      <c r="M159" s="380" t="s">
        <v>342</v>
      </c>
      <c r="N159" s="129" t="s">
        <v>314</v>
      </c>
      <c r="O159" s="413"/>
      <c r="P159" s="413"/>
      <c r="Q159" s="413"/>
      <c r="R159" s="413"/>
      <c r="S159" s="413"/>
      <c r="T159" s="413"/>
      <c r="U159" s="421"/>
    </row>
    <row r="160" spans="1:21" s="86" customFormat="1" outlineLevel="1">
      <c r="A160" s="165" t="str">
        <f t="shared" si="22"/>
        <v>1</v>
      </c>
      <c r="B160" s="86" t="s">
        <v>944</v>
      </c>
      <c r="C160" s="86" t="s">
        <v>1363</v>
      </c>
      <c r="L160" s="374" t="s">
        <v>123</v>
      </c>
      <c r="M160" s="77" t="s">
        <v>343</v>
      </c>
      <c r="N160" s="129" t="s">
        <v>314</v>
      </c>
      <c r="O160" s="416">
        <f t="shared" ref="O160:T160" si="24">O161+O164+O167+O170</f>
        <v>0</v>
      </c>
      <c r="P160" s="416">
        <f t="shared" si="24"/>
        <v>0</v>
      </c>
      <c r="Q160" s="416">
        <f t="shared" si="24"/>
        <v>0</v>
      </c>
      <c r="R160" s="416">
        <f t="shared" si="24"/>
        <v>0</v>
      </c>
      <c r="S160" s="416">
        <f t="shared" si="24"/>
        <v>0</v>
      </c>
      <c r="T160" s="416">
        <f t="shared" si="24"/>
        <v>0</v>
      </c>
      <c r="U160" s="421"/>
    </row>
    <row r="161" spans="1:21" s="86" customFormat="1" outlineLevel="1">
      <c r="A161" s="165" t="str">
        <f t="shared" si="22"/>
        <v>1</v>
      </c>
      <c r="C161" s="86" t="s">
        <v>1341</v>
      </c>
      <c r="L161" s="374" t="s">
        <v>183</v>
      </c>
      <c r="M161" s="159" t="s">
        <v>334</v>
      </c>
      <c r="N161" s="129" t="s">
        <v>314</v>
      </c>
      <c r="O161" s="416">
        <f t="shared" ref="O161:T161" si="25">O162+O163</f>
        <v>0</v>
      </c>
      <c r="P161" s="416">
        <f t="shared" si="25"/>
        <v>0</v>
      </c>
      <c r="Q161" s="416">
        <f t="shared" si="25"/>
        <v>0</v>
      </c>
      <c r="R161" s="416">
        <f t="shared" si="25"/>
        <v>0</v>
      </c>
      <c r="S161" s="416">
        <f t="shared" si="25"/>
        <v>0</v>
      </c>
      <c r="T161" s="416">
        <f t="shared" si="25"/>
        <v>0</v>
      </c>
      <c r="U161" s="421"/>
    </row>
    <row r="162" spans="1:21" s="86" customFormat="1" outlineLevel="1">
      <c r="A162" s="165" t="str">
        <f t="shared" si="22"/>
        <v>1</v>
      </c>
      <c r="C162" s="86" t="s">
        <v>1391</v>
      </c>
      <c r="L162" s="374" t="s">
        <v>1057</v>
      </c>
      <c r="M162" s="381" t="s">
        <v>332</v>
      </c>
      <c r="N162" s="129" t="s">
        <v>314</v>
      </c>
      <c r="O162" s="413"/>
      <c r="P162" s="413"/>
      <c r="Q162" s="413"/>
      <c r="R162" s="413"/>
      <c r="S162" s="413"/>
      <c r="T162" s="413"/>
      <c r="U162" s="421"/>
    </row>
    <row r="163" spans="1:21" s="86" customFormat="1" outlineLevel="1">
      <c r="A163" s="165" t="str">
        <f t="shared" si="22"/>
        <v>1</v>
      </c>
      <c r="C163" s="86" t="s">
        <v>1392</v>
      </c>
      <c r="L163" s="374" t="s">
        <v>1058</v>
      </c>
      <c r="M163" s="381" t="s">
        <v>333</v>
      </c>
      <c r="N163" s="129" t="s">
        <v>314</v>
      </c>
      <c r="O163" s="413"/>
      <c r="P163" s="413"/>
      <c r="Q163" s="413"/>
      <c r="R163" s="413"/>
      <c r="S163" s="413"/>
      <c r="T163" s="413"/>
      <c r="U163" s="421"/>
    </row>
    <row r="164" spans="1:21" s="86" customFormat="1" outlineLevel="1">
      <c r="A164" s="165" t="str">
        <f t="shared" si="22"/>
        <v>1</v>
      </c>
      <c r="B164" s="86" t="s">
        <v>945</v>
      </c>
      <c r="C164" s="86" t="s">
        <v>1342</v>
      </c>
      <c r="L164" s="374" t="s">
        <v>184</v>
      </c>
      <c r="M164" s="159" t="s">
        <v>335</v>
      </c>
      <c r="N164" s="129" t="s">
        <v>314</v>
      </c>
      <c r="O164" s="416">
        <f t="shared" ref="O164:T164" si="26">O165+O166</f>
        <v>0</v>
      </c>
      <c r="P164" s="416">
        <f t="shared" si="26"/>
        <v>0</v>
      </c>
      <c r="Q164" s="416">
        <f t="shared" si="26"/>
        <v>0</v>
      </c>
      <c r="R164" s="416">
        <f t="shared" si="26"/>
        <v>0</v>
      </c>
      <c r="S164" s="416">
        <f t="shared" si="26"/>
        <v>0</v>
      </c>
      <c r="T164" s="416">
        <f t="shared" si="26"/>
        <v>0</v>
      </c>
      <c r="U164" s="421"/>
    </row>
    <row r="165" spans="1:21" s="86" customFormat="1" outlineLevel="1">
      <c r="A165" s="165" t="str">
        <f t="shared" si="22"/>
        <v>1</v>
      </c>
      <c r="C165" s="86" t="s">
        <v>1393</v>
      </c>
      <c r="L165" s="374" t="s">
        <v>1059</v>
      </c>
      <c r="M165" s="381" t="s">
        <v>332</v>
      </c>
      <c r="N165" s="129" t="s">
        <v>314</v>
      </c>
      <c r="O165" s="413"/>
      <c r="P165" s="413"/>
      <c r="Q165" s="413"/>
      <c r="R165" s="413"/>
      <c r="S165" s="413"/>
      <c r="T165" s="413"/>
      <c r="U165" s="421"/>
    </row>
    <row r="166" spans="1:21" s="86" customFormat="1" outlineLevel="1">
      <c r="A166" s="165" t="str">
        <f t="shared" si="22"/>
        <v>1</v>
      </c>
      <c r="C166" s="86" t="s">
        <v>1394</v>
      </c>
      <c r="L166" s="374" t="s">
        <v>1060</v>
      </c>
      <c r="M166" s="381" t="s">
        <v>333</v>
      </c>
      <c r="N166" s="129" t="s">
        <v>314</v>
      </c>
      <c r="O166" s="413"/>
      <c r="P166" s="413"/>
      <c r="Q166" s="413"/>
      <c r="R166" s="413"/>
      <c r="S166" s="413"/>
      <c r="T166" s="413"/>
      <c r="U166" s="421"/>
    </row>
    <row r="167" spans="1:21" s="86" customFormat="1" outlineLevel="1">
      <c r="A167" s="165" t="str">
        <f t="shared" si="22"/>
        <v>1</v>
      </c>
      <c r="C167" s="86" t="s">
        <v>1343</v>
      </c>
      <c r="L167" s="374" t="s">
        <v>385</v>
      </c>
      <c r="M167" s="159" t="s">
        <v>336</v>
      </c>
      <c r="N167" s="129" t="s">
        <v>314</v>
      </c>
      <c r="O167" s="416">
        <f t="shared" ref="O167:T167" si="27">O168+O169</f>
        <v>0</v>
      </c>
      <c r="P167" s="416">
        <f t="shared" si="27"/>
        <v>0</v>
      </c>
      <c r="Q167" s="416">
        <f t="shared" si="27"/>
        <v>0</v>
      </c>
      <c r="R167" s="416">
        <f t="shared" si="27"/>
        <v>0</v>
      </c>
      <c r="S167" s="416">
        <f t="shared" si="27"/>
        <v>0</v>
      </c>
      <c r="T167" s="416">
        <f t="shared" si="27"/>
        <v>0</v>
      </c>
      <c r="U167" s="421"/>
    </row>
    <row r="168" spans="1:21" s="86" customFormat="1" outlineLevel="1">
      <c r="A168" s="165" t="str">
        <f t="shared" si="22"/>
        <v>1</v>
      </c>
      <c r="C168" s="86" t="s">
        <v>1395</v>
      </c>
      <c r="L168" s="374" t="s">
        <v>1061</v>
      </c>
      <c r="M168" s="381" t="s">
        <v>332</v>
      </c>
      <c r="N168" s="129" t="s">
        <v>314</v>
      </c>
      <c r="O168" s="413"/>
      <c r="P168" s="413"/>
      <c r="Q168" s="413"/>
      <c r="R168" s="413"/>
      <c r="S168" s="413"/>
      <c r="T168" s="413"/>
      <c r="U168" s="421"/>
    </row>
    <row r="169" spans="1:21" s="86" customFormat="1" outlineLevel="1">
      <c r="A169" s="165" t="str">
        <f t="shared" si="22"/>
        <v>1</v>
      </c>
      <c r="C169" s="86" t="s">
        <v>1396</v>
      </c>
      <c r="L169" s="374" t="s">
        <v>1062</v>
      </c>
      <c r="M169" s="381" t="s">
        <v>333</v>
      </c>
      <c r="N169" s="129" t="s">
        <v>314</v>
      </c>
      <c r="O169" s="413"/>
      <c r="P169" s="413"/>
      <c r="Q169" s="413"/>
      <c r="R169" s="413"/>
      <c r="S169" s="413"/>
      <c r="T169" s="413"/>
      <c r="U169" s="421"/>
    </row>
    <row r="170" spans="1:21" s="86" customFormat="1" outlineLevel="1">
      <c r="A170" s="165" t="str">
        <f t="shared" si="22"/>
        <v>1</v>
      </c>
      <c r="C170" s="86" t="s">
        <v>1344</v>
      </c>
      <c r="L170" s="374" t="s">
        <v>386</v>
      </c>
      <c r="M170" s="159" t="s">
        <v>344</v>
      </c>
      <c r="N170" s="129" t="s">
        <v>314</v>
      </c>
      <c r="O170" s="416">
        <f t="shared" ref="O170:T170" si="28">O171+O172</f>
        <v>0</v>
      </c>
      <c r="P170" s="416">
        <f t="shared" si="28"/>
        <v>0</v>
      </c>
      <c r="Q170" s="416">
        <f t="shared" si="28"/>
        <v>0</v>
      </c>
      <c r="R170" s="416">
        <f t="shared" si="28"/>
        <v>0</v>
      </c>
      <c r="S170" s="416">
        <f t="shared" si="28"/>
        <v>0</v>
      </c>
      <c r="T170" s="416">
        <f t="shared" si="28"/>
        <v>0</v>
      </c>
      <c r="U170" s="421"/>
    </row>
    <row r="171" spans="1:21" s="86" customFormat="1" outlineLevel="1">
      <c r="A171" s="165" t="str">
        <f t="shared" si="22"/>
        <v>1</v>
      </c>
      <c r="C171" s="86" t="s">
        <v>1397</v>
      </c>
      <c r="L171" s="374" t="s">
        <v>1063</v>
      </c>
      <c r="M171" s="371" t="s">
        <v>332</v>
      </c>
      <c r="N171" s="129" t="s">
        <v>314</v>
      </c>
      <c r="O171" s="413"/>
      <c r="P171" s="413"/>
      <c r="Q171" s="413"/>
      <c r="R171" s="413"/>
      <c r="S171" s="413"/>
      <c r="T171" s="413"/>
      <c r="U171" s="421"/>
    </row>
    <row r="172" spans="1:21" s="86" customFormat="1" outlineLevel="1">
      <c r="A172" s="165" t="str">
        <f t="shared" si="22"/>
        <v>1</v>
      </c>
      <c r="C172" s="86" t="s">
        <v>1398</v>
      </c>
      <c r="L172" s="374" t="s">
        <v>1064</v>
      </c>
      <c r="M172" s="371" t="s">
        <v>333</v>
      </c>
      <c r="N172" s="129" t="s">
        <v>314</v>
      </c>
      <c r="O172" s="413"/>
      <c r="P172" s="413"/>
      <c r="Q172" s="413"/>
      <c r="R172" s="413"/>
      <c r="S172" s="413"/>
      <c r="T172" s="413"/>
      <c r="U172" s="421"/>
    </row>
    <row r="173" spans="1:21" s="86" customFormat="1" ht="22.8" outlineLevel="1">
      <c r="A173" s="165" t="str">
        <f>A171</f>
        <v>1</v>
      </c>
      <c r="C173" s="86" t="s">
        <v>1399</v>
      </c>
      <c r="L173" s="374" t="s">
        <v>387</v>
      </c>
      <c r="M173" s="382" t="s">
        <v>947</v>
      </c>
      <c r="N173" s="347" t="s">
        <v>314</v>
      </c>
      <c r="O173" s="413"/>
      <c r="P173" s="413"/>
      <c r="Q173" s="413"/>
      <c r="R173" s="413"/>
      <c r="S173" s="413"/>
      <c r="T173" s="413"/>
      <c r="U173" s="421"/>
    </row>
    <row r="174" spans="1:21" s="86" customFormat="1" outlineLevel="1">
      <c r="A174" s="165" t="str">
        <f>A172</f>
        <v>1</v>
      </c>
      <c r="C174" s="86" t="s">
        <v>1364</v>
      </c>
      <c r="L174" s="374" t="s">
        <v>124</v>
      </c>
      <c r="M174" s="380" t="s">
        <v>345</v>
      </c>
      <c r="N174" s="129" t="s">
        <v>314</v>
      </c>
      <c r="O174" s="413"/>
      <c r="P174" s="413"/>
      <c r="Q174" s="413"/>
      <c r="R174" s="413"/>
      <c r="S174" s="413"/>
      <c r="T174" s="413"/>
      <c r="U174" s="421"/>
    </row>
    <row r="175" spans="1:21" s="86" customFormat="1" outlineLevel="1">
      <c r="A175" s="165" t="str">
        <f t="shared" si="22"/>
        <v>1</v>
      </c>
      <c r="C175" s="86" t="s">
        <v>1365</v>
      </c>
      <c r="L175" s="374" t="s">
        <v>125</v>
      </c>
      <c r="M175" s="380" t="s">
        <v>346</v>
      </c>
      <c r="N175" s="129" t="s">
        <v>314</v>
      </c>
      <c r="O175" s="413"/>
      <c r="P175" s="413"/>
      <c r="Q175" s="413"/>
      <c r="R175" s="413"/>
      <c r="S175" s="413"/>
      <c r="T175" s="413"/>
      <c r="U175" s="421"/>
    </row>
    <row r="176" spans="1:21" s="86" customFormat="1" outlineLevel="1">
      <c r="A176" s="165" t="str">
        <f t="shared" si="22"/>
        <v>1</v>
      </c>
      <c r="C176" s="86" t="s">
        <v>1369</v>
      </c>
      <c r="L176" s="374" t="s">
        <v>126</v>
      </c>
      <c r="M176" s="380" t="s">
        <v>911</v>
      </c>
      <c r="N176" s="129" t="s">
        <v>314</v>
      </c>
      <c r="O176" s="413"/>
      <c r="P176" s="413"/>
      <c r="Q176" s="413"/>
      <c r="R176" s="413"/>
      <c r="S176" s="413"/>
      <c r="T176" s="413"/>
      <c r="U176" s="421"/>
    </row>
    <row r="177" spans="1:21" s="86" customFormat="1" outlineLevel="1">
      <c r="A177" s="165" t="str">
        <f t="shared" si="22"/>
        <v>1</v>
      </c>
      <c r="C177" s="86" t="s">
        <v>1371</v>
      </c>
      <c r="L177" s="374" t="s">
        <v>127</v>
      </c>
      <c r="M177" s="77" t="s">
        <v>347</v>
      </c>
      <c r="N177" s="129" t="s">
        <v>314</v>
      </c>
      <c r="O177" s="416">
        <f t="shared" ref="O177:T177" si="29">O178+O179</f>
        <v>0</v>
      </c>
      <c r="P177" s="416">
        <f t="shared" si="29"/>
        <v>0</v>
      </c>
      <c r="Q177" s="416">
        <f t="shared" si="29"/>
        <v>0</v>
      </c>
      <c r="R177" s="416">
        <f t="shared" si="29"/>
        <v>0</v>
      </c>
      <c r="S177" s="416">
        <f t="shared" si="29"/>
        <v>0</v>
      </c>
      <c r="T177" s="416">
        <f t="shared" si="29"/>
        <v>0</v>
      </c>
      <c r="U177" s="421"/>
    </row>
    <row r="178" spans="1:21" s="86" customFormat="1" outlineLevel="1">
      <c r="A178" s="165" t="str">
        <f t="shared" si="22"/>
        <v>1</v>
      </c>
      <c r="C178" s="86" t="s">
        <v>1372</v>
      </c>
      <c r="L178" s="374" t="s">
        <v>999</v>
      </c>
      <c r="M178" s="159" t="s">
        <v>348</v>
      </c>
      <c r="N178" s="129" t="s">
        <v>314</v>
      </c>
      <c r="O178" s="413"/>
      <c r="P178" s="413"/>
      <c r="Q178" s="413"/>
      <c r="R178" s="413"/>
      <c r="S178" s="413"/>
      <c r="T178" s="413"/>
      <c r="U178" s="421"/>
    </row>
    <row r="179" spans="1:21" s="86" customFormat="1" outlineLevel="1">
      <c r="A179" s="165" t="str">
        <f t="shared" si="22"/>
        <v>1</v>
      </c>
      <c r="C179" s="86" t="s">
        <v>1376</v>
      </c>
      <c r="L179" s="374" t="s">
        <v>1043</v>
      </c>
      <c r="M179" s="159" t="s">
        <v>349</v>
      </c>
      <c r="N179" s="129" t="s">
        <v>314</v>
      </c>
      <c r="O179" s="413"/>
      <c r="P179" s="413"/>
      <c r="Q179" s="413"/>
      <c r="R179" s="413"/>
      <c r="S179" s="413"/>
      <c r="T179" s="413"/>
      <c r="U179" s="421"/>
    </row>
    <row r="180" spans="1:21" s="86" customFormat="1" ht="22.8" outlineLevel="1">
      <c r="A180" s="165" t="str">
        <f>A178</f>
        <v>1</v>
      </c>
      <c r="C180" s="86" t="s">
        <v>1400</v>
      </c>
      <c r="L180" s="374" t="s">
        <v>128</v>
      </c>
      <c r="M180" s="383" t="s">
        <v>935</v>
      </c>
      <c r="N180" s="347" t="s">
        <v>314</v>
      </c>
      <c r="O180" s="413"/>
      <c r="P180" s="413"/>
      <c r="Q180" s="413"/>
      <c r="R180" s="413"/>
      <c r="S180" s="413"/>
      <c r="T180" s="413"/>
      <c r="U180" s="421"/>
    </row>
    <row r="181" spans="1:21" s="86" customFormat="1" outlineLevel="1">
      <c r="A181" s="165" t="str">
        <f>A179</f>
        <v>1</v>
      </c>
      <c r="C181" s="86" t="s">
        <v>1401</v>
      </c>
      <c r="L181" s="374" t="s">
        <v>129</v>
      </c>
      <c r="M181" s="380" t="s">
        <v>350</v>
      </c>
      <c r="N181" s="129" t="s">
        <v>314</v>
      </c>
      <c r="O181" s="413"/>
      <c r="P181" s="413"/>
      <c r="Q181" s="413"/>
      <c r="R181" s="413"/>
      <c r="S181" s="413"/>
      <c r="T181" s="413"/>
      <c r="U181" s="421"/>
    </row>
    <row r="182" spans="1:21" s="169" customFormat="1">
      <c r="A182" s="168" t="s">
        <v>848</v>
      </c>
      <c r="C182" s="423"/>
      <c r="M182" s="3"/>
      <c r="N182" s="3"/>
      <c r="T182" s="5"/>
      <c r="U182" s="423"/>
    </row>
    <row r="183" spans="1:21" s="86" customFormat="1" ht="15" customHeight="1">
      <c r="A183" s="164" t="s">
        <v>17</v>
      </c>
      <c r="L183" s="141" t="str">
        <f>INDEX('Общие сведения'!$J$112:$J$216,MATCH($A183,'Общие сведения'!$D$112:$D$216,0))</f>
        <v>Тариф 1 (Водоснабжение) - тариф на питьевую воду</v>
      </c>
      <c r="M183" s="137"/>
      <c r="N183" s="137"/>
      <c r="O183" s="137"/>
      <c r="P183" s="137"/>
      <c r="Q183" s="137"/>
      <c r="R183" s="137"/>
      <c r="S183" s="137"/>
      <c r="T183" s="137"/>
      <c r="U183" s="137"/>
    </row>
    <row r="184" spans="1:21" s="86" customFormat="1" outlineLevel="1">
      <c r="A184" s="165" t="str">
        <f>A186</f>
        <v>1</v>
      </c>
      <c r="L184" s="374" t="s">
        <v>17</v>
      </c>
      <c r="M184" s="385" t="s">
        <v>340</v>
      </c>
      <c r="N184" s="167"/>
      <c r="O184" s="506" t="str">
        <f>INDEX('Общие сведения'!$K$112:$K$216,MATCH($A184,'Общие сведения'!$D$112:$D$216,0))</f>
        <v>питьевая вода</v>
      </c>
      <c r="P184" s="507"/>
      <c r="Q184" s="507"/>
      <c r="R184" s="507"/>
      <c r="S184" s="507" t="str">
        <f>IF(Баланс!$O$7=FALSE,O184,"")</f>
        <v/>
      </c>
      <c r="T184" s="508"/>
      <c r="U184" s="421"/>
    </row>
    <row r="185" spans="1:21" s="86" customFormat="1" outlineLevel="1">
      <c r="A185" s="165" t="str">
        <f>A183</f>
        <v>1</v>
      </c>
      <c r="C185" s="86" t="s">
        <v>1307</v>
      </c>
      <c r="L185" s="374" t="s">
        <v>101</v>
      </c>
      <c r="M185" s="384" t="s">
        <v>310</v>
      </c>
      <c r="N185" s="131" t="s">
        <v>311</v>
      </c>
      <c r="O185" s="413"/>
      <c r="P185" s="413"/>
      <c r="Q185" s="413"/>
      <c r="R185" s="413"/>
      <c r="S185" s="413"/>
      <c r="T185" s="413"/>
      <c r="U185" s="421"/>
    </row>
    <row r="186" spans="1:21" s="86" customFormat="1" outlineLevel="1">
      <c r="A186" s="165" t="str">
        <f t="shared" ref="A186:A195" si="30">A185</f>
        <v>1</v>
      </c>
      <c r="C186" s="86" t="s">
        <v>1308</v>
      </c>
      <c r="L186" s="374" t="s">
        <v>102</v>
      </c>
      <c r="M186" s="384" t="s">
        <v>312</v>
      </c>
      <c r="N186" s="131" t="s">
        <v>311</v>
      </c>
      <c r="O186" s="413"/>
      <c r="P186" s="413"/>
      <c r="Q186" s="413"/>
      <c r="R186" s="413"/>
      <c r="S186" s="413"/>
      <c r="T186" s="413"/>
      <c r="U186" s="421"/>
    </row>
    <row r="187" spans="1:21" s="86" customFormat="1" outlineLevel="1">
      <c r="A187" s="165" t="str">
        <f>A184</f>
        <v>1</v>
      </c>
      <c r="C187" s="86" t="s">
        <v>1362</v>
      </c>
      <c r="L187" s="374" t="s">
        <v>103</v>
      </c>
      <c r="M187" s="386" t="s">
        <v>351</v>
      </c>
      <c r="N187" s="129" t="s">
        <v>314</v>
      </c>
      <c r="O187" s="416">
        <f t="shared" ref="O187:T187" si="31">O188+O190+O189</f>
        <v>0</v>
      </c>
      <c r="P187" s="416">
        <f t="shared" si="31"/>
        <v>0</v>
      </c>
      <c r="Q187" s="416">
        <f t="shared" si="31"/>
        <v>0</v>
      </c>
      <c r="R187" s="416">
        <f t="shared" si="31"/>
        <v>0</v>
      </c>
      <c r="S187" s="416">
        <f t="shared" si="31"/>
        <v>0</v>
      </c>
      <c r="T187" s="416">
        <f t="shared" si="31"/>
        <v>0</v>
      </c>
      <c r="U187" s="421"/>
    </row>
    <row r="188" spans="1:21" s="86" customFormat="1" outlineLevel="1">
      <c r="A188" s="165" t="str">
        <f t="shared" si="30"/>
        <v>1</v>
      </c>
      <c r="C188" s="86" t="s">
        <v>1309</v>
      </c>
      <c r="L188" s="374" t="s">
        <v>145</v>
      </c>
      <c r="M188" s="387" t="s">
        <v>948</v>
      </c>
      <c r="N188" s="129" t="s">
        <v>314</v>
      </c>
      <c r="O188" s="309"/>
      <c r="P188" s="309"/>
      <c r="Q188" s="309"/>
      <c r="R188" s="309"/>
      <c r="S188" s="309"/>
      <c r="T188" s="309"/>
      <c r="U188" s="421"/>
    </row>
    <row r="189" spans="1:21" s="86" customFormat="1" outlineLevel="1">
      <c r="A189" s="165" t="str">
        <f>A187</f>
        <v>1</v>
      </c>
      <c r="C189" s="86" t="s">
        <v>1310</v>
      </c>
      <c r="L189" s="374" t="s">
        <v>376</v>
      </c>
      <c r="M189" s="387" t="s">
        <v>949</v>
      </c>
      <c r="N189" s="347" t="s">
        <v>314</v>
      </c>
      <c r="O189" s="309"/>
      <c r="P189" s="309"/>
      <c r="Q189" s="309"/>
      <c r="R189" s="309"/>
      <c r="S189" s="309"/>
      <c r="T189" s="309"/>
      <c r="U189" s="421"/>
    </row>
    <row r="190" spans="1:21" s="86" customFormat="1" ht="22.8" outlineLevel="1">
      <c r="A190" s="165" t="str">
        <f>A188</f>
        <v>1</v>
      </c>
      <c r="C190" s="86" t="s">
        <v>1327</v>
      </c>
      <c r="L190" s="374" t="s">
        <v>377</v>
      </c>
      <c r="M190" s="387" t="s">
        <v>935</v>
      </c>
      <c r="N190" s="129" t="s">
        <v>314</v>
      </c>
      <c r="O190" s="309"/>
      <c r="P190" s="309"/>
      <c r="Q190" s="309"/>
      <c r="R190" s="309"/>
      <c r="S190" s="309"/>
      <c r="T190" s="309"/>
      <c r="U190" s="421"/>
    </row>
    <row r="191" spans="1:21" s="86" customFormat="1" outlineLevel="1">
      <c r="A191" s="165" t="str">
        <f t="shared" si="30"/>
        <v>1</v>
      </c>
      <c r="B191" s="86" t="s">
        <v>944</v>
      </c>
      <c r="C191" s="86" t="s">
        <v>1311</v>
      </c>
      <c r="L191" s="374" t="s">
        <v>119</v>
      </c>
      <c r="M191" s="386" t="s">
        <v>352</v>
      </c>
      <c r="N191" s="129" t="s">
        <v>314</v>
      </c>
      <c r="O191" s="416">
        <f t="shared" ref="O191:T191" si="32">O192+O193+O196</f>
        <v>0</v>
      </c>
      <c r="P191" s="416">
        <f t="shared" si="32"/>
        <v>0</v>
      </c>
      <c r="Q191" s="416">
        <f t="shared" si="32"/>
        <v>0</v>
      </c>
      <c r="R191" s="416">
        <f t="shared" si="32"/>
        <v>0</v>
      </c>
      <c r="S191" s="416">
        <f t="shared" si="32"/>
        <v>0</v>
      </c>
      <c r="T191" s="416">
        <f t="shared" si="32"/>
        <v>0</v>
      </c>
      <c r="U191" s="421"/>
    </row>
    <row r="192" spans="1:21" s="86" customFormat="1" outlineLevel="1">
      <c r="A192" s="165" t="str">
        <f t="shared" si="30"/>
        <v>1</v>
      </c>
      <c r="C192" s="86" t="s">
        <v>1337</v>
      </c>
      <c r="L192" s="374" t="s">
        <v>121</v>
      </c>
      <c r="M192" s="387" t="s">
        <v>353</v>
      </c>
      <c r="N192" s="129" t="s">
        <v>314</v>
      </c>
      <c r="O192" s="309"/>
      <c r="P192" s="309"/>
      <c r="Q192" s="309"/>
      <c r="R192" s="309"/>
      <c r="S192" s="309"/>
      <c r="T192" s="309"/>
      <c r="U192" s="421"/>
    </row>
    <row r="193" spans="1:27" s="86" customFormat="1" outlineLevel="1">
      <c r="A193" s="165" t="str">
        <f t="shared" si="30"/>
        <v>1</v>
      </c>
      <c r="C193" s="86" t="s">
        <v>1338</v>
      </c>
      <c r="L193" s="374" t="s">
        <v>122</v>
      </c>
      <c r="M193" s="388" t="s">
        <v>354</v>
      </c>
      <c r="N193" s="129" t="s">
        <v>314</v>
      </c>
      <c r="O193" s="416">
        <f t="shared" ref="O193:T193" si="33">O194+O195</f>
        <v>0</v>
      </c>
      <c r="P193" s="416">
        <f t="shared" si="33"/>
        <v>0</v>
      </c>
      <c r="Q193" s="416">
        <f t="shared" si="33"/>
        <v>0</v>
      </c>
      <c r="R193" s="416">
        <f t="shared" si="33"/>
        <v>0</v>
      </c>
      <c r="S193" s="416">
        <f t="shared" si="33"/>
        <v>0</v>
      </c>
      <c r="T193" s="416">
        <f t="shared" si="33"/>
        <v>0</v>
      </c>
      <c r="U193" s="421"/>
    </row>
    <row r="194" spans="1:27" s="86" customFormat="1" outlineLevel="1">
      <c r="A194" s="165" t="str">
        <f t="shared" si="30"/>
        <v>1</v>
      </c>
      <c r="C194" s="86" t="s">
        <v>1402</v>
      </c>
      <c r="L194" s="374" t="s">
        <v>1065</v>
      </c>
      <c r="M194" s="389" t="s">
        <v>332</v>
      </c>
      <c r="N194" s="129" t="s">
        <v>314</v>
      </c>
      <c r="O194" s="309"/>
      <c r="P194" s="309"/>
      <c r="Q194" s="309"/>
      <c r="R194" s="309"/>
      <c r="S194" s="309"/>
      <c r="T194" s="309"/>
      <c r="U194" s="421"/>
    </row>
    <row r="195" spans="1:27" s="86" customFormat="1" outlineLevel="1">
      <c r="A195" s="165" t="str">
        <f t="shared" si="30"/>
        <v>1</v>
      </c>
      <c r="C195" s="86" t="s">
        <v>1403</v>
      </c>
      <c r="L195" s="374" t="s">
        <v>1066</v>
      </c>
      <c r="M195" s="389" t="s">
        <v>333</v>
      </c>
      <c r="N195" s="129" t="s">
        <v>314</v>
      </c>
      <c r="O195" s="309"/>
      <c r="P195" s="309"/>
      <c r="Q195" s="309"/>
      <c r="R195" s="309"/>
      <c r="S195" s="309"/>
      <c r="T195" s="309"/>
      <c r="U195" s="421"/>
    </row>
    <row r="196" spans="1:27" s="86" customFormat="1" ht="22.8" outlineLevel="1">
      <c r="A196" s="165" t="str">
        <f>A194</f>
        <v>1</v>
      </c>
      <c r="C196" s="86" t="s">
        <v>1339</v>
      </c>
      <c r="L196" s="374" t="s">
        <v>381</v>
      </c>
      <c r="M196" s="390" t="s">
        <v>947</v>
      </c>
      <c r="N196" s="347" t="s">
        <v>314</v>
      </c>
      <c r="O196" s="413"/>
      <c r="P196" s="413"/>
      <c r="Q196" s="413"/>
      <c r="R196" s="413"/>
      <c r="S196" s="413"/>
      <c r="T196" s="413"/>
      <c r="U196" s="421"/>
    </row>
    <row r="197" spans="1:27">
      <c r="C197" s="86"/>
      <c r="O197" s="1"/>
      <c r="P197" s="1"/>
      <c r="T197" s="5"/>
      <c r="AA197" s="1"/>
    </row>
    <row r="198" spans="1:27" s="124" customFormat="1" ht="30" customHeight="1">
      <c r="A198" s="123" t="s">
        <v>851</v>
      </c>
      <c r="M198" s="125"/>
      <c r="N198" s="125"/>
      <c r="O198" s="125"/>
      <c r="P198" s="125"/>
      <c r="Z198" s="126"/>
    </row>
    <row r="199" spans="1:27">
      <c r="A199" s="127" t="s">
        <v>852</v>
      </c>
      <c r="AA199" s="1"/>
    </row>
    <row r="200" spans="1:27" s="88" customFormat="1" ht="15" customHeight="1">
      <c r="A200" s="164" t="s">
        <v>17</v>
      </c>
      <c r="L200" s="141" t="str">
        <f>INDEX('Общие сведения'!$J$112:$J$216,MATCH($A200,'Общие сведения'!$D$112:$D$216,0))</f>
        <v>Тариф 1 (Водоснабжение) - тариф на питьевую воду</v>
      </c>
      <c r="M200" s="137"/>
      <c r="N200" s="132"/>
      <c r="O200" s="132"/>
      <c r="P200" s="132"/>
      <c r="Q200" s="132"/>
      <c r="R200" s="132"/>
      <c r="S200" s="132"/>
      <c r="T200" s="132"/>
      <c r="U200" s="132"/>
    </row>
    <row r="201" spans="1:27" s="90" customFormat="1" ht="15" customHeight="1" outlineLevel="1">
      <c r="A201" s="245" t="str">
        <f>A200</f>
        <v>1</v>
      </c>
      <c r="B201" s="90" t="s">
        <v>1306</v>
      </c>
      <c r="C201" s="90" t="s">
        <v>1307</v>
      </c>
      <c r="L201" s="89"/>
      <c r="M201" s="171" t="s">
        <v>850</v>
      </c>
      <c r="N201" s="153" t="s">
        <v>355</v>
      </c>
      <c r="O201" s="85">
        <f t="shared" ref="O201:T201" si="34">SUM(O202:O203)</f>
        <v>0</v>
      </c>
      <c r="P201" s="85">
        <f t="shared" si="34"/>
        <v>0</v>
      </c>
      <c r="Q201" s="85">
        <f t="shared" si="34"/>
        <v>0</v>
      </c>
      <c r="R201" s="85">
        <f t="shared" si="34"/>
        <v>0</v>
      </c>
      <c r="S201" s="85">
        <f t="shared" si="34"/>
        <v>0</v>
      </c>
      <c r="T201" s="85">
        <f t="shared" si="34"/>
        <v>0</v>
      </c>
      <c r="U201" s="175"/>
    </row>
    <row r="202" spans="1:27" s="90" customFormat="1" ht="0.15" customHeight="1" outlineLevel="1">
      <c r="A202" s="245" t="str">
        <f>A201</f>
        <v>1</v>
      </c>
      <c r="L202" s="89" t="s">
        <v>849</v>
      </c>
      <c r="M202" s="171"/>
      <c r="N202" s="153"/>
      <c r="O202" s="173"/>
      <c r="P202" s="173"/>
      <c r="Q202" s="173"/>
      <c r="R202" s="173"/>
      <c r="S202" s="173"/>
      <c r="T202" s="173"/>
      <c r="U202" s="174"/>
    </row>
    <row r="203" spans="1:27" s="87" customFormat="1" ht="15" customHeight="1" outlineLevel="1">
      <c r="A203" s="245" t="str">
        <f>A202</f>
        <v>1</v>
      </c>
      <c r="B203" s="87" t="str">
        <f>A203&amp;"pIns"</f>
        <v>1pIns</v>
      </c>
      <c r="L203" s="133"/>
      <c r="M203" s="136" t="s">
        <v>356</v>
      </c>
      <c r="N203" s="134"/>
      <c r="O203" s="134"/>
      <c r="P203" s="134"/>
      <c r="Q203" s="134"/>
      <c r="R203" s="134"/>
      <c r="S203" s="134"/>
      <c r="T203" s="134"/>
      <c r="U203" s="145"/>
    </row>
    <row r="204" spans="1:27">
      <c r="A204" s="127" t="s">
        <v>853</v>
      </c>
      <c r="B204" s="423"/>
      <c r="C204" s="423"/>
      <c r="AA204" s="1"/>
    </row>
    <row r="205" spans="1:27" s="90" customFormat="1" ht="13.8" outlineLevel="1">
      <c r="A205" s="138" t="str">
        <f ca="1">OFFSET(A205,-1,0)</f>
        <v>et_List05_reagent</v>
      </c>
      <c r="B205" s="90" t="s">
        <v>1306</v>
      </c>
      <c r="C205" s="90" t="s">
        <v>1307</v>
      </c>
      <c r="K205" s="128" t="s">
        <v>268</v>
      </c>
      <c r="L205" s="89">
        <v>1</v>
      </c>
      <c r="M205" s="172"/>
      <c r="N205" s="153" t="s">
        <v>355</v>
      </c>
      <c r="O205" s="84"/>
      <c r="P205" s="84"/>
      <c r="Q205" s="84"/>
      <c r="R205" s="84"/>
      <c r="S205" s="84"/>
      <c r="T205" s="84"/>
      <c r="U205" s="175"/>
    </row>
    <row r="206" spans="1:27">
      <c r="B206" s="423"/>
      <c r="C206" s="423"/>
      <c r="AA206" s="1"/>
    </row>
    <row r="207" spans="1:27" s="124" customFormat="1" ht="30" customHeight="1">
      <c r="A207" s="123" t="s">
        <v>965</v>
      </c>
      <c r="B207" s="566"/>
      <c r="C207" s="566"/>
      <c r="M207" s="125"/>
      <c r="N207" s="125"/>
      <c r="O207" s="125"/>
      <c r="P207" s="125"/>
    </row>
    <row r="208" spans="1:27">
      <c r="A208" s="127" t="s">
        <v>862</v>
      </c>
      <c r="B208" s="423"/>
      <c r="C208" s="423"/>
      <c r="AA208" s="1"/>
    </row>
    <row r="209" spans="1:27" s="88" customFormat="1" ht="15" customHeight="1">
      <c r="A209" s="164" t="s">
        <v>17</v>
      </c>
      <c r="B209" s="86"/>
      <c r="C209" s="86"/>
      <c r="L209" s="141" t="str">
        <f>INDEX('Общие сведения'!$J$112:$J$216,MATCH($A209,'Общие сведения'!$D$112:$D$216,0))</f>
        <v>Тариф 1 (Водоснабжение) - тариф на питьевую воду</v>
      </c>
      <c r="M209" s="137"/>
      <c r="N209" s="132"/>
      <c r="O209" s="132"/>
      <c r="P209" s="132"/>
      <c r="Q209" s="132"/>
      <c r="R209" s="132"/>
      <c r="S209" s="132"/>
      <c r="T209" s="132"/>
      <c r="U209" s="192"/>
    </row>
    <row r="210" spans="1:27" s="90" customFormat="1" ht="11.25" customHeight="1" outlineLevel="1">
      <c r="A210" s="430" t="str">
        <f t="shared" ref="A210:A221" si="35">A209</f>
        <v>1</v>
      </c>
      <c r="B210" s="567" t="s">
        <v>1306</v>
      </c>
      <c r="C210" s="567"/>
      <c r="L210" s="89" t="s">
        <v>17</v>
      </c>
      <c r="M210" s="171" t="s">
        <v>850</v>
      </c>
      <c r="N210" s="130" t="s">
        <v>355</v>
      </c>
      <c r="O210" s="155">
        <f>SUMIF(N215:N221,N210,O215:O221)</f>
        <v>0</v>
      </c>
      <c r="P210" s="155">
        <f>SUMIF(N215:N221,N210,P215:P221)</f>
        <v>0</v>
      </c>
      <c r="Q210" s="155">
        <f>SUMIF(N215:N221,N210,Q215:Q221)</f>
        <v>0</v>
      </c>
      <c r="R210" s="155">
        <f>SUMIF(N215:N221,N210,R215:R221)</f>
        <v>0</v>
      </c>
      <c r="S210" s="155">
        <f>SUMIF(N215:N221,N210,S215:S221)</f>
        <v>0</v>
      </c>
      <c r="T210" s="155">
        <f>SUMIF(N215:N221,N210,T215:T221)</f>
        <v>0</v>
      </c>
      <c r="U210" s="175"/>
    </row>
    <row r="211" spans="1:27" s="90" customFormat="1" ht="11.25" customHeight="1" outlineLevel="1">
      <c r="A211" s="430" t="str">
        <f t="shared" si="35"/>
        <v>1</v>
      </c>
      <c r="B211" s="567" t="s">
        <v>1307</v>
      </c>
      <c r="C211" s="567"/>
      <c r="L211" s="89" t="s">
        <v>101</v>
      </c>
      <c r="M211" s="171" t="s">
        <v>951</v>
      </c>
      <c r="N211" s="131" t="s">
        <v>1004</v>
      </c>
      <c r="O211" s="155">
        <f>SUMIF(N215:N221,N211,O215:O221)</f>
        <v>0</v>
      </c>
      <c r="P211" s="155">
        <f>SUMIF(N215:N221,N211,P215:P221)</f>
        <v>0</v>
      </c>
      <c r="Q211" s="155">
        <f>SUMIF(N215:N221,N211,Q215:Q221)</f>
        <v>0</v>
      </c>
      <c r="R211" s="155">
        <f>SUMIF(N215:N221,N211,R215:R221)</f>
        <v>0</v>
      </c>
      <c r="S211" s="155">
        <f>SUMIF(N215:N221,N211,S215:S221)</f>
        <v>0</v>
      </c>
      <c r="T211" s="155">
        <f>SUMIF(N215:N221,N211,T215:T221)</f>
        <v>0</v>
      </c>
      <c r="U211" s="175"/>
    </row>
    <row r="212" spans="1:27" s="90" customFormat="1" ht="11.25" customHeight="1" outlineLevel="1">
      <c r="A212" s="430" t="str">
        <f t="shared" si="35"/>
        <v>1</v>
      </c>
      <c r="B212" s="567" t="s">
        <v>1308</v>
      </c>
      <c r="C212" s="567"/>
      <c r="L212" s="89" t="s">
        <v>102</v>
      </c>
      <c r="M212" s="171" t="s">
        <v>952</v>
      </c>
      <c r="N212" s="131" t="s">
        <v>1218</v>
      </c>
      <c r="O212" s="341"/>
      <c r="P212" s="341"/>
      <c r="Q212" s="341"/>
      <c r="R212" s="341"/>
      <c r="S212" s="341"/>
      <c r="T212" s="341"/>
      <c r="U212" s="175"/>
    </row>
    <row r="213" spans="1:27" s="90" customFormat="1" ht="11.25" customHeight="1" outlineLevel="1">
      <c r="A213" s="430" t="str">
        <f t="shared" si="35"/>
        <v>1</v>
      </c>
      <c r="B213" s="567" t="s">
        <v>1362</v>
      </c>
      <c r="C213" s="567"/>
      <c r="L213" s="89" t="s">
        <v>103</v>
      </c>
      <c r="M213" s="171" t="s">
        <v>357</v>
      </c>
      <c r="N213" s="131" t="s">
        <v>449</v>
      </c>
      <c r="O213" s="155">
        <f>IF(O211=0,0,O210/O211)</f>
        <v>0</v>
      </c>
      <c r="P213" s="155">
        <f t="shared" ref="P213:T214" si="36">IF(P211=0,0,P210/P211)</f>
        <v>0</v>
      </c>
      <c r="Q213" s="155">
        <f t="shared" si="36"/>
        <v>0</v>
      </c>
      <c r="R213" s="155">
        <f t="shared" si="36"/>
        <v>0</v>
      </c>
      <c r="S213" s="155">
        <f t="shared" si="36"/>
        <v>0</v>
      </c>
      <c r="T213" s="155">
        <f t="shared" si="36"/>
        <v>0</v>
      </c>
      <c r="U213" s="175"/>
    </row>
    <row r="214" spans="1:27" s="90" customFormat="1" ht="11.25" customHeight="1" outlineLevel="1">
      <c r="A214" s="430" t="str">
        <f t="shared" si="35"/>
        <v>1</v>
      </c>
      <c r="B214" s="567" t="s">
        <v>1311</v>
      </c>
      <c r="C214" s="567"/>
      <c r="L214" s="89" t="s">
        <v>119</v>
      </c>
      <c r="M214" s="171" t="s">
        <v>358</v>
      </c>
      <c r="N214" s="131" t="s">
        <v>448</v>
      </c>
      <c r="O214" s="353">
        <f>IF(O212=0,0,O211/O212)</f>
        <v>0</v>
      </c>
      <c r="P214" s="353">
        <f t="shared" si="36"/>
        <v>0</v>
      </c>
      <c r="Q214" s="353">
        <f t="shared" si="36"/>
        <v>0</v>
      </c>
      <c r="R214" s="353">
        <f t="shared" si="36"/>
        <v>0</v>
      </c>
      <c r="S214" s="353">
        <f t="shared" si="36"/>
        <v>0</v>
      </c>
      <c r="T214" s="353">
        <f t="shared" si="36"/>
        <v>0</v>
      </c>
      <c r="U214" s="175"/>
    </row>
    <row r="215" spans="1:27" s="90" customFormat="1" ht="12.9" customHeight="1" outlineLevel="1">
      <c r="A215" s="430" t="str">
        <f t="shared" si="35"/>
        <v>1</v>
      </c>
      <c r="B215" s="567"/>
      <c r="C215" s="567"/>
      <c r="J215" s="285" t="s">
        <v>854</v>
      </c>
      <c r="L215" s="293"/>
      <c r="M215" s="290" t="s">
        <v>942</v>
      </c>
      <c r="N215" s="291"/>
      <c r="O215" s="292"/>
      <c r="P215" s="292"/>
      <c r="Q215" s="292"/>
      <c r="R215" s="292"/>
      <c r="S215" s="292"/>
      <c r="T215" s="292"/>
      <c r="U215" s="294"/>
    </row>
    <row r="216" spans="1:27" s="90" customFormat="1" ht="11.25" customHeight="1" outlineLevel="1">
      <c r="A216" s="138" t="str">
        <f ca="1">OFFSET(A216,-1,0)</f>
        <v>1</v>
      </c>
      <c r="B216" s="567" t="s">
        <v>1363</v>
      </c>
      <c r="C216" s="567" t="str">
        <f>M216</f>
        <v>Без разбивки</v>
      </c>
      <c r="J216" s="1078" t="s">
        <v>183</v>
      </c>
      <c r="K216" s="128" t="s">
        <v>268</v>
      </c>
      <c r="L216" s="89" t="str">
        <f>J216</f>
        <v>6.1</v>
      </c>
      <c r="M216" s="191" t="str">
        <f>"Без разбивки"</f>
        <v>Без разбивки</v>
      </c>
      <c r="N216" s="348" t="s">
        <v>355</v>
      </c>
      <c r="O216" s="84"/>
      <c r="P216" s="84"/>
      <c r="Q216" s="84"/>
      <c r="R216" s="84"/>
      <c r="S216" s="84"/>
      <c r="T216" s="84"/>
      <c r="U216" s="175"/>
    </row>
    <row r="217" spans="1:27" s="90" customFormat="1" ht="11.25" customHeight="1" outlineLevel="1">
      <c r="A217" s="138" t="str">
        <f ca="1">A216</f>
        <v>1</v>
      </c>
      <c r="B217" s="567" t="s">
        <v>1341</v>
      </c>
      <c r="C217" s="567" t="str">
        <f>C216</f>
        <v>Без разбивки</v>
      </c>
      <c r="J217" s="1078"/>
      <c r="L217" s="189" t="str">
        <f>L216&amp;".1"</f>
        <v>6.1.1</v>
      </c>
      <c r="M217" s="190" t="s">
        <v>855</v>
      </c>
      <c r="N217" s="349" t="s">
        <v>449</v>
      </c>
      <c r="O217" s="155">
        <f t="shared" ref="O217:T217" si="37">IF(OR(AND(O216&lt;&gt;0,O218=0),AND(O216=0,O218&lt;&gt;0)),"Ошибка",IF(O218=0,0,O216/O218))</f>
        <v>0</v>
      </c>
      <c r="P217" s="155">
        <f t="shared" si="37"/>
        <v>0</v>
      </c>
      <c r="Q217" s="155">
        <f t="shared" si="37"/>
        <v>0</v>
      </c>
      <c r="R217" s="155">
        <f t="shared" si="37"/>
        <v>0</v>
      </c>
      <c r="S217" s="155">
        <f t="shared" si="37"/>
        <v>0</v>
      </c>
      <c r="T217" s="155">
        <f t="shared" si="37"/>
        <v>0</v>
      </c>
      <c r="U217" s="175"/>
    </row>
    <row r="218" spans="1:27" s="90" customFormat="1" ht="11.25" customHeight="1" outlineLevel="1">
      <c r="A218" s="138" t="str">
        <f ca="1">A217</f>
        <v>1</v>
      </c>
      <c r="B218" s="567" t="s">
        <v>1342</v>
      </c>
      <c r="C218" s="567" t="str">
        <f>C217</f>
        <v>Без разбивки</v>
      </c>
      <c r="J218" s="1078"/>
      <c r="L218" s="189" t="str">
        <f>L216&amp;".2"</f>
        <v>6.1.2</v>
      </c>
      <c r="M218" s="190" t="s">
        <v>953</v>
      </c>
      <c r="N218" s="349" t="s">
        <v>1004</v>
      </c>
      <c r="O218" s="84"/>
      <c r="P218" s="84"/>
      <c r="Q218" s="84"/>
      <c r="R218" s="84"/>
      <c r="S218" s="84"/>
      <c r="T218" s="84"/>
      <c r="U218" s="175"/>
    </row>
    <row r="219" spans="1:27" s="87" customFormat="1" ht="15" customHeight="1" outlineLevel="1">
      <c r="A219" s="430" t="str">
        <f>A215</f>
        <v>1</v>
      </c>
      <c r="B219" s="87" t="str">
        <f>A219&amp;"pIns1"</f>
        <v>1pIns1</v>
      </c>
      <c r="L219" s="133"/>
      <c r="M219" s="136" t="s">
        <v>356</v>
      </c>
      <c r="N219" s="134"/>
      <c r="O219" s="134"/>
      <c r="P219" s="134"/>
      <c r="Q219" s="134"/>
      <c r="R219" s="134"/>
      <c r="S219" s="134"/>
      <c r="T219" s="134"/>
      <c r="U219" s="145"/>
    </row>
    <row r="220" spans="1:27" s="90" customFormat="1" ht="12.9" customHeight="1" outlineLevel="1">
      <c r="A220" s="430" t="str">
        <f t="shared" si="35"/>
        <v>1</v>
      </c>
      <c r="B220" s="567"/>
      <c r="C220" s="567"/>
      <c r="J220" s="285" t="s">
        <v>927</v>
      </c>
      <c r="L220" s="293"/>
      <c r="M220" s="290" t="s">
        <v>943</v>
      </c>
      <c r="N220" s="291"/>
      <c r="O220" s="292"/>
      <c r="P220" s="292"/>
      <c r="Q220" s="292"/>
      <c r="R220" s="292"/>
      <c r="S220" s="292"/>
      <c r="T220" s="292"/>
      <c r="U220" s="294"/>
    </row>
    <row r="221" spans="1:27" s="87" customFormat="1" ht="15" customHeight="1" outlineLevel="1">
      <c r="A221" s="430" t="str">
        <f t="shared" si="35"/>
        <v>1</v>
      </c>
      <c r="B221" s="87" t="str">
        <f>A221&amp;"pIns2"</f>
        <v>1pIns2</v>
      </c>
      <c r="L221" s="133"/>
      <c r="M221" s="136" t="s">
        <v>928</v>
      </c>
      <c r="N221" s="134"/>
      <c r="O221" s="134"/>
      <c r="P221" s="134"/>
      <c r="Q221" s="134"/>
      <c r="R221" s="134"/>
      <c r="S221" s="134"/>
      <c r="T221" s="134"/>
      <c r="U221" s="145"/>
    </row>
    <row r="222" spans="1:27">
      <c r="A222" s="127" t="s">
        <v>863</v>
      </c>
      <c r="B222" s="423"/>
      <c r="C222" s="423"/>
      <c r="AA222" s="1"/>
    </row>
    <row r="223" spans="1:27" s="90" customFormat="1" ht="11.25" customHeight="1" outlineLevel="1">
      <c r="A223" s="138" t="str">
        <f ca="1">OFFSET(A223,-1,0)</f>
        <v>et_List06_voltage</v>
      </c>
      <c r="B223" s="567" t="s">
        <v>1363</v>
      </c>
      <c r="C223" s="567">
        <f>M223</f>
        <v>0</v>
      </c>
      <c r="J223" s="1078"/>
      <c r="K223" s="128" t="s">
        <v>268</v>
      </c>
      <c r="L223" s="89">
        <f>J223</f>
        <v>0</v>
      </c>
      <c r="M223" s="191"/>
      <c r="N223" s="130" t="s">
        <v>355</v>
      </c>
      <c r="O223" s="84"/>
      <c r="P223" s="84"/>
      <c r="Q223" s="84"/>
      <c r="R223" s="84"/>
      <c r="S223" s="84"/>
      <c r="T223" s="84"/>
      <c r="U223" s="175"/>
    </row>
    <row r="224" spans="1:27" s="90" customFormat="1" ht="11.25" customHeight="1" outlineLevel="1">
      <c r="A224" s="138" t="str">
        <f ca="1">A223</f>
        <v>et_List06_voltage</v>
      </c>
      <c r="B224" s="567" t="s">
        <v>1341</v>
      </c>
      <c r="C224" s="567">
        <f>C223</f>
        <v>0</v>
      </c>
      <c r="J224" s="1078"/>
      <c r="L224" s="189" t="str">
        <f>L223&amp;".1"</f>
        <v>0.1</v>
      </c>
      <c r="M224" s="190" t="s">
        <v>855</v>
      </c>
      <c r="N224" s="131" t="s">
        <v>449</v>
      </c>
      <c r="O224" s="155">
        <f t="shared" ref="O224:T224" si="38">IF(OR(AND(O223&lt;&gt;0,O225=0),AND(O223=0,O225&lt;&gt;0)),"Ошибка",IF(O225=0,0,O223/O225))</f>
        <v>0</v>
      </c>
      <c r="P224" s="155">
        <f t="shared" si="38"/>
        <v>0</v>
      </c>
      <c r="Q224" s="155">
        <f t="shared" si="38"/>
        <v>0</v>
      </c>
      <c r="R224" s="155">
        <f t="shared" si="38"/>
        <v>0</v>
      </c>
      <c r="S224" s="155">
        <f t="shared" si="38"/>
        <v>0</v>
      </c>
      <c r="T224" s="155">
        <f t="shared" si="38"/>
        <v>0</v>
      </c>
      <c r="U224" s="175"/>
    </row>
    <row r="225" spans="1:27" s="90" customFormat="1" ht="11.25" customHeight="1" outlineLevel="1">
      <c r="A225" s="138" t="str">
        <f ca="1">A224</f>
        <v>et_List06_voltage</v>
      </c>
      <c r="B225" s="567" t="s">
        <v>1342</v>
      </c>
      <c r="C225" s="567">
        <f>C224</f>
        <v>0</v>
      </c>
      <c r="J225" s="1078"/>
      <c r="L225" s="189" t="str">
        <f>L223&amp;".2"</f>
        <v>0.2</v>
      </c>
      <c r="M225" s="190" t="s">
        <v>953</v>
      </c>
      <c r="N225" s="131" t="s">
        <v>1004</v>
      </c>
      <c r="O225" s="84"/>
      <c r="P225" s="84"/>
      <c r="Q225" s="84"/>
      <c r="R225" s="84"/>
      <c r="S225" s="84"/>
      <c r="T225" s="84"/>
      <c r="U225" s="175"/>
    </row>
    <row r="226" spans="1:27">
      <c r="A226" s="127" t="s">
        <v>932</v>
      </c>
      <c r="B226" s="423"/>
      <c r="C226" s="423"/>
      <c r="AA226" s="1"/>
    </row>
    <row r="227" spans="1:27" s="90" customFormat="1" ht="11.25" customHeight="1" outlineLevel="1">
      <c r="A227" s="138" t="str">
        <f ca="1">OFFSET(A227,-1,0)</f>
        <v>et_List06_voltage2</v>
      </c>
      <c r="B227" s="567" t="s">
        <v>1364</v>
      </c>
      <c r="C227" s="567">
        <f>M227</f>
        <v>0</v>
      </c>
      <c r="J227" s="1078"/>
      <c r="K227" s="128" t="s">
        <v>268</v>
      </c>
      <c r="L227" s="89">
        <f>J227</f>
        <v>0</v>
      </c>
      <c r="M227" s="191"/>
      <c r="N227" s="284" t="s">
        <v>355</v>
      </c>
      <c r="O227" s="155">
        <f>O228+O231</f>
        <v>0</v>
      </c>
      <c r="P227" s="155">
        <f>P228+P231</f>
        <v>0</v>
      </c>
      <c r="Q227" s="155">
        <f>Q228+Q231</f>
        <v>0</v>
      </c>
      <c r="R227" s="155">
        <f>R228+R231</f>
        <v>0</v>
      </c>
      <c r="S227" s="155">
        <f>S228+S231</f>
        <v>0</v>
      </c>
      <c r="T227" s="155">
        <f>T229*T230+T232*T233/1000*12</f>
        <v>0</v>
      </c>
      <c r="U227" s="175"/>
    </row>
    <row r="228" spans="1:27" s="90" customFormat="1" ht="11.25" customHeight="1" outlineLevel="1">
      <c r="A228" s="138" t="str">
        <f t="shared" ref="A228:A233" ca="1" si="39">OFFSET(A228,-1,0)</f>
        <v>et_List06_voltage2</v>
      </c>
      <c r="B228" s="567" t="s">
        <v>1390</v>
      </c>
      <c r="C228" s="567">
        <f t="shared" ref="C228:C233" si="40">C227</f>
        <v>0</v>
      </c>
      <c r="J228" s="1078"/>
      <c r="L228" s="189" t="str">
        <f>L227&amp;".1"</f>
        <v>0.1</v>
      </c>
      <c r="M228" s="190" t="s">
        <v>1253</v>
      </c>
      <c r="N228" s="529" t="s">
        <v>1285</v>
      </c>
      <c r="O228" s="84"/>
      <c r="P228" s="84"/>
      <c r="Q228" s="84"/>
      <c r="R228" s="84"/>
      <c r="S228" s="84"/>
      <c r="T228" s="84"/>
      <c r="U228" s="175"/>
    </row>
    <row r="229" spans="1:27" s="90" customFormat="1" ht="11.25" customHeight="1" outlineLevel="1">
      <c r="A229" s="138" t="str">
        <f t="shared" ca="1" si="39"/>
        <v>et_List06_voltage2</v>
      </c>
      <c r="B229" s="567" t="s">
        <v>1404</v>
      </c>
      <c r="C229" s="567">
        <f t="shared" si="40"/>
        <v>0</v>
      </c>
      <c r="J229" s="1078"/>
      <c r="L229" s="189" t="str">
        <f>L227&amp;".1.1"</f>
        <v>0.1.1</v>
      </c>
      <c r="M229" s="530" t="s">
        <v>855</v>
      </c>
      <c r="N229" s="283" t="s">
        <v>449</v>
      </c>
      <c r="O229" s="155">
        <f t="shared" ref="O229:T229" si="41">IF(OR(AND(O228&lt;&gt;0,O230=0),AND(O228=0,O230&lt;&gt;0)),"Ошибка",IF(O230=0,0,O228/O230))</f>
        <v>0</v>
      </c>
      <c r="P229" s="155">
        <f t="shared" si="41"/>
        <v>0</v>
      </c>
      <c r="Q229" s="155">
        <f t="shared" si="41"/>
        <v>0</v>
      </c>
      <c r="R229" s="155">
        <f t="shared" si="41"/>
        <v>0</v>
      </c>
      <c r="S229" s="155">
        <f t="shared" si="41"/>
        <v>0</v>
      </c>
      <c r="T229" s="155">
        <f t="shared" si="41"/>
        <v>0</v>
      </c>
      <c r="U229" s="175"/>
    </row>
    <row r="230" spans="1:27" s="90" customFormat="1" ht="11.25" customHeight="1" outlineLevel="1">
      <c r="A230" s="138" t="str">
        <f t="shared" ca="1" si="39"/>
        <v>et_List06_voltage2</v>
      </c>
      <c r="B230" s="567" t="s">
        <v>1405</v>
      </c>
      <c r="C230" s="567">
        <f t="shared" si="40"/>
        <v>0</v>
      </c>
      <c r="J230" s="1078"/>
      <c r="L230" s="189" t="str">
        <f>L227&amp;".1.2"</f>
        <v>0.1.2</v>
      </c>
      <c r="M230" s="530" t="s">
        <v>953</v>
      </c>
      <c r="N230" s="283" t="s">
        <v>1004</v>
      </c>
      <c r="O230" s="84"/>
      <c r="P230" s="84"/>
      <c r="Q230" s="84"/>
      <c r="R230" s="84"/>
      <c r="S230" s="84"/>
      <c r="T230" s="84"/>
      <c r="U230" s="175"/>
    </row>
    <row r="231" spans="1:27" s="90" customFormat="1" ht="11.25" customHeight="1" outlineLevel="1">
      <c r="A231" s="138" t="str">
        <f t="shared" ca="1" si="39"/>
        <v>et_List06_voltage2</v>
      </c>
      <c r="B231" s="567" t="s">
        <v>1345</v>
      </c>
      <c r="C231" s="567">
        <f t="shared" si="40"/>
        <v>0</v>
      </c>
      <c r="J231" s="1078"/>
      <c r="L231" s="189" t="str">
        <f>L227&amp;".2"</f>
        <v>0.2</v>
      </c>
      <c r="M231" s="190" t="s">
        <v>1254</v>
      </c>
      <c r="N231" s="529" t="s">
        <v>1285</v>
      </c>
      <c r="O231" s="84"/>
      <c r="P231" s="84"/>
      <c r="Q231" s="84"/>
      <c r="R231" s="84"/>
      <c r="S231" s="84"/>
      <c r="T231" s="84"/>
      <c r="U231" s="175"/>
    </row>
    <row r="232" spans="1:27" s="90" customFormat="1" ht="11.25" customHeight="1" outlineLevel="1">
      <c r="A232" s="138" t="str">
        <f t="shared" ca="1" si="39"/>
        <v>et_List06_voltage2</v>
      </c>
      <c r="B232" s="567" t="s">
        <v>1406</v>
      </c>
      <c r="C232" s="567">
        <f t="shared" si="40"/>
        <v>0</v>
      </c>
      <c r="J232" s="1078"/>
      <c r="L232" s="189" t="str">
        <f>L227&amp;".2.1"</f>
        <v>0.2.1</v>
      </c>
      <c r="M232" s="530" t="s">
        <v>929</v>
      </c>
      <c r="N232" s="283" t="s">
        <v>931</v>
      </c>
      <c r="O232" s="155">
        <f t="shared" ref="O232:T232" si="42">IF(OR(AND(O231&lt;&gt;0,O233=0),AND(O231=0,O233&lt;&gt;0)),"Ошибка",IF(O233=0,0,O231/O233*1000/12))</f>
        <v>0</v>
      </c>
      <c r="P232" s="155">
        <f t="shared" si="42"/>
        <v>0</v>
      </c>
      <c r="Q232" s="155">
        <f t="shared" si="42"/>
        <v>0</v>
      </c>
      <c r="R232" s="155">
        <f t="shared" si="42"/>
        <v>0</v>
      </c>
      <c r="S232" s="155">
        <f t="shared" si="42"/>
        <v>0</v>
      </c>
      <c r="T232" s="155">
        <f t="shared" si="42"/>
        <v>0</v>
      </c>
      <c r="U232" s="175"/>
    </row>
    <row r="233" spans="1:27" s="90" customFormat="1" ht="11.25" customHeight="1" outlineLevel="1">
      <c r="A233" s="138" t="str">
        <f t="shared" ca="1" si="39"/>
        <v>et_List06_voltage2</v>
      </c>
      <c r="B233" s="567" t="s">
        <v>1407</v>
      </c>
      <c r="C233" s="567">
        <f t="shared" si="40"/>
        <v>0</v>
      </c>
      <c r="J233" s="1078"/>
      <c r="L233" s="189" t="str">
        <f>L227&amp;".2.2"</f>
        <v>0.2.2</v>
      </c>
      <c r="M233" s="530" t="s">
        <v>954</v>
      </c>
      <c r="N233" s="283" t="s">
        <v>930</v>
      </c>
      <c r="O233" s="84"/>
      <c r="P233" s="84"/>
      <c r="Q233" s="84"/>
      <c r="R233" s="84"/>
      <c r="S233" s="84"/>
      <c r="T233" s="84"/>
      <c r="U233" s="175"/>
    </row>
    <row r="234" spans="1:27">
      <c r="AA234" s="1"/>
    </row>
    <row r="235" spans="1:27" s="124" customFormat="1" ht="30" customHeight="1">
      <c r="A235" s="123" t="s">
        <v>864</v>
      </c>
      <c r="M235" s="125"/>
      <c r="N235" s="125"/>
      <c r="O235" s="125"/>
      <c r="P235" s="125"/>
    </row>
    <row r="236" spans="1:27">
      <c r="A236" s="127" t="s">
        <v>865</v>
      </c>
      <c r="AA236" s="1"/>
    </row>
    <row r="237" spans="1:27" s="91" customFormat="1" ht="15" customHeight="1">
      <c r="A237" s="164" t="s">
        <v>17</v>
      </c>
      <c r="L237" s="218" t="str">
        <f>INDEX('Общие сведения'!$J$112:$J$216,MATCH($A237,'Общие сведения'!$D$112:$D$216,0))</f>
        <v>Тариф 1 (Водоснабжение) - тариф на питьевую воду</v>
      </c>
      <c r="M237" s="137"/>
      <c r="N237" s="132"/>
      <c r="O237" s="132"/>
      <c r="P237" s="132"/>
      <c r="Q237" s="132"/>
      <c r="R237" s="132"/>
      <c r="S237" s="132"/>
      <c r="T237" s="132"/>
      <c r="U237" s="197"/>
    </row>
    <row r="238" spans="1:27" s="93" customFormat="1" ht="22.8" outlineLevel="1">
      <c r="A238" s="430" t="str">
        <f>A237</f>
        <v>1</v>
      </c>
      <c r="B238" s="91" t="s">
        <v>1306</v>
      </c>
      <c r="L238" s="198">
        <v>1</v>
      </c>
      <c r="M238" s="199" t="s">
        <v>360</v>
      </c>
      <c r="N238" s="130" t="s">
        <v>355</v>
      </c>
      <c r="O238" s="201">
        <f t="shared" ref="O238:T238" si="43">SUM(O239:O243)</f>
        <v>0</v>
      </c>
      <c r="P238" s="201">
        <f t="shared" si="43"/>
        <v>0</v>
      </c>
      <c r="Q238" s="201">
        <f t="shared" si="43"/>
        <v>0</v>
      </c>
      <c r="R238" s="201">
        <f t="shared" si="43"/>
        <v>0</v>
      </c>
      <c r="S238" s="201">
        <f t="shared" si="43"/>
        <v>0</v>
      </c>
      <c r="T238" s="201">
        <f t="shared" si="43"/>
        <v>0</v>
      </c>
      <c r="U238" s="175"/>
    </row>
    <row r="239" spans="1:27" s="91" customFormat="1" outlineLevel="1">
      <c r="A239" s="430" t="str">
        <f t="shared" ref="A239:A285" si="44">A238</f>
        <v>1</v>
      </c>
      <c r="B239" s="91" t="s">
        <v>1352</v>
      </c>
      <c r="L239" s="202" t="s">
        <v>154</v>
      </c>
      <c r="M239" s="203" t="s">
        <v>361</v>
      </c>
      <c r="N239" s="130" t="s">
        <v>355</v>
      </c>
      <c r="O239" s="204"/>
      <c r="P239" s="204"/>
      <c r="Q239" s="204"/>
      <c r="R239" s="204"/>
      <c r="S239" s="204"/>
      <c r="T239" s="204"/>
      <c r="U239" s="175"/>
    </row>
    <row r="240" spans="1:27" s="91" customFormat="1" outlineLevel="1">
      <c r="A240" s="430" t="str">
        <f t="shared" si="44"/>
        <v>1</v>
      </c>
      <c r="B240" s="91" t="s">
        <v>1353</v>
      </c>
      <c r="L240" s="202" t="s">
        <v>155</v>
      </c>
      <c r="M240" s="203" t="s">
        <v>362</v>
      </c>
      <c r="N240" s="130" t="s">
        <v>355</v>
      </c>
      <c r="O240" s="204"/>
      <c r="P240" s="204"/>
      <c r="Q240" s="204"/>
      <c r="R240" s="204"/>
      <c r="S240" s="204"/>
      <c r="T240" s="204"/>
      <c r="U240" s="175"/>
    </row>
    <row r="241" spans="1:21" s="91" customFormat="1" outlineLevel="1">
      <c r="A241" s="430" t="str">
        <f t="shared" si="44"/>
        <v>1</v>
      </c>
      <c r="B241" s="91" t="s">
        <v>1354</v>
      </c>
      <c r="L241" s="202" t="s">
        <v>363</v>
      </c>
      <c r="M241" s="203" t="s">
        <v>364</v>
      </c>
      <c r="N241" s="130" t="s">
        <v>355</v>
      </c>
      <c r="O241" s="204"/>
      <c r="P241" s="204"/>
      <c r="Q241" s="204"/>
      <c r="R241" s="204"/>
      <c r="S241" s="204"/>
      <c r="T241" s="204"/>
      <c r="U241" s="175"/>
    </row>
    <row r="242" spans="1:21" s="91" customFormat="1" outlineLevel="1">
      <c r="A242" s="430" t="str">
        <f t="shared" si="44"/>
        <v>1</v>
      </c>
      <c r="B242" s="91" t="s">
        <v>1355</v>
      </c>
      <c r="L242" s="202" t="s">
        <v>365</v>
      </c>
      <c r="M242" s="203" t="s">
        <v>366</v>
      </c>
      <c r="N242" s="130" t="s">
        <v>355</v>
      </c>
      <c r="O242" s="204"/>
      <c r="P242" s="204"/>
      <c r="Q242" s="204"/>
      <c r="R242" s="204"/>
      <c r="S242" s="204"/>
      <c r="T242" s="204"/>
      <c r="U242" s="175"/>
    </row>
    <row r="243" spans="1:21" s="91" customFormat="1" outlineLevel="1">
      <c r="A243" s="430" t="str">
        <f t="shared" si="44"/>
        <v>1</v>
      </c>
      <c r="B243" s="91" t="s">
        <v>1408</v>
      </c>
      <c r="L243" s="202" t="s">
        <v>367</v>
      </c>
      <c r="M243" s="203" t="s">
        <v>368</v>
      </c>
      <c r="N243" s="130" t="s">
        <v>355</v>
      </c>
      <c r="O243" s="204"/>
      <c r="P243" s="204"/>
      <c r="Q243" s="204"/>
      <c r="R243" s="204"/>
      <c r="S243" s="204"/>
      <c r="T243" s="204"/>
      <c r="U243" s="175"/>
    </row>
    <row r="244" spans="1:21" s="93" customFormat="1" outlineLevel="1">
      <c r="A244" s="430" t="str">
        <f t="shared" si="44"/>
        <v>1</v>
      </c>
      <c r="B244" s="91" t="s">
        <v>1307</v>
      </c>
      <c r="L244" s="198">
        <v>2</v>
      </c>
      <c r="M244" s="199" t="s">
        <v>369</v>
      </c>
      <c r="N244" s="130" t="s">
        <v>355</v>
      </c>
      <c r="O244" s="201">
        <f t="shared" ref="O244:T244" si="45">SUM(O245:O249)</f>
        <v>0</v>
      </c>
      <c r="P244" s="201">
        <f t="shared" si="45"/>
        <v>0</v>
      </c>
      <c r="Q244" s="201">
        <f t="shared" si="45"/>
        <v>0</v>
      </c>
      <c r="R244" s="201">
        <f t="shared" si="45"/>
        <v>0</v>
      </c>
      <c r="S244" s="201">
        <f t="shared" si="45"/>
        <v>0</v>
      </c>
      <c r="T244" s="201">
        <f t="shared" si="45"/>
        <v>0</v>
      </c>
      <c r="U244" s="175"/>
    </row>
    <row r="245" spans="1:21" s="91" customFormat="1" outlineLevel="1">
      <c r="A245" s="430" t="str">
        <f t="shared" si="44"/>
        <v>1</v>
      </c>
      <c r="B245" s="91" t="s">
        <v>1356</v>
      </c>
      <c r="L245" s="202" t="s">
        <v>16</v>
      </c>
      <c r="M245" s="203" t="s">
        <v>361</v>
      </c>
      <c r="N245" s="130" t="s">
        <v>355</v>
      </c>
      <c r="O245" s="204"/>
      <c r="P245" s="204"/>
      <c r="Q245" s="204"/>
      <c r="R245" s="204"/>
      <c r="S245" s="204"/>
      <c r="T245" s="204"/>
      <c r="U245" s="175"/>
    </row>
    <row r="246" spans="1:21" s="91" customFormat="1" outlineLevel="1">
      <c r="A246" s="430" t="str">
        <f t="shared" si="44"/>
        <v>1</v>
      </c>
      <c r="B246" s="91" t="s">
        <v>1357</v>
      </c>
      <c r="L246" s="202" t="s">
        <v>143</v>
      </c>
      <c r="M246" s="203" t="s">
        <v>362</v>
      </c>
      <c r="N246" s="130" t="s">
        <v>355</v>
      </c>
      <c r="O246" s="204"/>
      <c r="P246" s="204"/>
      <c r="Q246" s="204"/>
      <c r="R246" s="204"/>
      <c r="S246" s="204"/>
      <c r="T246" s="204"/>
      <c r="U246" s="175"/>
    </row>
    <row r="247" spans="1:21" s="91" customFormat="1" outlineLevel="1">
      <c r="A247" s="430" t="str">
        <f t="shared" si="44"/>
        <v>1</v>
      </c>
      <c r="B247" s="91" t="s">
        <v>1409</v>
      </c>
      <c r="L247" s="202" t="s">
        <v>156</v>
      </c>
      <c r="M247" s="203" t="s">
        <v>364</v>
      </c>
      <c r="N247" s="130" t="s">
        <v>355</v>
      </c>
      <c r="O247" s="204"/>
      <c r="P247" s="204"/>
      <c r="Q247" s="204"/>
      <c r="R247" s="204"/>
      <c r="S247" s="204"/>
      <c r="T247" s="204"/>
      <c r="U247" s="175"/>
    </row>
    <row r="248" spans="1:21" s="91" customFormat="1" outlineLevel="1">
      <c r="A248" s="430" t="str">
        <f t="shared" si="44"/>
        <v>1</v>
      </c>
      <c r="B248" s="91" t="s">
        <v>1410</v>
      </c>
      <c r="L248" s="202" t="s">
        <v>157</v>
      </c>
      <c r="M248" s="203" t="s">
        <v>366</v>
      </c>
      <c r="N248" s="130" t="s">
        <v>355</v>
      </c>
      <c r="O248" s="204"/>
      <c r="P248" s="204"/>
      <c r="Q248" s="204"/>
      <c r="R248" s="204"/>
      <c r="S248" s="204"/>
      <c r="T248" s="204"/>
      <c r="U248" s="175"/>
    </row>
    <row r="249" spans="1:21" s="91" customFormat="1" outlineLevel="1">
      <c r="A249" s="430" t="str">
        <f t="shared" si="44"/>
        <v>1</v>
      </c>
      <c r="B249" s="91" t="s">
        <v>1411</v>
      </c>
      <c r="L249" s="202" t="s">
        <v>370</v>
      </c>
      <c r="M249" s="203" t="s">
        <v>368</v>
      </c>
      <c r="N249" s="130" t="s">
        <v>355</v>
      </c>
      <c r="O249" s="204"/>
      <c r="P249" s="204"/>
      <c r="Q249" s="204"/>
      <c r="R249" s="204"/>
      <c r="S249" s="204"/>
      <c r="T249" s="204"/>
      <c r="U249" s="175"/>
    </row>
    <row r="250" spans="1:21" s="93" customFormat="1" outlineLevel="1">
      <c r="A250" s="430" t="str">
        <f t="shared" si="44"/>
        <v>1</v>
      </c>
      <c r="B250" s="91" t="s">
        <v>1308</v>
      </c>
      <c r="L250" s="198">
        <v>3</v>
      </c>
      <c r="M250" s="199" t="s">
        <v>371</v>
      </c>
      <c r="N250" s="130" t="s">
        <v>355</v>
      </c>
      <c r="O250" s="201">
        <f t="shared" ref="O250:T250" si="46">SUM(O251:O255)</f>
        <v>0</v>
      </c>
      <c r="P250" s="201">
        <f t="shared" si="46"/>
        <v>0</v>
      </c>
      <c r="Q250" s="201">
        <f t="shared" si="46"/>
        <v>0</v>
      </c>
      <c r="R250" s="201">
        <f t="shared" si="46"/>
        <v>0</v>
      </c>
      <c r="S250" s="201">
        <f t="shared" si="46"/>
        <v>0</v>
      </c>
      <c r="T250" s="201">
        <f t="shared" si="46"/>
        <v>0</v>
      </c>
      <c r="U250" s="175"/>
    </row>
    <row r="251" spans="1:21" s="91" customFormat="1" outlineLevel="1">
      <c r="A251" s="430" t="str">
        <f t="shared" si="44"/>
        <v>1</v>
      </c>
      <c r="B251" s="91" t="s">
        <v>1324</v>
      </c>
      <c r="L251" s="202" t="s">
        <v>158</v>
      </c>
      <c r="M251" s="203" t="s">
        <v>361</v>
      </c>
      <c r="N251" s="130" t="s">
        <v>355</v>
      </c>
      <c r="O251" s="204"/>
      <c r="P251" s="204"/>
      <c r="Q251" s="204"/>
      <c r="R251" s="204"/>
      <c r="S251" s="204"/>
      <c r="T251" s="204"/>
      <c r="U251" s="175"/>
    </row>
    <row r="252" spans="1:21" s="91" customFormat="1" outlineLevel="1">
      <c r="A252" s="430" t="str">
        <f t="shared" si="44"/>
        <v>1</v>
      </c>
      <c r="B252" s="91" t="s">
        <v>1325</v>
      </c>
      <c r="L252" s="202" t="s">
        <v>159</v>
      </c>
      <c r="M252" s="203" t="s">
        <v>362</v>
      </c>
      <c r="N252" s="130" t="s">
        <v>355</v>
      </c>
      <c r="O252" s="204"/>
      <c r="P252" s="204"/>
      <c r="Q252" s="204"/>
      <c r="R252" s="204"/>
      <c r="S252" s="204"/>
      <c r="T252" s="204"/>
      <c r="U252" s="175"/>
    </row>
    <row r="253" spans="1:21" s="91" customFormat="1" outlineLevel="1">
      <c r="A253" s="430" t="str">
        <f t="shared" si="44"/>
        <v>1</v>
      </c>
      <c r="B253" s="91" t="s">
        <v>1326</v>
      </c>
      <c r="L253" s="202" t="s">
        <v>372</v>
      </c>
      <c r="M253" s="203" t="s">
        <v>364</v>
      </c>
      <c r="N253" s="130" t="s">
        <v>355</v>
      </c>
      <c r="O253" s="204"/>
      <c r="P253" s="204"/>
      <c r="Q253" s="204"/>
      <c r="R253" s="204"/>
      <c r="S253" s="204"/>
      <c r="T253" s="204"/>
      <c r="U253" s="175"/>
    </row>
    <row r="254" spans="1:21" s="91" customFormat="1" outlineLevel="1">
      <c r="A254" s="430" t="str">
        <f t="shared" si="44"/>
        <v>1</v>
      </c>
      <c r="B254" s="91" t="s">
        <v>1412</v>
      </c>
      <c r="L254" s="202" t="s">
        <v>373</v>
      </c>
      <c r="M254" s="203" t="s">
        <v>366</v>
      </c>
      <c r="N254" s="130" t="s">
        <v>355</v>
      </c>
      <c r="O254" s="204"/>
      <c r="P254" s="204"/>
      <c r="Q254" s="204"/>
      <c r="R254" s="204"/>
      <c r="S254" s="204"/>
      <c r="T254" s="204"/>
      <c r="U254" s="175"/>
    </row>
    <row r="255" spans="1:21" s="91" customFormat="1" outlineLevel="1">
      <c r="A255" s="430" t="str">
        <f t="shared" si="44"/>
        <v>1</v>
      </c>
      <c r="B255" s="91" t="s">
        <v>1413</v>
      </c>
      <c r="L255" s="202" t="s">
        <v>374</v>
      </c>
      <c r="M255" s="203" t="s">
        <v>368</v>
      </c>
      <c r="N255" s="130" t="s">
        <v>355</v>
      </c>
      <c r="O255" s="204"/>
      <c r="P255" s="204"/>
      <c r="Q255" s="204"/>
      <c r="R255" s="204"/>
      <c r="S255" s="204"/>
      <c r="T255" s="204"/>
      <c r="U255" s="175"/>
    </row>
    <row r="256" spans="1:21" s="93" customFormat="1" ht="22.8" outlineLevel="1">
      <c r="A256" s="430" t="str">
        <f t="shared" si="44"/>
        <v>1</v>
      </c>
      <c r="B256" s="91" t="s">
        <v>1362</v>
      </c>
      <c r="L256" s="198">
        <v>4</v>
      </c>
      <c r="M256" s="199" t="s">
        <v>375</v>
      </c>
      <c r="N256" s="130" t="s">
        <v>355</v>
      </c>
      <c r="O256" s="201">
        <f t="shared" ref="O256:T256" si="47">SUM(O257:O261)</f>
        <v>0</v>
      </c>
      <c r="P256" s="201">
        <f t="shared" si="47"/>
        <v>0</v>
      </c>
      <c r="Q256" s="201">
        <f>SUM(Q257:Q261)</f>
        <v>0</v>
      </c>
      <c r="R256" s="201">
        <f t="shared" si="47"/>
        <v>0</v>
      </c>
      <c r="S256" s="201">
        <f t="shared" si="47"/>
        <v>0</v>
      </c>
      <c r="T256" s="201">
        <f t="shared" si="47"/>
        <v>0</v>
      </c>
      <c r="U256" s="175"/>
    </row>
    <row r="257" spans="1:21" s="91" customFormat="1" outlineLevel="1">
      <c r="A257" s="430" t="str">
        <f t="shared" si="44"/>
        <v>1</v>
      </c>
      <c r="B257" s="91" t="s">
        <v>1309</v>
      </c>
      <c r="L257" s="202" t="s">
        <v>145</v>
      </c>
      <c r="M257" s="203" t="s">
        <v>361</v>
      </c>
      <c r="N257" s="130" t="s">
        <v>355</v>
      </c>
      <c r="O257" s="204">
        <f t="shared" ref="O257:T261" si="48">O239+O245-O251</f>
        <v>0</v>
      </c>
      <c r="P257" s="204">
        <f t="shared" si="48"/>
        <v>0</v>
      </c>
      <c r="Q257" s="204">
        <f t="shared" si="48"/>
        <v>0</v>
      </c>
      <c r="R257" s="204">
        <f t="shared" si="48"/>
        <v>0</v>
      </c>
      <c r="S257" s="204">
        <f t="shared" si="48"/>
        <v>0</v>
      </c>
      <c r="T257" s="204">
        <f t="shared" si="48"/>
        <v>0</v>
      </c>
      <c r="U257" s="175"/>
    </row>
    <row r="258" spans="1:21" s="91" customFormat="1" outlineLevel="1">
      <c r="A258" s="430" t="str">
        <f t="shared" si="44"/>
        <v>1</v>
      </c>
      <c r="B258" s="91" t="s">
        <v>1310</v>
      </c>
      <c r="L258" s="202" t="s">
        <v>376</v>
      </c>
      <c r="M258" s="203" t="s">
        <v>362</v>
      </c>
      <c r="N258" s="130" t="s">
        <v>355</v>
      </c>
      <c r="O258" s="204">
        <f t="shared" si="48"/>
        <v>0</v>
      </c>
      <c r="P258" s="204">
        <f t="shared" si="48"/>
        <v>0</v>
      </c>
      <c r="Q258" s="204">
        <f t="shared" si="48"/>
        <v>0</v>
      </c>
      <c r="R258" s="204">
        <f t="shared" si="48"/>
        <v>0</v>
      </c>
      <c r="S258" s="204">
        <f t="shared" si="48"/>
        <v>0</v>
      </c>
      <c r="T258" s="204">
        <f t="shared" si="48"/>
        <v>0</v>
      </c>
      <c r="U258" s="175"/>
    </row>
    <row r="259" spans="1:21" s="91" customFormat="1" outlineLevel="1">
      <c r="A259" s="430" t="str">
        <f t="shared" si="44"/>
        <v>1</v>
      </c>
      <c r="B259" s="91" t="s">
        <v>1327</v>
      </c>
      <c r="L259" s="202" t="s">
        <v>377</v>
      </c>
      <c r="M259" s="203" t="s">
        <v>364</v>
      </c>
      <c r="N259" s="130" t="s">
        <v>355</v>
      </c>
      <c r="O259" s="204">
        <f t="shared" si="48"/>
        <v>0</v>
      </c>
      <c r="P259" s="204">
        <f t="shared" si="48"/>
        <v>0</v>
      </c>
      <c r="Q259" s="204">
        <f t="shared" si="48"/>
        <v>0</v>
      </c>
      <c r="R259" s="204">
        <f t="shared" si="48"/>
        <v>0</v>
      </c>
      <c r="S259" s="204">
        <f t="shared" si="48"/>
        <v>0</v>
      </c>
      <c r="T259" s="204">
        <f t="shared" si="48"/>
        <v>0</v>
      </c>
      <c r="U259" s="175"/>
    </row>
    <row r="260" spans="1:21" s="91" customFormat="1" outlineLevel="1">
      <c r="A260" s="430" t="str">
        <f t="shared" si="44"/>
        <v>1</v>
      </c>
      <c r="B260" s="91" t="s">
        <v>1328</v>
      </c>
      <c r="L260" s="202" t="s">
        <v>378</v>
      </c>
      <c r="M260" s="203" t="s">
        <v>366</v>
      </c>
      <c r="N260" s="130" t="s">
        <v>355</v>
      </c>
      <c r="O260" s="204">
        <f t="shared" si="48"/>
        <v>0</v>
      </c>
      <c r="P260" s="204">
        <f t="shared" si="48"/>
        <v>0</v>
      </c>
      <c r="Q260" s="204">
        <f t="shared" si="48"/>
        <v>0</v>
      </c>
      <c r="R260" s="204">
        <f t="shared" si="48"/>
        <v>0</v>
      </c>
      <c r="S260" s="204">
        <f t="shared" si="48"/>
        <v>0</v>
      </c>
      <c r="T260" s="204">
        <f t="shared" si="48"/>
        <v>0</v>
      </c>
      <c r="U260" s="175"/>
    </row>
    <row r="261" spans="1:21" s="91" customFormat="1" outlineLevel="1">
      <c r="A261" s="430" t="str">
        <f t="shared" si="44"/>
        <v>1</v>
      </c>
      <c r="B261" s="91" t="s">
        <v>1414</v>
      </c>
      <c r="L261" s="202" t="s">
        <v>379</v>
      </c>
      <c r="M261" s="203" t="s">
        <v>368</v>
      </c>
      <c r="N261" s="130" t="s">
        <v>355</v>
      </c>
      <c r="O261" s="204">
        <f t="shared" si="48"/>
        <v>0</v>
      </c>
      <c r="P261" s="204">
        <f t="shared" si="48"/>
        <v>0</v>
      </c>
      <c r="Q261" s="204">
        <f t="shared" si="48"/>
        <v>0</v>
      </c>
      <c r="R261" s="204">
        <f t="shared" si="48"/>
        <v>0</v>
      </c>
      <c r="S261" s="204">
        <f t="shared" si="48"/>
        <v>0</v>
      </c>
      <c r="T261" s="204">
        <f t="shared" si="48"/>
        <v>0</v>
      </c>
      <c r="U261" s="175"/>
    </row>
    <row r="262" spans="1:21" s="93" customFormat="1" outlineLevel="1">
      <c r="A262" s="430" t="str">
        <f t="shared" si="44"/>
        <v>1</v>
      </c>
      <c r="B262" s="91" t="s">
        <v>1311</v>
      </c>
      <c r="L262" s="198">
        <v>5</v>
      </c>
      <c r="M262" s="199" t="s">
        <v>380</v>
      </c>
      <c r="N262" s="130" t="s">
        <v>355</v>
      </c>
      <c r="O262" s="201">
        <f t="shared" ref="O262:T262" si="49">SUM(O263:O267)</f>
        <v>0</v>
      </c>
      <c r="P262" s="201">
        <f t="shared" si="49"/>
        <v>0</v>
      </c>
      <c r="Q262" s="201">
        <f t="shared" si="49"/>
        <v>0</v>
      </c>
      <c r="R262" s="201">
        <f t="shared" si="49"/>
        <v>0</v>
      </c>
      <c r="S262" s="201">
        <f t="shared" si="49"/>
        <v>0</v>
      </c>
      <c r="T262" s="201">
        <f t="shared" si="49"/>
        <v>0</v>
      </c>
      <c r="U262" s="175"/>
    </row>
    <row r="263" spans="1:21" s="91" customFormat="1" outlineLevel="1">
      <c r="A263" s="430" t="str">
        <f t="shared" si="44"/>
        <v>1</v>
      </c>
      <c r="B263" s="91" t="s">
        <v>1337</v>
      </c>
      <c r="L263" s="202" t="s">
        <v>121</v>
      </c>
      <c r="M263" s="203" t="s">
        <v>361</v>
      </c>
      <c r="N263" s="130" t="s">
        <v>355</v>
      </c>
      <c r="O263" s="204">
        <f>(O257+O239)/2</f>
        <v>0</v>
      </c>
      <c r="P263" s="204">
        <f t="shared" ref="P263:T267" si="50">(P257+P239)/2</f>
        <v>0</v>
      </c>
      <c r="Q263" s="204">
        <f>(Q257+Q239)/2</f>
        <v>0</v>
      </c>
      <c r="R263" s="204">
        <f t="shared" si="50"/>
        <v>0</v>
      </c>
      <c r="S263" s="204">
        <f t="shared" si="50"/>
        <v>0</v>
      </c>
      <c r="T263" s="204">
        <f t="shared" si="50"/>
        <v>0</v>
      </c>
      <c r="U263" s="175"/>
    </row>
    <row r="264" spans="1:21" s="91" customFormat="1" outlineLevel="1">
      <c r="A264" s="430" t="str">
        <f t="shared" si="44"/>
        <v>1</v>
      </c>
      <c r="B264" s="91" t="s">
        <v>1338</v>
      </c>
      <c r="L264" s="202" t="s">
        <v>122</v>
      </c>
      <c r="M264" s="203" t="s">
        <v>362</v>
      </c>
      <c r="N264" s="130" t="s">
        <v>355</v>
      </c>
      <c r="O264" s="204">
        <f>(O258+O240)/2</f>
        <v>0</v>
      </c>
      <c r="P264" s="204">
        <f t="shared" si="50"/>
        <v>0</v>
      </c>
      <c r="Q264" s="204">
        <f>(Q258+Q240)/2</f>
        <v>0</v>
      </c>
      <c r="R264" s="204">
        <f t="shared" si="50"/>
        <v>0</v>
      </c>
      <c r="S264" s="204">
        <f t="shared" si="50"/>
        <v>0</v>
      </c>
      <c r="T264" s="204">
        <f t="shared" si="50"/>
        <v>0</v>
      </c>
      <c r="U264" s="175"/>
    </row>
    <row r="265" spans="1:21" s="91" customFormat="1" outlineLevel="1">
      <c r="A265" s="430" t="str">
        <f t="shared" si="44"/>
        <v>1</v>
      </c>
      <c r="B265" s="91" t="s">
        <v>1339</v>
      </c>
      <c r="L265" s="202" t="s">
        <v>381</v>
      </c>
      <c r="M265" s="203" t="s">
        <v>364</v>
      </c>
      <c r="N265" s="130" t="s">
        <v>355</v>
      </c>
      <c r="O265" s="204">
        <f>(O259+O241)/2</f>
        <v>0</v>
      </c>
      <c r="P265" s="204">
        <f t="shared" si="50"/>
        <v>0</v>
      </c>
      <c r="Q265" s="204">
        <f>(Q259+Q241)/2</f>
        <v>0</v>
      </c>
      <c r="R265" s="204">
        <f t="shared" si="50"/>
        <v>0</v>
      </c>
      <c r="S265" s="204">
        <f t="shared" si="50"/>
        <v>0</v>
      </c>
      <c r="T265" s="204">
        <f t="shared" si="50"/>
        <v>0</v>
      </c>
      <c r="U265" s="175"/>
    </row>
    <row r="266" spans="1:21" s="91" customFormat="1" outlineLevel="1">
      <c r="A266" s="430" t="str">
        <f t="shared" si="44"/>
        <v>1</v>
      </c>
      <c r="B266" s="91" t="s">
        <v>1340</v>
      </c>
      <c r="L266" s="202" t="s">
        <v>382</v>
      </c>
      <c r="M266" s="203" t="s">
        <v>366</v>
      </c>
      <c r="N266" s="130" t="s">
        <v>355</v>
      </c>
      <c r="O266" s="204">
        <f>(O260+O242)/2</f>
        <v>0</v>
      </c>
      <c r="P266" s="204">
        <f t="shared" si="50"/>
        <v>0</v>
      </c>
      <c r="Q266" s="204">
        <f>(Q260+Q242)/2</f>
        <v>0</v>
      </c>
      <c r="R266" s="204">
        <f t="shared" si="50"/>
        <v>0</v>
      </c>
      <c r="S266" s="204">
        <f t="shared" si="50"/>
        <v>0</v>
      </c>
      <c r="T266" s="204">
        <f t="shared" si="50"/>
        <v>0</v>
      </c>
      <c r="U266" s="175"/>
    </row>
    <row r="267" spans="1:21" s="91" customFormat="1" outlineLevel="1">
      <c r="A267" s="430" t="str">
        <f t="shared" si="44"/>
        <v>1</v>
      </c>
      <c r="B267" s="91" t="s">
        <v>1415</v>
      </c>
      <c r="L267" s="202" t="s">
        <v>383</v>
      </c>
      <c r="M267" s="203" t="s">
        <v>368</v>
      </c>
      <c r="N267" s="130" t="s">
        <v>355</v>
      </c>
      <c r="O267" s="204">
        <f>(O261+O243)/2</f>
        <v>0</v>
      </c>
      <c r="P267" s="204">
        <f t="shared" si="50"/>
        <v>0</v>
      </c>
      <c r="Q267" s="204">
        <f>(Q261+Q243)/2</f>
        <v>0</v>
      </c>
      <c r="R267" s="204">
        <f t="shared" si="50"/>
        <v>0</v>
      </c>
      <c r="S267" s="204">
        <f t="shared" si="50"/>
        <v>0</v>
      </c>
      <c r="T267" s="204">
        <f t="shared" si="50"/>
        <v>0</v>
      </c>
      <c r="U267" s="175"/>
    </row>
    <row r="268" spans="1:21" s="93" customFormat="1" outlineLevel="1">
      <c r="A268" s="430" t="str">
        <f t="shared" si="44"/>
        <v>1</v>
      </c>
      <c r="B268" s="91" t="s">
        <v>1363</v>
      </c>
      <c r="L268" s="198">
        <v>6</v>
      </c>
      <c r="M268" s="199" t="s">
        <v>384</v>
      </c>
      <c r="N268" s="205"/>
      <c r="O268" s="206"/>
      <c r="P268" s="206"/>
      <c r="Q268" s="206"/>
      <c r="R268" s="206"/>
      <c r="S268" s="206"/>
      <c r="T268" s="206"/>
      <c r="U268" s="175"/>
    </row>
    <row r="269" spans="1:21" s="91" customFormat="1" outlineLevel="1">
      <c r="A269" s="430" t="str">
        <f t="shared" si="44"/>
        <v>1</v>
      </c>
      <c r="B269" s="91" t="s">
        <v>1341</v>
      </c>
      <c r="L269" s="202" t="s">
        <v>183</v>
      </c>
      <c r="M269" s="203" t="s">
        <v>361</v>
      </c>
      <c r="N269" s="200" t="s">
        <v>142</v>
      </c>
      <c r="O269" s="204">
        <f t="shared" ref="O269:T269" si="51">IF(O263=0,0,O275/O263*100)</f>
        <v>0</v>
      </c>
      <c r="P269" s="204">
        <f t="shared" si="51"/>
        <v>0</v>
      </c>
      <c r="Q269" s="204">
        <f t="shared" si="51"/>
        <v>0</v>
      </c>
      <c r="R269" s="204">
        <f t="shared" si="51"/>
        <v>0</v>
      </c>
      <c r="S269" s="204">
        <f t="shared" si="51"/>
        <v>0</v>
      </c>
      <c r="T269" s="204">
        <f t="shared" si="51"/>
        <v>0</v>
      </c>
      <c r="U269" s="175"/>
    </row>
    <row r="270" spans="1:21" s="91" customFormat="1" outlineLevel="1">
      <c r="A270" s="430" t="str">
        <f t="shared" si="44"/>
        <v>1</v>
      </c>
      <c r="B270" s="91" t="s">
        <v>1342</v>
      </c>
      <c r="L270" s="202" t="s">
        <v>184</v>
      </c>
      <c r="M270" s="203" t="s">
        <v>362</v>
      </c>
      <c r="N270" s="200" t="s">
        <v>142</v>
      </c>
      <c r="O270" s="204">
        <f t="shared" ref="O270:T270" si="52">IF(O264=0,0,O276/O264*100)</f>
        <v>0</v>
      </c>
      <c r="P270" s="204">
        <f t="shared" si="52"/>
        <v>0</v>
      </c>
      <c r="Q270" s="204">
        <f t="shared" si="52"/>
        <v>0</v>
      </c>
      <c r="R270" s="204">
        <f t="shared" si="52"/>
        <v>0</v>
      </c>
      <c r="S270" s="204">
        <f t="shared" si="52"/>
        <v>0</v>
      </c>
      <c r="T270" s="204">
        <f t="shared" si="52"/>
        <v>0</v>
      </c>
      <c r="U270" s="175"/>
    </row>
    <row r="271" spans="1:21" s="91" customFormat="1" outlineLevel="1">
      <c r="A271" s="430" t="str">
        <f t="shared" si="44"/>
        <v>1</v>
      </c>
      <c r="B271" s="91" t="s">
        <v>1343</v>
      </c>
      <c r="L271" s="202" t="s">
        <v>385</v>
      </c>
      <c r="M271" s="203" t="s">
        <v>364</v>
      </c>
      <c r="N271" s="200" t="s">
        <v>142</v>
      </c>
      <c r="O271" s="204">
        <f t="shared" ref="O271:T271" si="53">IF(O265=0,0,O277/O265*100)</f>
        <v>0</v>
      </c>
      <c r="P271" s="204">
        <f t="shared" si="53"/>
        <v>0</v>
      </c>
      <c r="Q271" s="204">
        <f t="shared" si="53"/>
        <v>0</v>
      </c>
      <c r="R271" s="204">
        <f t="shared" si="53"/>
        <v>0</v>
      </c>
      <c r="S271" s="204">
        <f t="shared" si="53"/>
        <v>0</v>
      </c>
      <c r="T271" s="204">
        <f t="shared" si="53"/>
        <v>0</v>
      </c>
      <c r="U271" s="175"/>
    </row>
    <row r="272" spans="1:21" s="91" customFormat="1" outlineLevel="1">
      <c r="A272" s="430" t="str">
        <f t="shared" si="44"/>
        <v>1</v>
      </c>
      <c r="B272" s="91" t="s">
        <v>1344</v>
      </c>
      <c r="L272" s="202" t="s">
        <v>386</v>
      </c>
      <c r="M272" s="203" t="s">
        <v>366</v>
      </c>
      <c r="N272" s="200" t="s">
        <v>142</v>
      </c>
      <c r="O272" s="204">
        <f t="shared" ref="O272:T272" si="54">IF(O266=0,0,O278/O266*100)</f>
        <v>0</v>
      </c>
      <c r="P272" s="204">
        <f t="shared" si="54"/>
        <v>0</v>
      </c>
      <c r="Q272" s="204">
        <f t="shared" si="54"/>
        <v>0</v>
      </c>
      <c r="R272" s="204">
        <f t="shared" si="54"/>
        <v>0</v>
      </c>
      <c r="S272" s="204">
        <f t="shared" si="54"/>
        <v>0</v>
      </c>
      <c r="T272" s="204">
        <f t="shared" si="54"/>
        <v>0</v>
      </c>
      <c r="U272" s="175"/>
    </row>
    <row r="273" spans="1:27" s="91" customFormat="1" outlineLevel="1">
      <c r="A273" s="430" t="str">
        <f t="shared" si="44"/>
        <v>1</v>
      </c>
      <c r="B273" s="91" t="s">
        <v>1399</v>
      </c>
      <c r="L273" s="202" t="s">
        <v>387</v>
      </c>
      <c r="M273" s="203" t="s">
        <v>368</v>
      </c>
      <c r="N273" s="200" t="s">
        <v>142</v>
      </c>
      <c r="O273" s="204">
        <f t="shared" ref="O273:T273" si="55">IF(O267=0,0,O279/O267*100)</f>
        <v>0</v>
      </c>
      <c r="P273" s="204">
        <f t="shared" si="55"/>
        <v>0</v>
      </c>
      <c r="Q273" s="204">
        <f t="shared" si="55"/>
        <v>0</v>
      </c>
      <c r="R273" s="204">
        <f t="shared" si="55"/>
        <v>0</v>
      </c>
      <c r="S273" s="204">
        <f t="shared" si="55"/>
        <v>0</v>
      </c>
      <c r="T273" s="204">
        <f t="shared" si="55"/>
        <v>0</v>
      </c>
      <c r="U273" s="175"/>
    </row>
    <row r="274" spans="1:27" s="93" customFormat="1" outlineLevel="1">
      <c r="A274" s="430" t="str">
        <f t="shared" si="44"/>
        <v>1</v>
      </c>
      <c r="B274" s="91" t="s">
        <v>1364</v>
      </c>
      <c r="L274" s="198">
        <v>7</v>
      </c>
      <c r="M274" s="199" t="s">
        <v>388</v>
      </c>
      <c r="N274" s="130" t="s">
        <v>355</v>
      </c>
      <c r="O274" s="201">
        <f t="shared" ref="O274:T274" si="56">SUM(O275:O279)</f>
        <v>0</v>
      </c>
      <c r="P274" s="201">
        <f t="shared" si="56"/>
        <v>0</v>
      </c>
      <c r="Q274" s="201">
        <f>SUM(Q275:Q279)</f>
        <v>0</v>
      </c>
      <c r="R274" s="201">
        <f t="shared" si="56"/>
        <v>0</v>
      </c>
      <c r="S274" s="201">
        <f t="shared" si="56"/>
        <v>0</v>
      </c>
      <c r="T274" s="201">
        <f t="shared" si="56"/>
        <v>0</v>
      </c>
      <c r="U274" s="175"/>
    </row>
    <row r="275" spans="1:27" s="91" customFormat="1" outlineLevel="1">
      <c r="A275" s="430" t="str">
        <f t="shared" si="44"/>
        <v>1</v>
      </c>
      <c r="B275" s="91" t="s">
        <v>1390</v>
      </c>
      <c r="L275" s="202" t="s">
        <v>185</v>
      </c>
      <c r="M275" s="203" t="s">
        <v>361</v>
      </c>
      <c r="N275" s="130" t="s">
        <v>355</v>
      </c>
      <c r="O275" s="204"/>
      <c r="P275" s="204"/>
      <c r="Q275" s="204"/>
      <c r="R275" s="204"/>
      <c r="S275" s="204"/>
      <c r="T275" s="204"/>
      <c r="U275" s="175"/>
    </row>
    <row r="276" spans="1:27" s="91" customFormat="1" outlineLevel="1">
      <c r="A276" s="430" t="str">
        <f t="shared" si="44"/>
        <v>1</v>
      </c>
      <c r="B276" s="91" t="s">
        <v>1345</v>
      </c>
      <c r="L276" s="202" t="s">
        <v>186</v>
      </c>
      <c r="M276" s="203" t="s">
        <v>362</v>
      </c>
      <c r="N276" s="130" t="s">
        <v>355</v>
      </c>
      <c r="O276" s="204"/>
      <c r="P276" s="204"/>
      <c r="Q276" s="204"/>
      <c r="R276" s="204"/>
      <c r="S276" s="204"/>
      <c r="T276" s="204"/>
      <c r="U276" s="175"/>
    </row>
    <row r="277" spans="1:27" s="91" customFormat="1" outlineLevel="1">
      <c r="A277" s="430" t="str">
        <f t="shared" si="44"/>
        <v>1</v>
      </c>
      <c r="B277" s="91" t="s">
        <v>1346</v>
      </c>
      <c r="L277" s="202" t="s">
        <v>389</v>
      </c>
      <c r="M277" s="203" t="s">
        <v>364</v>
      </c>
      <c r="N277" s="130" t="s">
        <v>355</v>
      </c>
      <c r="O277" s="204"/>
      <c r="P277" s="204"/>
      <c r="Q277" s="204"/>
      <c r="R277" s="204"/>
      <c r="S277" s="204"/>
      <c r="T277" s="204"/>
      <c r="U277" s="175"/>
    </row>
    <row r="278" spans="1:27" s="91" customFormat="1" outlineLevel="1">
      <c r="A278" s="430" t="str">
        <f t="shared" si="44"/>
        <v>1</v>
      </c>
      <c r="B278" s="91" t="s">
        <v>1347</v>
      </c>
      <c r="L278" s="202" t="s">
        <v>390</v>
      </c>
      <c r="M278" s="203" t="s">
        <v>366</v>
      </c>
      <c r="N278" s="130" t="s">
        <v>355</v>
      </c>
      <c r="O278" s="204"/>
      <c r="P278" s="204"/>
      <c r="Q278" s="204"/>
      <c r="R278" s="204"/>
      <c r="S278" s="204"/>
      <c r="T278" s="204"/>
      <c r="U278" s="175"/>
    </row>
    <row r="279" spans="1:27" s="91" customFormat="1" outlineLevel="1">
      <c r="A279" s="430" t="str">
        <f t="shared" si="44"/>
        <v>1</v>
      </c>
      <c r="B279" s="91" t="s">
        <v>1348</v>
      </c>
      <c r="L279" s="202" t="s">
        <v>391</v>
      </c>
      <c r="M279" s="203" t="s">
        <v>368</v>
      </c>
      <c r="N279" s="130" t="s">
        <v>355</v>
      </c>
      <c r="O279" s="204"/>
      <c r="P279" s="204"/>
      <c r="Q279" s="204"/>
      <c r="R279" s="204"/>
      <c r="S279" s="204"/>
      <c r="T279" s="204"/>
      <c r="U279" s="175"/>
    </row>
    <row r="280" spans="1:27" s="93" customFormat="1" outlineLevel="1">
      <c r="A280" s="430" t="str">
        <f t="shared" si="44"/>
        <v>1</v>
      </c>
      <c r="B280" s="91" t="s">
        <v>1365</v>
      </c>
      <c r="L280" s="198">
        <v>8</v>
      </c>
      <c r="M280" s="199" t="s">
        <v>392</v>
      </c>
      <c r="N280" s="130" t="s">
        <v>355</v>
      </c>
      <c r="O280" s="201">
        <f t="shared" ref="O280:T280" si="57">SUM(O281:O285)</f>
        <v>0</v>
      </c>
      <c r="P280" s="201">
        <f t="shared" si="57"/>
        <v>0</v>
      </c>
      <c r="Q280" s="201">
        <f>SUM(Q281:Q285)</f>
        <v>0</v>
      </c>
      <c r="R280" s="201">
        <f t="shared" si="57"/>
        <v>0</v>
      </c>
      <c r="S280" s="201">
        <f t="shared" si="57"/>
        <v>0</v>
      </c>
      <c r="T280" s="201">
        <f t="shared" si="57"/>
        <v>0</v>
      </c>
      <c r="U280" s="175"/>
    </row>
    <row r="281" spans="1:27" s="91" customFormat="1" outlineLevel="1">
      <c r="A281" s="430" t="str">
        <f t="shared" si="44"/>
        <v>1</v>
      </c>
      <c r="B281" s="91" t="s">
        <v>1366</v>
      </c>
      <c r="L281" s="202" t="s">
        <v>146</v>
      </c>
      <c r="M281" s="203" t="s">
        <v>361</v>
      </c>
      <c r="N281" s="130" t="s">
        <v>355</v>
      </c>
      <c r="O281" s="204"/>
      <c r="P281" s="204"/>
      <c r="Q281" s="204"/>
      <c r="R281" s="204"/>
      <c r="S281" s="204"/>
      <c r="T281" s="204"/>
      <c r="U281" s="175"/>
    </row>
    <row r="282" spans="1:27" s="91" customFormat="1" outlineLevel="1">
      <c r="A282" s="430" t="str">
        <f t="shared" si="44"/>
        <v>1</v>
      </c>
      <c r="B282" s="91" t="s">
        <v>1367</v>
      </c>
      <c r="L282" s="202" t="s">
        <v>187</v>
      </c>
      <c r="M282" s="203" t="s">
        <v>362</v>
      </c>
      <c r="N282" s="130" t="s">
        <v>355</v>
      </c>
      <c r="O282" s="204"/>
      <c r="P282" s="204"/>
      <c r="Q282" s="204"/>
      <c r="R282" s="204"/>
      <c r="S282" s="204"/>
      <c r="T282" s="204"/>
      <c r="U282" s="175"/>
    </row>
    <row r="283" spans="1:27" s="91" customFormat="1" outlineLevel="1">
      <c r="A283" s="430" t="str">
        <f t="shared" si="44"/>
        <v>1</v>
      </c>
      <c r="B283" s="91" t="s">
        <v>1368</v>
      </c>
      <c r="L283" s="202" t="s">
        <v>393</v>
      </c>
      <c r="M283" s="203" t="s">
        <v>364</v>
      </c>
      <c r="N283" s="130" t="s">
        <v>355</v>
      </c>
      <c r="O283" s="204"/>
      <c r="P283" s="204"/>
      <c r="Q283" s="204"/>
      <c r="R283" s="204"/>
      <c r="S283" s="204"/>
      <c r="T283" s="204"/>
      <c r="U283" s="175"/>
    </row>
    <row r="284" spans="1:27" s="91" customFormat="1" outlineLevel="1">
      <c r="A284" s="430" t="str">
        <f t="shared" si="44"/>
        <v>1</v>
      </c>
      <c r="B284" s="91" t="s">
        <v>1416</v>
      </c>
      <c r="L284" s="202" t="s">
        <v>394</v>
      </c>
      <c r="M284" s="203" t="s">
        <v>366</v>
      </c>
      <c r="N284" s="130" t="s">
        <v>355</v>
      </c>
      <c r="O284" s="204"/>
      <c r="P284" s="204"/>
      <c r="Q284" s="204"/>
      <c r="R284" s="204"/>
      <c r="S284" s="204"/>
      <c r="T284" s="204"/>
      <c r="U284" s="175"/>
    </row>
    <row r="285" spans="1:27" s="91" customFormat="1" outlineLevel="1">
      <c r="A285" s="430" t="str">
        <f t="shared" si="44"/>
        <v>1</v>
      </c>
      <c r="B285" s="91" t="s">
        <v>1417</v>
      </c>
      <c r="L285" s="202" t="s">
        <v>395</v>
      </c>
      <c r="M285" s="203" t="s">
        <v>368</v>
      </c>
      <c r="N285" s="130" t="s">
        <v>355</v>
      </c>
      <c r="O285" s="204"/>
      <c r="P285" s="204"/>
      <c r="Q285" s="204"/>
      <c r="R285" s="204"/>
      <c r="S285" s="204"/>
      <c r="T285" s="204"/>
      <c r="U285" s="175"/>
    </row>
    <row r="286" spans="1:27">
      <c r="B286" s="423"/>
      <c r="C286" s="423"/>
      <c r="AA286" s="1"/>
    </row>
    <row r="287" spans="1:27" s="124" customFormat="1" ht="30" customHeight="1">
      <c r="A287" s="123" t="s">
        <v>866</v>
      </c>
      <c r="B287" s="566"/>
      <c r="C287" s="566"/>
      <c r="M287" s="125"/>
      <c r="N287" s="125"/>
      <c r="O287" s="125"/>
      <c r="P287" s="125"/>
    </row>
    <row r="288" spans="1:27">
      <c r="A288" s="127" t="s">
        <v>867</v>
      </c>
      <c r="B288" s="423"/>
      <c r="C288" s="423"/>
      <c r="AA288" s="1"/>
    </row>
    <row r="289" spans="1:27" s="80" customFormat="1" ht="15" customHeight="1">
      <c r="A289" s="164" t="s">
        <v>17</v>
      </c>
      <c r="L289" s="218" t="str">
        <f>INDEX('Общие сведения'!$J$112:$J$216,MATCH($A289,'Общие сведения'!$D$112:$D$216,0))</f>
        <v>Тариф 1 (Водоснабжение) - тариф на питьевую воду</v>
      </c>
      <c r="M289" s="137"/>
      <c r="N289" s="132"/>
      <c r="O289" s="132"/>
      <c r="P289" s="132"/>
      <c r="Q289" s="132"/>
      <c r="R289" s="132"/>
      <c r="S289" s="132"/>
      <c r="T289" s="132"/>
      <c r="U289" s="197"/>
    </row>
    <row r="290" spans="1:27" s="80" customFormat="1" outlineLevel="1">
      <c r="A290" s="430" t="str">
        <f t="shared" ref="A290:A296" si="58">A289</f>
        <v>1</v>
      </c>
      <c r="B290" s="80" t="s">
        <v>1306</v>
      </c>
      <c r="L290" s="208" t="s">
        <v>17</v>
      </c>
      <c r="M290" s="209" t="s">
        <v>396</v>
      </c>
      <c r="N290" s="187" t="s">
        <v>355</v>
      </c>
      <c r="O290" s="278">
        <f t="shared" ref="O290:T290" si="59">O291+O294+O295+O296</f>
        <v>0</v>
      </c>
      <c r="P290" s="278">
        <f t="shared" si="59"/>
        <v>0</v>
      </c>
      <c r="Q290" s="278">
        <f t="shared" si="59"/>
        <v>0</v>
      </c>
      <c r="R290" s="278">
        <f t="shared" si="59"/>
        <v>0</v>
      </c>
      <c r="S290" s="278">
        <f t="shared" si="59"/>
        <v>0</v>
      </c>
      <c r="T290" s="278">
        <f t="shared" si="59"/>
        <v>0</v>
      </c>
      <c r="U290" s="175"/>
    </row>
    <row r="291" spans="1:27" s="80" customFormat="1" outlineLevel="1">
      <c r="A291" s="430" t="str">
        <f t="shared" si="58"/>
        <v>1</v>
      </c>
      <c r="B291" s="80" t="s">
        <v>1352</v>
      </c>
      <c r="L291" s="211" t="s">
        <v>154</v>
      </c>
      <c r="M291" s="212" t="s">
        <v>12</v>
      </c>
      <c r="N291" s="130" t="s">
        <v>355</v>
      </c>
      <c r="O291" s="215">
        <f t="shared" ref="O291:T291" si="60">SUM(O292:O293)</f>
        <v>0</v>
      </c>
      <c r="P291" s="215">
        <f t="shared" si="60"/>
        <v>0</v>
      </c>
      <c r="Q291" s="215">
        <f t="shared" si="60"/>
        <v>0</v>
      </c>
      <c r="R291" s="215">
        <f t="shared" si="60"/>
        <v>0</v>
      </c>
      <c r="S291" s="215">
        <f t="shared" si="60"/>
        <v>0</v>
      </c>
      <c r="T291" s="215">
        <f t="shared" si="60"/>
        <v>0</v>
      </c>
      <c r="U291" s="175"/>
    </row>
    <row r="292" spans="1:27" s="80" customFormat="1" outlineLevel="1">
      <c r="A292" s="430" t="str">
        <f t="shared" si="58"/>
        <v>1</v>
      </c>
      <c r="B292" s="80" t="s">
        <v>1418</v>
      </c>
      <c r="L292" s="211" t="s">
        <v>397</v>
      </c>
      <c r="M292" s="214" t="s">
        <v>398</v>
      </c>
      <c r="N292" s="130" t="s">
        <v>355</v>
      </c>
      <c r="O292" s="215"/>
      <c r="P292" s="215"/>
      <c r="Q292" s="215"/>
      <c r="R292" s="215"/>
      <c r="S292" s="215"/>
      <c r="T292" s="215"/>
      <c r="U292" s="175"/>
    </row>
    <row r="293" spans="1:27" s="80" customFormat="1" outlineLevel="1">
      <c r="A293" s="430" t="str">
        <f t="shared" si="58"/>
        <v>1</v>
      </c>
      <c r="B293" s="80" t="s">
        <v>1419</v>
      </c>
      <c r="L293" s="211" t="s">
        <v>399</v>
      </c>
      <c r="M293" s="214" t="s">
        <v>400</v>
      </c>
      <c r="N293" s="130" t="s">
        <v>355</v>
      </c>
      <c r="O293" s="215"/>
      <c r="P293" s="215"/>
      <c r="Q293" s="215"/>
      <c r="R293" s="215"/>
      <c r="S293" s="215"/>
      <c r="T293" s="215"/>
      <c r="U293" s="175"/>
    </row>
    <row r="294" spans="1:27" s="80" customFormat="1" outlineLevel="1">
      <c r="A294" s="430" t="str">
        <f t="shared" si="58"/>
        <v>1</v>
      </c>
      <c r="B294" s="80" t="s">
        <v>1353</v>
      </c>
      <c r="L294" s="211" t="s">
        <v>155</v>
      </c>
      <c r="M294" s="216" t="s">
        <v>401</v>
      </c>
      <c r="N294" s="130" t="s">
        <v>355</v>
      </c>
      <c r="O294" s="215"/>
      <c r="P294" s="215"/>
      <c r="Q294" s="215"/>
      <c r="R294" s="215"/>
      <c r="S294" s="215"/>
      <c r="T294" s="215"/>
      <c r="U294" s="175"/>
    </row>
    <row r="295" spans="1:27" s="80" customFormat="1" outlineLevel="1">
      <c r="A295" s="430" t="str">
        <f t="shared" si="58"/>
        <v>1</v>
      </c>
      <c r="B295" s="80" t="s">
        <v>1354</v>
      </c>
      <c r="L295" s="211" t="s">
        <v>363</v>
      </c>
      <c r="M295" s="217" t="s">
        <v>402</v>
      </c>
      <c r="N295" s="130" t="s">
        <v>355</v>
      </c>
      <c r="O295" s="215"/>
      <c r="P295" s="215"/>
      <c r="Q295" s="215"/>
      <c r="R295" s="215"/>
      <c r="S295" s="215"/>
      <c r="T295" s="215"/>
      <c r="U295" s="175"/>
    </row>
    <row r="296" spans="1:27" s="80" customFormat="1" outlineLevel="1">
      <c r="A296" s="430" t="str">
        <f t="shared" si="58"/>
        <v>1</v>
      </c>
      <c r="B296" s="80" t="s">
        <v>1355</v>
      </c>
      <c r="L296" s="211" t="s">
        <v>365</v>
      </c>
      <c r="M296" s="217" t="s">
        <v>403</v>
      </c>
      <c r="N296" s="130" t="s">
        <v>355</v>
      </c>
      <c r="O296" s="215"/>
      <c r="P296" s="215"/>
      <c r="Q296" s="215"/>
      <c r="R296" s="215"/>
      <c r="S296" s="215"/>
      <c r="T296" s="215"/>
      <c r="U296" s="175"/>
    </row>
    <row r="297" spans="1:27">
      <c r="B297" s="423"/>
      <c r="C297" s="423"/>
      <c r="AA297" s="1"/>
    </row>
    <row r="298" spans="1:27" s="124" customFormat="1" ht="30" customHeight="1">
      <c r="A298" s="123" t="s">
        <v>873</v>
      </c>
      <c r="B298" s="566"/>
      <c r="C298" s="566"/>
      <c r="M298" s="125"/>
      <c r="N298" s="125"/>
      <c r="O298" s="125"/>
      <c r="P298" s="125"/>
    </row>
    <row r="299" spans="1:27">
      <c r="A299" s="127" t="s">
        <v>874</v>
      </c>
      <c r="B299" s="423"/>
      <c r="C299" s="423"/>
      <c r="AA299" s="1"/>
    </row>
    <row r="300" spans="1:27" s="96" customFormat="1">
      <c r="A300" s="164" t="s">
        <v>17</v>
      </c>
      <c r="B300" s="96" t="s">
        <v>997</v>
      </c>
      <c r="L300" s="218" t="str">
        <f>INDEX('Общие сведения'!$J$112:$J$216,MATCH($A300,'Общие сведения'!$D$112:$D$216,0))</f>
        <v>Тариф 1 (Водоснабжение) - тариф на питьевую воду</v>
      </c>
      <c r="M300" s="137"/>
      <c r="N300" s="137"/>
      <c r="O300" s="351">
        <f t="shared" ref="O300:T300" si="61">O301+O304+O307+O310+O313+O316+O317+O318</f>
        <v>0</v>
      </c>
      <c r="P300" s="351">
        <f t="shared" si="61"/>
        <v>0</v>
      </c>
      <c r="Q300" s="351">
        <f t="shared" si="61"/>
        <v>0</v>
      </c>
      <c r="R300" s="351">
        <f t="shared" si="61"/>
        <v>0</v>
      </c>
      <c r="S300" s="351">
        <f t="shared" si="61"/>
        <v>0</v>
      </c>
      <c r="T300" s="351">
        <f t="shared" si="61"/>
        <v>0</v>
      </c>
      <c r="U300" s="223"/>
    </row>
    <row r="301" spans="1:27" s="96" customFormat="1" outlineLevel="1">
      <c r="A301" s="430" t="str">
        <f t="shared" ref="A301:A318" si="62">A300</f>
        <v>1</v>
      </c>
      <c r="B301" s="96" t="s">
        <v>1306</v>
      </c>
      <c r="L301" s="198">
        <v>1</v>
      </c>
      <c r="M301" s="199" t="s">
        <v>405</v>
      </c>
      <c r="N301" s="205" t="s">
        <v>355</v>
      </c>
      <c r="O301" s="201">
        <f>SUMIF(N302:N303,N301,O302:O303)</f>
        <v>0</v>
      </c>
      <c r="P301" s="201">
        <f>SUMIF(N302:N303,N301,P302:P303)</f>
        <v>0</v>
      </c>
      <c r="Q301" s="201">
        <f>SUMIF(N302:N303,N301,Q302:Q303)</f>
        <v>0</v>
      </c>
      <c r="R301" s="201">
        <f>SUMIF(N302:N303,N301,R302:R303)</f>
        <v>0</v>
      </c>
      <c r="S301" s="201">
        <f>SUMIF(N302:N303,N301,S302:S303)</f>
        <v>0</v>
      </c>
      <c r="T301" s="201">
        <f>SUMIF(N302:N303,N301,T302:T303)</f>
        <v>0</v>
      </c>
      <c r="U301" s="175"/>
    </row>
    <row r="302" spans="1:27" s="96" customFormat="1" ht="0.15" customHeight="1" outlineLevel="1">
      <c r="A302" s="430" t="str">
        <f t="shared" si="62"/>
        <v>1</v>
      </c>
      <c r="J302" s="221" t="s">
        <v>868</v>
      </c>
      <c r="L302" s="205"/>
      <c r="M302" s="199"/>
      <c r="N302" s="205"/>
      <c r="O302" s="206"/>
      <c r="P302" s="206"/>
      <c r="Q302" s="206"/>
      <c r="R302" s="206"/>
      <c r="S302" s="206"/>
      <c r="T302" s="206"/>
      <c r="U302" s="224"/>
    </row>
    <row r="303" spans="1:27" s="96" customFormat="1" ht="15" customHeight="1" outlineLevel="1">
      <c r="A303" s="430" t="str">
        <f t="shared" si="62"/>
        <v>1</v>
      </c>
      <c r="B303" s="96" t="str">
        <f>A303&amp;"pIns1"</f>
        <v>1pIns1</v>
      </c>
      <c r="J303" s="222"/>
      <c r="L303" s="238"/>
      <c r="M303" s="239" t="s">
        <v>872</v>
      </c>
      <c r="N303" s="239"/>
      <c r="O303" s="239"/>
      <c r="P303" s="239"/>
      <c r="Q303" s="239"/>
      <c r="R303" s="239"/>
      <c r="S303" s="239"/>
      <c r="T303" s="239"/>
      <c r="U303" s="240"/>
    </row>
    <row r="304" spans="1:27" s="96" customFormat="1" outlineLevel="1">
      <c r="A304" s="430" t="str">
        <f t="shared" si="62"/>
        <v>1</v>
      </c>
      <c r="B304" s="96" t="s">
        <v>1307</v>
      </c>
      <c r="L304" s="198">
        <v>2</v>
      </c>
      <c r="M304" s="199" t="s">
        <v>407</v>
      </c>
      <c r="N304" s="205" t="s">
        <v>355</v>
      </c>
      <c r="O304" s="201">
        <f>SUMIF(N305:N306,N304,O305:O306)</f>
        <v>0</v>
      </c>
      <c r="P304" s="201">
        <f>SUMIF(N305:N306,N304,P305:P306)</f>
        <v>0</v>
      </c>
      <c r="Q304" s="201">
        <f>SUMIF(N305:N306,N304,Q305:Q306)</f>
        <v>0</v>
      </c>
      <c r="R304" s="201">
        <f>SUMIF(N305:N306,N304,R305:R306)</f>
        <v>0</v>
      </c>
      <c r="S304" s="201">
        <f>SUMIF(N305:N306,N304,S305:S306)</f>
        <v>0</v>
      </c>
      <c r="T304" s="201">
        <f>SUMIF(N305:N306,N304,T305:T306)</f>
        <v>0</v>
      </c>
      <c r="U304" s="175"/>
    </row>
    <row r="305" spans="1:27" s="96" customFormat="1" ht="0.15" customHeight="1" outlineLevel="1">
      <c r="A305" s="430" t="str">
        <f t="shared" si="62"/>
        <v>1</v>
      </c>
      <c r="J305" s="221" t="s">
        <v>869</v>
      </c>
      <c r="L305" s="205"/>
      <c r="M305" s="199"/>
      <c r="N305" s="205"/>
      <c r="O305" s="206"/>
      <c r="P305" s="206"/>
      <c r="Q305" s="206"/>
      <c r="R305" s="206"/>
      <c r="S305" s="206"/>
      <c r="T305" s="206"/>
      <c r="U305" s="224"/>
    </row>
    <row r="306" spans="1:27" s="96" customFormat="1" ht="15" customHeight="1" outlineLevel="1">
      <c r="A306" s="430" t="str">
        <f t="shared" si="62"/>
        <v>1</v>
      </c>
      <c r="B306" s="96" t="str">
        <f>A306&amp;"pIns2"</f>
        <v>1pIns2</v>
      </c>
      <c r="J306" s="222"/>
      <c r="L306" s="238"/>
      <c r="M306" s="239" t="s">
        <v>872</v>
      </c>
      <c r="N306" s="239"/>
      <c r="O306" s="239"/>
      <c r="P306" s="239"/>
      <c r="Q306" s="239"/>
      <c r="R306" s="239"/>
      <c r="S306" s="239"/>
      <c r="T306" s="239"/>
      <c r="U306" s="240"/>
    </row>
    <row r="307" spans="1:27" s="96" customFormat="1" outlineLevel="1">
      <c r="A307" s="430" t="str">
        <f t="shared" si="62"/>
        <v>1</v>
      </c>
      <c r="B307" s="96" t="s">
        <v>1308</v>
      </c>
      <c r="L307" s="198">
        <v>3</v>
      </c>
      <c r="M307" s="199" t="s">
        <v>409</v>
      </c>
      <c r="N307" s="205" t="s">
        <v>355</v>
      </c>
      <c r="O307" s="201">
        <f>SUMIF(N308:N309,N307,O308:O309)</f>
        <v>0</v>
      </c>
      <c r="P307" s="201">
        <f>SUMIF(N308:N309,N307,P308:P309)</f>
        <v>0</v>
      </c>
      <c r="Q307" s="201">
        <f>SUMIF(N308:N309,N307,Q308:Q309)</f>
        <v>0</v>
      </c>
      <c r="R307" s="201">
        <f>SUMIF(N308:N309,N307,R308:R309)</f>
        <v>0</v>
      </c>
      <c r="S307" s="201">
        <f>SUMIF(N308:N309,N307,S308:S309)</f>
        <v>0</v>
      </c>
      <c r="T307" s="201">
        <f>SUMIF(N308:N309,N307,T308:T309)</f>
        <v>0</v>
      </c>
      <c r="U307" s="175"/>
    </row>
    <row r="308" spans="1:27" s="96" customFormat="1" ht="0.15" customHeight="1" outlineLevel="1">
      <c r="A308" s="430" t="str">
        <f t="shared" si="62"/>
        <v>1</v>
      </c>
      <c r="J308" s="221" t="s">
        <v>870</v>
      </c>
      <c r="L308" s="205"/>
      <c r="M308" s="199"/>
      <c r="N308" s="205"/>
      <c r="O308" s="206"/>
      <c r="P308" s="206"/>
      <c r="Q308" s="206"/>
      <c r="R308" s="206"/>
      <c r="S308" s="206"/>
      <c r="T308" s="206"/>
      <c r="U308" s="224"/>
    </row>
    <row r="309" spans="1:27" s="96" customFormat="1" ht="15" customHeight="1" outlineLevel="1">
      <c r="A309" s="430" t="str">
        <f t="shared" si="62"/>
        <v>1</v>
      </c>
      <c r="B309" s="96" t="str">
        <f>A309&amp;"pIns3"</f>
        <v>1pIns3</v>
      </c>
      <c r="J309" s="222"/>
      <c r="L309" s="238"/>
      <c r="M309" s="239" t="s">
        <v>872</v>
      </c>
      <c r="N309" s="239"/>
      <c r="O309" s="239"/>
      <c r="P309" s="239"/>
      <c r="Q309" s="239"/>
      <c r="R309" s="239"/>
      <c r="S309" s="239"/>
      <c r="T309" s="239"/>
      <c r="U309" s="240"/>
    </row>
    <row r="310" spans="1:27" s="96" customFormat="1" outlineLevel="1">
      <c r="A310" s="430" t="str">
        <f t="shared" si="62"/>
        <v>1</v>
      </c>
      <c r="B310" s="96" t="s">
        <v>1362</v>
      </c>
      <c r="L310" s="198">
        <v>4</v>
      </c>
      <c r="M310" s="199" t="s">
        <v>410</v>
      </c>
      <c r="N310" s="205" t="s">
        <v>355</v>
      </c>
      <c r="O310" s="201">
        <f>SUMIF(N311:N312,N310,O311:O312)</f>
        <v>0</v>
      </c>
      <c r="P310" s="201">
        <f>SUMIF(N311:N312,N310,P311:P312)</f>
        <v>0</v>
      </c>
      <c r="Q310" s="201">
        <f>SUMIF(N311:N312,N310,Q311:Q312)</f>
        <v>0</v>
      </c>
      <c r="R310" s="201">
        <f>SUMIF(N311:N312,N310,R311:R312)</f>
        <v>0</v>
      </c>
      <c r="S310" s="201">
        <f>SUMIF(N311:N312,N310,S311:S312)</f>
        <v>0</v>
      </c>
      <c r="T310" s="201">
        <f>SUMIF(N311:N312,N310,T311:T312)</f>
        <v>0</v>
      </c>
      <c r="U310" s="175"/>
    </row>
    <row r="311" spans="1:27" s="96" customFormat="1" ht="0.15" customHeight="1" outlineLevel="1">
      <c r="A311" s="430" t="str">
        <f t="shared" si="62"/>
        <v>1</v>
      </c>
      <c r="J311" s="221" t="s">
        <v>871</v>
      </c>
      <c r="L311" s="205"/>
      <c r="M311" s="199"/>
      <c r="N311" s="205"/>
      <c r="O311" s="206"/>
      <c r="P311" s="206"/>
      <c r="Q311" s="206"/>
      <c r="R311" s="206"/>
      <c r="S311" s="206"/>
      <c r="T311" s="206"/>
      <c r="U311" s="224"/>
    </row>
    <row r="312" spans="1:27" s="96" customFormat="1" ht="15" customHeight="1" outlineLevel="1">
      <c r="A312" s="430" t="str">
        <f t="shared" si="62"/>
        <v>1</v>
      </c>
      <c r="B312" s="96" t="str">
        <f>A312&amp;"pIns5"</f>
        <v>1pIns5</v>
      </c>
      <c r="J312" s="222"/>
      <c r="L312" s="238"/>
      <c r="M312" s="239" t="s">
        <v>872</v>
      </c>
      <c r="N312" s="239"/>
      <c r="O312" s="239"/>
      <c r="P312" s="239"/>
      <c r="Q312" s="239"/>
      <c r="R312" s="239"/>
      <c r="S312" s="239"/>
      <c r="T312" s="239"/>
      <c r="U312" s="240"/>
    </row>
    <row r="313" spans="1:27" s="96" customFormat="1" outlineLevel="1">
      <c r="A313" s="430" t="str">
        <f t="shared" si="62"/>
        <v>1</v>
      </c>
      <c r="B313" s="96" t="s">
        <v>1311</v>
      </c>
      <c r="L313" s="198">
        <v>5</v>
      </c>
      <c r="M313" s="391" t="s">
        <v>1070</v>
      </c>
      <c r="N313" s="205" t="s">
        <v>355</v>
      </c>
      <c r="O313" s="201">
        <f>SUMIF(N314:N315,N313,O314:O315)</f>
        <v>0</v>
      </c>
      <c r="P313" s="201">
        <f>SUMIF(N314:N315,N313,P314:P315)</f>
        <v>0</v>
      </c>
      <c r="Q313" s="201">
        <f>SUMIF(N314:N315,N313,Q314:Q315)</f>
        <v>0</v>
      </c>
      <c r="R313" s="201">
        <f>SUMIF(N314:N315,N313,R314:R315)</f>
        <v>0</v>
      </c>
      <c r="S313" s="201">
        <f>SUMIF(N314:N315,N313,S314:S315)</f>
        <v>0</v>
      </c>
      <c r="T313" s="201">
        <f>SUMIF(N314:N315,N313,T314:T315)</f>
        <v>0</v>
      </c>
      <c r="U313" s="175"/>
    </row>
    <row r="314" spans="1:27" s="96" customFormat="1" ht="0.15" customHeight="1" outlineLevel="1">
      <c r="A314" s="430" t="str">
        <f t="shared" si="62"/>
        <v>1</v>
      </c>
      <c r="J314" s="221" t="s">
        <v>1091</v>
      </c>
      <c r="L314" s="198"/>
      <c r="M314" s="391"/>
      <c r="N314" s="205"/>
      <c r="O314" s="206"/>
      <c r="P314" s="206"/>
      <c r="Q314" s="206"/>
      <c r="R314" s="206"/>
      <c r="S314" s="206"/>
      <c r="T314" s="206"/>
      <c r="U314" s="224"/>
    </row>
    <row r="315" spans="1:27" s="96" customFormat="1" ht="15" customHeight="1" outlineLevel="1">
      <c r="A315" s="430" t="str">
        <f t="shared" si="62"/>
        <v>1</v>
      </c>
      <c r="B315" s="96" t="str">
        <f>A315&amp;"pIns5"</f>
        <v>1pIns5</v>
      </c>
      <c r="J315" s="364"/>
      <c r="L315" s="238"/>
      <c r="M315" s="239" t="s">
        <v>872</v>
      </c>
      <c r="N315" s="239"/>
      <c r="O315" s="239"/>
      <c r="P315" s="239"/>
      <c r="Q315" s="239"/>
      <c r="R315" s="239"/>
      <c r="S315" s="239"/>
      <c r="T315" s="239"/>
      <c r="U315" s="240"/>
    </row>
    <row r="316" spans="1:27" s="97" customFormat="1" outlineLevel="1">
      <c r="A316" s="430" t="str">
        <f>A312</f>
        <v>1</v>
      </c>
      <c r="B316" s="96" t="s">
        <v>1363</v>
      </c>
      <c r="L316" s="198">
        <v>6</v>
      </c>
      <c r="M316" s="391" t="s">
        <v>411</v>
      </c>
      <c r="N316" s="205" t="s">
        <v>355</v>
      </c>
      <c r="O316" s="228"/>
      <c r="P316" s="228"/>
      <c r="Q316" s="228"/>
      <c r="R316" s="228"/>
      <c r="S316" s="228"/>
      <c r="T316" s="228"/>
      <c r="U316" s="175"/>
    </row>
    <row r="317" spans="1:27" s="97" customFormat="1" outlineLevel="1">
      <c r="A317" s="430" t="str">
        <f t="shared" si="62"/>
        <v>1</v>
      </c>
      <c r="B317" s="96" t="s">
        <v>1364</v>
      </c>
      <c r="L317" s="198">
        <v>7</v>
      </c>
      <c r="M317" s="391" t="s">
        <v>412</v>
      </c>
      <c r="N317" s="205" t="s">
        <v>355</v>
      </c>
      <c r="O317" s="228"/>
      <c r="P317" s="228"/>
      <c r="Q317" s="228"/>
      <c r="R317" s="228"/>
      <c r="S317" s="228"/>
      <c r="T317" s="228"/>
      <c r="U317" s="175"/>
    </row>
    <row r="318" spans="1:27" s="97" customFormat="1" outlineLevel="1">
      <c r="A318" s="430" t="str">
        <f t="shared" si="62"/>
        <v>1</v>
      </c>
      <c r="B318" s="96" t="s">
        <v>1365</v>
      </c>
      <c r="L318" s="198">
        <v>8</v>
      </c>
      <c r="M318" s="391" t="s">
        <v>413</v>
      </c>
      <c r="N318" s="205" t="s">
        <v>355</v>
      </c>
      <c r="O318" s="228"/>
      <c r="P318" s="228"/>
      <c r="Q318" s="228"/>
      <c r="R318" s="228"/>
      <c r="S318" s="228"/>
      <c r="T318" s="228"/>
      <c r="U318" s="175"/>
    </row>
    <row r="319" spans="1:27">
      <c r="A319" s="127" t="s">
        <v>875</v>
      </c>
      <c r="B319" s="423"/>
      <c r="C319" s="423"/>
      <c r="AA319" s="1"/>
    </row>
    <row r="320" spans="1:27" s="96" customFormat="1" ht="13.8" outlineLevel="1">
      <c r="A320" s="138" t="str">
        <f ca="1">OFFSET(A320,-1,0)</f>
        <v>et_List09_org1</v>
      </c>
      <c r="B320" s="96" t="s">
        <v>1306</v>
      </c>
      <c r="C320" s="568">
        <f>M320</f>
        <v>0</v>
      </c>
      <c r="J320" s="1083" t="s">
        <v>154</v>
      </c>
      <c r="K320" s="128" t="s">
        <v>268</v>
      </c>
      <c r="L320" s="225" t="str">
        <f>J320</f>
        <v>1.1</v>
      </c>
      <c r="M320" s="303"/>
      <c r="N320" s="205" t="s">
        <v>355</v>
      </c>
      <c r="O320" s="204"/>
      <c r="P320" s="204"/>
      <c r="Q320" s="204"/>
      <c r="R320" s="204"/>
      <c r="S320" s="204"/>
      <c r="T320" s="204"/>
      <c r="U320" s="175"/>
    </row>
    <row r="321" spans="1:27" s="96" customFormat="1" outlineLevel="1">
      <c r="A321" s="430" t="str">
        <f ca="1">A320</f>
        <v>et_List09_org1</v>
      </c>
      <c r="B321" s="96" t="s">
        <v>1352</v>
      </c>
      <c r="C321" s="568">
        <f>C320</f>
        <v>0</v>
      </c>
      <c r="J321" s="1083"/>
      <c r="L321" s="226" t="str">
        <f>L320&amp;".1"</f>
        <v>1.1.1</v>
      </c>
      <c r="M321" s="227" t="s">
        <v>955</v>
      </c>
      <c r="N321" s="200" t="s">
        <v>314</v>
      </c>
      <c r="O321" s="204"/>
      <c r="P321" s="204"/>
      <c r="Q321" s="204"/>
      <c r="R321" s="204"/>
      <c r="S321" s="204"/>
      <c r="T321" s="204"/>
      <c r="U321" s="175"/>
    </row>
    <row r="322" spans="1:27" s="96" customFormat="1" outlineLevel="1">
      <c r="A322" s="430" t="str">
        <f ca="1">A321</f>
        <v>et_List09_org1</v>
      </c>
      <c r="B322" s="96" t="s">
        <v>1353</v>
      </c>
      <c r="C322" s="568">
        <f>C321</f>
        <v>0</v>
      </c>
      <c r="J322" s="1083"/>
      <c r="L322" s="226" t="str">
        <f>L320&amp;".2"</f>
        <v>1.1.2</v>
      </c>
      <c r="M322" s="227" t="s">
        <v>404</v>
      </c>
      <c r="N322" s="200" t="s">
        <v>484</v>
      </c>
      <c r="O322" s="155">
        <f t="shared" ref="O322:T322" si="63">IF(OR(AND(O320&lt;&gt;0,O321=0),AND(O320=0,O321&lt;&gt;0)),"Ошибка",IF(O321=0,0,O320/O321))</f>
        <v>0</v>
      </c>
      <c r="P322" s="155">
        <f t="shared" si="63"/>
        <v>0</v>
      </c>
      <c r="Q322" s="155">
        <f t="shared" si="63"/>
        <v>0</v>
      </c>
      <c r="R322" s="155">
        <f t="shared" si="63"/>
        <v>0</v>
      </c>
      <c r="S322" s="155">
        <f t="shared" si="63"/>
        <v>0</v>
      </c>
      <c r="T322" s="155">
        <f t="shared" si="63"/>
        <v>0</v>
      </c>
      <c r="U322" s="175"/>
    </row>
    <row r="323" spans="1:27">
      <c r="A323" s="127" t="s">
        <v>876</v>
      </c>
      <c r="B323" s="423"/>
      <c r="C323" s="569"/>
      <c r="AA323" s="1"/>
    </row>
    <row r="324" spans="1:27" s="96" customFormat="1" ht="13.8" outlineLevel="1">
      <c r="A324" s="138" t="str">
        <f ca="1">OFFSET(A324,-1,0)</f>
        <v>et_List09_org2</v>
      </c>
      <c r="B324" s="96" t="s">
        <v>1307</v>
      </c>
      <c r="C324" s="568">
        <f>M324</f>
        <v>0</v>
      </c>
      <c r="J324" s="1083" t="s">
        <v>16</v>
      </c>
      <c r="K324" s="128" t="s">
        <v>268</v>
      </c>
      <c r="L324" s="225" t="str">
        <f>J324</f>
        <v>2.1</v>
      </c>
      <c r="M324" s="303"/>
      <c r="N324" s="205" t="s">
        <v>355</v>
      </c>
      <c r="O324" s="204"/>
      <c r="P324" s="204"/>
      <c r="Q324" s="204"/>
      <c r="R324" s="204"/>
      <c r="S324" s="204"/>
      <c r="T324" s="204"/>
      <c r="U324" s="175"/>
    </row>
    <row r="325" spans="1:27" s="96" customFormat="1" outlineLevel="1">
      <c r="A325" s="430" t="str">
        <f ca="1">A324</f>
        <v>et_List09_org2</v>
      </c>
      <c r="B325" s="96" t="s">
        <v>1356</v>
      </c>
      <c r="C325" s="568">
        <f>C324</f>
        <v>0</v>
      </c>
      <c r="J325" s="1083"/>
      <c r="L325" s="226" t="str">
        <f>L324&amp;".1"</f>
        <v>2.1.1</v>
      </c>
      <c r="M325" s="227" t="s">
        <v>956</v>
      </c>
      <c r="N325" s="200" t="s">
        <v>314</v>
      </c>
      <c r="O325" s="204"/>
      <c r="P325" s="204"/>
      <c r="Q325" s="204"/>
      <c r="R325" s="204"/>
      <c r="S325" s="204"/>
      <c r="T325" s="204"/>
      <c r="U325" s="175"/>
    </row>
    <row r="326" spans="1:27" s="96" customFormat="1" outlineLevel="1">
      <c r="A326" s="430" t="str">
        <f ca="1">A325</f>
        <v>et_List09_org2</v>
      </c>
      <c r="B326" s="96" t="s">
        <v>1357</v>
      </c>
      <c r="C326" s="568">
        <f>C325</f>
        <v>0</v>
      </c>
      <c r="J326" s="1083"/>
      <c r="L326" s="226" t="str">
        <f>L324&amp;".2"</f>
        <v>2.1.2</v>
      </c>
      <c r="M326" s="227" t="s">
        <v>406</v>
      </c>
      <c r="N326" s="200" t="s">
        <v>484</v>
      </c>
      <c r="O326" s="155">
        <f t="shared" ref="O326:T326" si="64">IF(OR(AND(O324&lt;&gt;0,O325=0),AND(O324=0,O325&lt;&gt;0)),"Ошибка",IF(O325=0,0,O324/O325))</f>
        <v>0</v>
      </c>
      <c r="P326" s="155">
        <f t="shared" si="64"/>
        <v>0</v>
      </c>
      <c r="Q326" s="155">
        <f t="shared" si="64"/>
        <v>0</v>
      </c>
      <c r="R326" s="155">
        <f t="shared" si="64"/>
        <v>0</v>
      </c>
      <c r="S326" s="155">
        <f t="shared" si="64"/>
        <v>0</v>
      </c>
      <c r="T326" s="155">
        <f t="shared" si="64"/>
        <v>0</v>
      </c>
      <c r="U326" s="175"/>
    </row>
    <row r="327" spans="1:27">
      <c r="A327" s="127" t="s">
        <v>877</v>
      </c>
      <c r="B327" s="423"/>
      <c r="C327" s="569"/>
      <c r="AA327" s="1"/>
    </row>
    <row r="328" spans="1:27" s="96" customFormat="1" ht="13.8" outlineLevel="1">
      <c r="A328" s="138" t="str">
        <f ca="1">OFFSET(A328,-1,0)</f>
        <v>et_List09_org3</v>
      </c>
      <c r="B328" s="96" t="s">
        <v>1308</v>
      </c>
      <c r="C328" s="568">
        <f>M328</f>
        <v>0</v>
      </c>
      <c r="J328" s="1083" t="s">
        <v>158</v>
      </c>
      <c r="K328" s="128" t="s">
        <v>268</v>
      </c>
      <c r="L328" s="225" t="str">
        <f>J328</f>
        <v>3.1</v>
      </c>
      <c r="M328" s="303"/>
      <c r="N328" s="205" t="s">
        <v>355</v>
      </c>
      <c r="O328" s="204"/>
      <c r="P328" s="204"/>
      <c r="Q328" s="204"/>
      <c r="R328" s="204"/>
      <c r="S328" s="204"/>
      <c r="T328" s="204"/>
      <c r="U328" s="175"/>
    </row>
    <row r="329" spans="1:27" s="96" customFormat="1" outlineLevel="1">
      <c r="A329" s="430" t="str">
        <f ca="1">A328</f>
        <v>et_List09_org3</v>
      </c>
      <c r="B329" s="96" t="s">
        <v>1324</v>
      </c>
      <c r="C329" s="568">
        <f>C328</f>
        <v>0</v>
      </c>
      <c r="J329" s="1083"/>
      <c r="L329" s="226" t="str">
        <f>L328&amp;".1"</f>
        <v>3.1.1</v>
      </c>
      <c r="M329" s="227" t="s">
        <v>957</v>
      </c>
      <c r="N329" s="200" t="s">
        <v>314</v>
      </c>
      <c r="O329" s="204"/>
      <c r="P329" s="204"/>
      <c r="Q329" s="204"/>
      <c r="R329" s="204"/>
      <c r="S329" s="204"/>
      <c r="T329" s="204"/>
      <c r="U329" s="175"/>
    </row>
    <row r="330" spans="1:27" s="96" customFormat="1" outlineLevel="1">
      <c r="A330" s="430" t="str">
        <f ca="1">A329</f>
        <v>et_List09_org3</v>
      </c>
      <c r="B330" s="96" t="s">
        <v>1325</v>
      </c>
      <c r="C330" s="568">
        <f>C329</f>
        <v>0</v>
      </c>
      <c r="J330" s="1083"/>
      <c r="L330" s="226" t="str">
        <f>L328&amp;".2"</f>
        <v>3.1.2</v>
      </c>
      <c r="M330" s="227" t="s">
        <v>408</v>
      </c>
      <c r="N330" s="200" t="s">
        <v>484</v>
      </c>
      <c r="O330" s="155">
        <f t="shared" ref="O330:T330" si="65">IF(OR(AND(O328&lt;&gt;0,O329=0),AND(O328=0,O329&lt;&gt;0)),"Ошибка",IF(O329=0,0,O328/O329))</f>
        <v>0</v>
      </c>
      <c r="P330" s="155">
        <f t="shared" si="65"/>
        <v>0</v>
      </c>
      <c r="Q330" s="155">
        <f t="shared" si="65"/>
        <v>0</v>
      </c>
      <c r="R330" s="155">
        <f t="shared" si="65"/>
        <v>0</v>
      </c>
      <c r="S330" s="155">
        <f t="shared" si="65"/>
        <v>0</v>
      </c>
      <c r="T330" s="155">
        <f t="shared" si="65"/>
        <v>0</v>
      </c>
      <c r="U330" s="175"/>
    </row>
    <row r="331" spans="1:27">
      <c r="A331" s="127" t="s">
        <v>878</v>
      </c>
      <c r="B331" s="423"/>
      <c r="C331" s="569"/>
      <c r="AA331" s="1"/>
    </row>
    <row r="332" spans="1:27" s="96" customFormat="1" ht="13.8" outlineLevel="1">
      <c r="A332" s="138" t="str">
        <f ca="1">OFFSET(A332,-1,0)</f>
        <v>et_List09_org4</v>
      </c>
      <c r="B332" s="96" t="s">
        <v>1362</v>
      </c>
      <c r="C332" s="568">
        <f>M332</f>
        <v>0</v>
      </c>
      <c r="J332" s="1083" t="s">
        <v>145</v>
      </c>
      <c r="K332" s="128" t="s">
        <v>268</v>
      </c>
      <c r="L332" s="225" t="str">
        <f>J332</f>
        <v>4.1</v>
      </c>
      <c r="M332" s="303"/>
      <c r="N332" s="205" t="s">
        <v>355</v>
      </c>
      <c r="O332" s="204"/>
      <c r="P332" s="204"/>
      <c r="Q332" s="204"/>
      <c r="R332" s="204"/>
      <c r="S332" s="204"/>
      <c r="T332" s="204"/>
      <c r="U332" s="175"/>
    </row>
    <row r="333" spans="1:27" s="96" customFormat="1" outlineLevel="1">
      <c r="A333" s="430" t="str">
        <f ca="1">A332</f>
        <v>et_List09_org4</v>
      </c>
      <c r="B333" s="96" t="s">
        <v>1309</v>
      </c>
      <c r="C333" s="568">
        <f>C332</f>
        <v>0</v>
      </c>
      <c r="J333" s="1083"/>
      <c r="L333" s="226" t="str">
        <f>L332&amp;".1"</f>
        <v>4.1.1</v>
      </c>
      <c r="M333" s="227" t="s">
        <v>958</v>
      </c>
      <c r="N333" s="200" t="s">
        <v>314</v>
      </c>
      <c r="O333" s="204"/>
      <c r="P333" s="204"/>
      <c r="Q333" s="204"/>
      <c r="R333" s="204"/>
      <c r="S333" s="204"/>
      <c r="T333" s="204"/>
      <c r="U333" s="175"/>
    </row>
    <row r="334" spans="1:27" s="96" customFormat="1" outlineLevel="1">
      <c r="A334" s="430" t="str">
        <f ca="1">A333</f>
        <v>et_List09_org4</v>
      </c>
      <c r="B334" s="96" t="s">
        <v>1310</v>
      </c>
      <c r="C334" s="568">
        <f>C333</f>
        <v>0</v>
      </c>
      <c r="J334" s="1083"/>
      <c r="L334" s="226" t="str">
        <f>L332&amp;".2"</f>
        <v>4.1.2</v>
      </c>
      <c r="M334" s="227" t="s">
        <v>912</v>
      </c>
      <c r="N334" s="200" t="s">
        <v>484</v>
      </c>
      <c r="O334" s="155">
        <f t="shared" ref="O334:T334" si="66">IF(OR(AND(O332&lt;&gt;0,O333=0),AND(O332=0,O333&lt;&gt;0)),"Ошибка",IF(O333=0,0,O332/O333))</f>
        <v>0</v>
      </c>
      <c r="P334" s="155">
        <f t="shared" si="66"/>
        <v>0</v>
      </c>
      <c r="Q334" s="155">
        <f t="shared" si="66"/>
        <v>0</v>
      </c>
      <c r="R334" s="155">
        <f t="shared" si="66"/>
        <v>0</v>
      </c>
      <c r="S334" s="155">
        <f t="shared" si="66"/>
        <v>0</v>
      </c>
      <c r="T334" s="155">
        <f t="shared" si="66"/>
        <v>0</v>
      </c>
      <c r="U334" s="175"/>
    </row>
    <row r="335" spans="1:27">
      <c r="A335" s="127" t="s">
        <v>1209</v>
      </c>
      <c r="B335" s="423"/>
      <c r="C335" s="569"/>
      <c r="AA335" s="1"/>
    </row>
    <row r="336" spans="1:27" s="96" customFormat="1" ht="13.8" outlineLevel="1">
      <c r="A336" s="138" t="str">
        <f ca="1">OFFSET(A336,-1,0)</f>
        <v>et_List09_org5</v>
      </c>
      <c r="B336" s="96" t="s">
        <v>1311</v>
      </c>
      <c r="C336" s="568">
        <f>M336</f>
        <v>0</v>
      </c>
      <c r="J336" s="1083" t="s">
        <v>121</v>
      </c>
      <c r="K336" s="128" t="s">
        <v>268</v>
      </c>
      <c r="L336" s="225" t="str">
        <f>J336</f>
        <v>5.1</v>
      </c>
      <c r="M336" s="303"/>
      <c r="N336" s="205" t="s">
        <v>355</v>
      </c>
      <c r="O336" s="204"/>
      <c r="P336" s="204"/>
      <c r="Q336" s="204"/>
      <c r="R336" s="204"/>
      <c r="S336" s="204"/>
      <c r="T336" s="204"/>
      <c r="U336" s="175"/>
    </row>
    <row r="337" spans="1:27" s="96" customFormat="1" outlineLevel="1">
      <c r="A337" s="430" t="str">
        <f ca="1">A336</f>
        <v>et_List09_org5</v>
      </c>
      <c r="B337" s="96" t="s">
        <v>1337</v>
      </c>
      <c r="C337" s="568">
        <f>C336</f>
        <v>0</v>
      </c>
      <c r="J337" s="1083"/>
      <c r="L337" s="226" t="str">
        <f>L336&amp;".1"</f>
        <v>5.1.1</v>
      </c>
      <c r="M337" s="227" t="s">
        <v>1210</v>
      </c>
      <c r="N337" s="200" t="s">
        <v>314</v>
      </c>
      <c r="O337" s="204"/>
      <c r="P337" s="204"/>
      <c r="Q337" s="204"/>
      <c r="R337" s="204"/>
      <c r="S337" s="204"/>
      <c r="T337" s="204"/>
      <c r="U337" s="175"/>
    </row>
    <row r="338" spans="1:27" s="96" customFormat="1" outlineLevel="1">
      <c r="A338" s="430" t="str">
        <f ca="1">A337</f>
        <v>et_List09_org5</v>
      </c>
      <c r="B338" s="96" t="s">
        <v>1338</v>
      </c>
      <c r="C338" s="568">
        <f>C337</f>
        <v>0</v>
      </c>
      <c r="J338" s="1083"/>
      <c r="L338" s="226" t="str">
        <f>L336&amp;".2"</f>
        <v>5.1.2</v>
      </c>
      <c r="M338" s="227" t="s">
        <v>1217</v>
      </c>
      <c r="N338" s="200" t="s">
        <v>484</v>
      </c>
      <c r="O338" s="155">
        <f t="shared" ref="O338:T338" si="67">IF(OR(AND(O336&lt;&gt;0,O337=0),AND(O336=0,O337&lt;&gt;0)),"Ошибка",IF(O337=0,0,O336/O337))</f>
        <v>0</v>
      </c>
      <c r="P338" s="155">
        <f t="shared" si="67"/>
        <v>0</v>
      </c>
      <c r="Q338" s="155">
        <f t="shared" si="67"/>
        <v>0</v>
      </c>
      <c r="R338" s="155">
        <f t="shared" si="67"/>
        <v>0</v>
      </c>
      <c r="S338" s="155">
        <f t="shared" si="67"/>
        <v>0</v>
      </c>
      <c r="T338" s="155">
        <f t="shared" si="67"/>
        <v>0</v>
      </c>
      <c r="U338" s="175"/>
    </row>
    <row r="339" spans="1:27">
      <c r="B339" s="423"/>
      <c r="C339" s="423"/>
      <c r="AA339" s="1"/>
    </row>
    <row r="340" spans="1:27" s="124" customFormat="1" ht="30" customHeight="1">
      <c r="A340" s="123" t="s">
        <v>881</v>
      </c>
      <c r="B340" s="566"/>
      <c r="C340" s="566"/>
      <c r="M340" s="125"/>
      <c r="N340" s="125"/>
      <c r="O340" s="125"/>
      <c r="P340" s="125"/>
    </row>
    <row r="341" spans="1:27">
      <c r="A341" s="127" t="s">
        <v>879</v>
      </c>
      <c r="B341" s="423"/>
      <c r="C341" s="423"/>
      <c r="AA341" s="1"/>
    </row>
    <row r="342" spans="1:27" s="80" customFormat="1" ht="15" customHeight="1">
      <c r="A342" s="164" t="s">
        <v>17</v>
      </c>
      <c r="L342" s="218" t="str">
        <f>INDEX('Общие сведения'!$J$112:$J$216,MATCH($A342,'Общие сведения'!$D$112:$D$216,0))</f>
        <v>Тариф 1 (Водоснабжение) - тариф на питьевую воду</v>
      </c>
      <c r="M342" s="137"/>
      <c r="N342" s="137"/>
      <c r="O342" s="137"/>
      <c r="P342" s="137"/>
      <c r="Q342" s="137"/>
      <c r="R342" s="137"/>
      <c r="S342" s="137"/>
      <c r="T342" s="137"/>
      <c r="U342" s="137"/>
    </row>
    <row r="343" spans="1:27" s="80" customFormat="1" ht="22.8" outlineLevel="1">
      <c r="A343" s="430" t="str">
        <f t="shared" ref="A343:A354" si="68">A342</f>
        <v>1</v>
      </c>
      <c r="B343" s="80" t="s">
        <v>1420</v>
      </c>
      <c r="L343" s="241">
        <v>0</v>
      </c>
      <c r="M343" s="209" t="s">
        <v>414</v>
      </c>
      <c r="N343" s="210" t="s">
        <v>355</v>
      </c>
      <c r="O343" s="234">
        <f t="shared" ref="O343:T343" si="69">SUM(O344:O352)</f>
        <v>0</v>
      </c>
      <c r="P343" s="234">
        <f t="shared" si="69"/>
        <v>0</v>
      </c>
      <c r="Q343" s="234">
        <f t="shared" si="69"/>
        <v>0</v>
      </c>
      <c r="R343" s="234">
        <f t="shared" si="69"/>
        <v>0</v>
      </c>
      <c r="S343" s="234">
        <f t="shared" si="69"/>
        <v>0</v>
      </c>
      <c r="T343" s="234">
        <f t="shared" si="69"/>
        <v>0</v>
      </c>
      <c r="U343" s="175"/>
    </row>
    <row r="344" spans="1:27" s="80" customFormat="1" outlineLevel="1">
      <c r="A344" s="430" t="str">
        <f t="shared" si="68"/>
        <v>1</v>
      </c>
      <c r="B344" s="80" t="s">
        <v>1306</v>
      </c>
      <c r="L344" s="211" t="s">
        <v>17</v>
      </c>
      <c r="M344" s="242" t="s">
        <v>415</v>
      </c>
      <c r="N344" s="213" t="s">
        <v>355</v>
      </c>
      <c r="O344" s="235"/>
      <c r="P344" s="236"/>
      <c r="Q344" s="236"/>
      <c r="R344" s="236"/>
      <c r="S344" s="236"/>
      <c r="T344" s="236"/>
      <c r="U344" s="175"/>
    </row>
    <row r="345" spans="1:27" s="80" customFormat="1" outlineLevel="1">
      <c r="A345" s="430" t="str">
        <f t="shared" si="68"/>
        <v>1</v>
      </c>
      <c r="B345" s="80" t="s">
        <v>1307</v>
      </c>
      <c r="L345" s="211" t="s">
        <v>101</v>
      </c>
      <c r="M345" s="242" t="s">
        <v>416</v>
      </c>
      <c r="N345" s="213" t="s">
        <v>355</v>
      </c>
      <c r="O345" s="235"/>
      <c r="P345" s="236"/>
      <c r="Q345" s="236"/>
      <c r="R345" s="236"/>
      <c r="S345" s="236"/>
      <c r="T345" s="236"/>
      <c r="U345" s="175"/>
    </row>
    <row r="346" spans="1:27" s="80" customFormat="1" outlineLevel="1">
      <c r="A346" s="430" t="str">
        <f t="shared" si="68"/>
        <v>1</v>
      </c>
      <c r="B346" s="80" t="s">
        <v>1308</v>
      </c>
      <c r="L346" s="211" t="s">
        <v>102</v>
      </c>
      <c r="M346" s="242" t="s">
        <v>1223</v>
      </c>
      <c r="N346" s="213" t="s">
        <v>355</v>
      </c>
      <c r="O346" s="235"/>
      <c r="P346" s="236"/>
      <c r="Q346" s="236"/>
      <c r="R346" s="236"/>
      <c r="S346" s="236"/>
      <c r="T346" s="236"/>
      <c r="U346" s="175"/>
    </row>
    <row r="347" spans="1:27" s="94" customFormat="1" outlineLevel="1">
      <c r="A347" s="430" t="str">
        <f t="shared" si="68"/>
        <v>1</v>
      </c>
      <c r="B347" s="94" t="s">
        <v>1362</v>
      </c>
      <c r="L347" s="231">
        <v>4</v>
      </c>
      <c r="M347" s="242" t="s">
        <v>417</v>
      </c>
      <c r="N347" s="213" t="s">
        <v>355</v>
      </c>
      <c r="O347" s="237"/>
      <c r="P347" s="237"/>
      <c r="Q347" s="237"/>
      <c r="R347" s="237"/>
      <c r="S347" s="237"/>
      <c r="T347" s="237"/>
      <c r="U347" s="175"/>
    </row>
    <row r="348" spans="1:27" s="80" customFormat="1" outlineLevel="1">
      <c r="A348" s="430" t="str">
        <f t="shared" si="68"/>
        <v>1</v>
      </c>
      <c r="B348" s="80" t="s">
        <v>1311</v>
      </c>
      <c r="L348" s="211" t="s">
        <v>119</v>
      </c>
      <c r="M348" s="242" t="s">
        <v>418</v>
      </c>
      <c r="N348" s="213" t="s">
        <v>355</v>
      </c>
      <c r="O348" s="235"/>
      <c r="P348" s="235"/>
      <c r="Q348" s="235"/>
      <c r="R348" s="235"/>
      <c r="S348" s="235"/>
      <c r="T348" s="235"/>
      <c r="U348" s="175"/>
    </row>
    <row r="349" spans="1:27" s="80" customFormat="1" outlineLevel="1">
      <c r="A349" s="430" t="str">
        <f t="shared" si="68"/>
        <v>1</v>
      </c>
      <c r="B349" s="80" t="s">
        <v>1363</v>
      </c>
      <c r="L349" s="211" t="s">
        <v>123</v>
      </c>
      <c r="M349" s="242" t="s">
        <v>136</v>
      </c>
      <c r="N349" s="213" t="s">
        <v>355</v>
      </c>
      <c r="O349" s="235"/>
      <c r="P349" s="235"/>
      <c r="Q349" s="235"/>
      <c r="R349" s="235"/>
      <c r="S349" s="235"/>
      <c r="T349" s="235"/>
      <c r="U349" s="175"/>
    </row>
    <row r="350" spans="1:27" s="80" customFormat="1" outlineLevel="1">
      <c r="A350" s="430" t="str">
        <f t="shared" si="68"/>
        <v>1</v>
      </c>
      <c r="B350" s="80" t="s">
        <v>1364</v>
      </c>
      <c r="L350" s="211" t="s">
        <v>124</v>
      </c>
      <c r="M350" s="242" t="s">
        <v>135</v>
      </c>
      <c r="N350" s="213" t="s">
        <v>355</v>
      </c>
      <c r="O350" s="235"/>
      <c r="P350" s="235"/>
      <c r="Q350" s="235"/>
      <c r="R350" s="235"/>
      <c r="S350" s="235"/>
      <c r="T350" s="235"/>
      <c r="U350" s="175"/>
    </row>
    <row r="351" spans="1:27" s="80" customFormat="1" outlineLevel="1">
      <c r="A351" s="430" t="str">
        <f t="shared" si="68"/>
        <v>1</v>
      </c>
      <c r="B351" s="80" t="s">
        <v>1365</v>
      </c>
      <c r="L351" s="211" t="s">
        <v>125</v>
      </c>
      <c r="M351" s="242" t="s">
        <v>1224</v>
      </c>
      <c r="N351" s="213" t="s">
        <v>355</v>
      </c>
      <c r="O351" s="235"/>
      <c r="P351" s="235"/>
      <c r="Q351" s="235"/>
      <c r="R351" s="235"/>
      <c r="S351" s="235"/>
      <c r="T351" s="235"/>
      <c r="U351" s="175"/>
    </row>
    <row r="352" spans="1:27" s="94" customFormat="1" outlineLevel="1">
      <c r="A352" s="430" t="str">
        <f>A350</f>
        <v>1</v>
      </c>
      <c r="B352" s="94" t="s">
        <v>1369</v>
      </c>
      <c r="L352" s="231">
        <v>9</v>
      </c>
      <c r="M352" s="242" t="s">
        <v>419</v>
      </c>
      <c r="N352" s="213" t="s">
        <v>355</v>
      </c>
      <c r="O352" s="243">
        <f t="shared" ref="O352:T352" si="70">SUM(O353:O354)</f>
        <v>0</v>
      </c>
      <c r="P352" s="243">
        <f t="shared" si="70"/>
        <v>0</v>
      </c>
      <c r="Q352" s="243">
        <f t="shared" si="70"/>
        <v>0</v>
      </c>
      <c r="R352" s="243">
        <f t="shared" si="70"/>
        <v>0</v>
      </c>
      <c r="S352" s="243">
        <f t="shared" si="70"/>
        <v>0</v>
      </c>
      <c r="T352" s="243">
        <f t="shared" si="70"/>
        <v>0</v>
      </c>
      <c r="U352" s="175"/>
    </row>
    <row r="353" spans="1:27" s="94" customFormat="1" ht="0.15" customHeight="1" outlineLevel="1">
      <c r="A353" s="430" t="str">
        <f t="shared" si="68"/>
        <v>1</v>
      </c>
      <c r="L353" s="231" t="s">
        <v>1109</v>
      </c>
      <c r="M353" s="212"/>
      <c r="N353" s="213"/>
      <c r="O353" s="232"/>
      <c r="P353" s="232"/>
      <c r="Q353" s="232"/>
      <c r="R353" s="232"/>
      <c r="S353" s="232"/>
      <c r="T353" s="232"/>
      <c r="U353" s="233"/>
    </row>
    <row r="354" spans="1:27" s="80" customFormat="1" outlineLevel="1">
      <c r="A354" s="430" t="str">
        <f t="shared" si="68"/>
        <v>1</v>
      </c>
      <c r="B354" s="80" t="str">
        <f>A354&amp;"pIns"</f>
        <v>1pIns</v>
      </c>
      <c r="L354" s="238"/>
      <c r="M354" s="239" t="s">
        <v>356</v>
      </c>
      <c r="N354" s="239"/>
      <c r="O354" s="239"/>
      <c r="P354" s="239"/>
      <c r="Q354" s="239"/>
      <c r="R354" s="239"/>
      <c r="S354" s="239"/>
      <c r="T354" s="239"/>
      <c r="U354" s="240"/>
    </row>
    <row r="355" spans="1:27">
      <c r="A355" s="127" t="s">
        <v>880</v>
      </c>
      <c r="B355" s="423"/>
      <c r="C355" s="423"/>
      <c r="AA355" s="1"/>
    </row>
    <row r="356" spans="1:27" s="80" customFormat="1" ht="13.8" outlineLevel="1">
      <c r="A356" s="585" t="str">
        <f ca="1">OFFSET(A356,-1,0)</f>
        <v>et_List10_nalog</v>
      </c>
      <c r="B356" s="80" t="s">
        <v>1369</v>
      </c>
      <c r="C356" s="570">
        <f>M356</f>
        <v>0</v>
      </c>
      <c r="K356" s="128" t="s">
        <v>268</v>
      </c>
      <c r="L356" s="211" t="s">
        <v>17</v>
      </c>
      <c r="M356" s="244"/>
      <c r="N356" s="213" t="s">
        <v>355</v>
      </c>
      <c r="O356" s="235"/>
      <c r="P356" s="236"/>
      <c r="Q356" s="236"/>
      <c r="R356" s="236"/>
      <c r="S356" s="236"/>
      <c r="T356" s="236"/>
      <c r="U356" s="175"/>
    </row>
    <row r="357" spans="1:27">
      <c r="AA357" s="1"/>
    </row>
    <row r="358" spans="1:27" s="124" customFormat="1" ht="30" customHeight="1">
      <c r="A358" s="123" t="s">
        <v>884</v>
      </c>
      <c r="M358" s="125"/>
      <c r="N358" s="125"/>
      <c r="O358" s="125"/>
      <c r="P358" s="125"/>
      <c r="AA358" s="126"/>
    </row>
    <row r="359" spans="1:27">
      <c r="A359" s="127" t="s">
        <v>885</v>
      </c>
      <c r="AA359" s="1"/>
    </row>
    <row r="360" spans="1:27" s="80" customFormat="1" ht="15" customHeight="1">
      <c r="A360" s="164" t="s">
        <v>17</v>
      </c>
      <c r="B360" s="100" t="b">
        <f>'ИП + источники'!$N$14&lt;&gt;"да"</f>
        <v>1</v>
      </c>
      <c r="L360" s="261" t="str">
        <f>INDEX('Общие сведения'!$J$112:$J$216,MATCH($A360,'Общие сведения'!$D$112:$D$216,0))</f>
        <v>Тариф 1 (Водоснабжение) - тариф на питьевую воду</v>
      </c>
      <c r="M360" s="262"/>
      <c r="N360" s="262"/>
      <c r="O360" s="262"/>
      <c r="P360" s="262"/>
      <c r="Q360" s="262"/>
      <c r="R360" s="262"/>
      <c r="S360" s="262"/>
      <c r="T360" s="262"/>
      <c r="U360" s="262"/>
      <c r="V360" s="262"/>
      <c r="W360" s="262"/>
    </row>
    <row r="361" spans="1:27" s="260" customFormat="1" ht="22.8" outlineLevel="1">
      <c r="A361" s="430" t="str">
        <f t="shared" ref="A361:A383" si="71">A360</f>
        <v>1</v>
      </c>
      <c r="B361" s="100" t="b">
        <f>'ИП + источники'!$N$14&lt;&gt;"да"</f>
        <v>1</v>
      </c>
      <c r="C361" s="100" t="s">
        <v>1306</v>
      </c>
      <c r="L361" s="258">
        <v>1</v>
      </c>
      <c r="M361" s="253" t="s">
        <v>423</v>
      </c>
      <c r="N361" s="259" t="s">
        <v>355</v>
      </c>
      <c r="O361" s="249">
        <f>O362+O367+O371+O375</f>
        <v>0</v>
      </c>
      <c r="P361" s="249">
        <f t="shared" ref="P361:V361" si="72">P362+P367+P371+P375</f>
        <v>0</v>
      </c>
      <c r="Q361" s="249">
        <f t="shared" si="72"/>
        <v>0</v>
      </c>
      <c r="R361" s="249">
        <f t="shared" si="72"/>
        <v>0</v>
      </c>
      <c r="S361" s="249">
        <f t="shared" si="72"/>
        <v>0</v>
      </c>
      <c r="T361" s="249">
        <f t="shared" si="72"/>
        <v>0</v>
      </c>
      <c r="U361" s="249">
        <f t="shared" si="72"/>
        <v>0</v>
      </c>
      <c r="V361" s="249">
        <f t="shared" si="72"/>
        <v>0</v>
      </c>
      <c r="W361" s="175"/>
    </row>
    <row r="362" spans="1:27" s="100" customFormat="1" outlineLevel="1">
      <c r="A362" s="430" t="str">
        <f t="shared" si="71"/>
        <v>1</v>
      </c>
      <c r="B362" s="100" t="b">
        <f>'ИП + источники'!$N$14&lt;&gt;"да"</f>
        <v>1</v>
      </c>
      <c r="C362" s="100" t="s">
        <v>1352</v>
      </c>
      <c r="L362" s="255" t="s">
        <v>154</v>
      </c>
      <c r="M362" s="256" t="s">
        <v>424</v>
      </c>
      <c r="N362" s="252" t="s">
        <v>355</v>
      </c>
      <c r="O362" s="250">
        <f>O363+O364+O365+O366</f>
        <v>0</v>
      </c>
      <c r="P362" s="250">
        <f t="shared" ref="P362:V362" si="73">P363+P364+P365+P366</f>
        <v>0</v>
      </c>
      <c r="Q362" s="250">
        <f t="shared" si="73"/>
        <v>0</v>
      </c>
      <c r="R362" s="250">
        <f t="shared" si="73"/>
        <v>0</v>
      </c>
      <c r="S362" s="250">
        <f t="shared" si="73"/>
        <v>0</v>
      </c>
      <c r="T362" s="250">
        <f t="shared" si="73"/>
        <v>0</v>
      </c>
      <c r="U362" s="250">
        <f t="shared" si="73"/>
        <v>0</v>
      </c>
      <c r="V362" s="250">
        <f t="shared" si="73"/>
        <v>0</v>
      </c>
      <c r="W362" s="175"/>
    </row>
    <row r="363" spans="1:27" s="100" customFormat="1" outlineLevel="1">
      <c r="A363" s="430" t="str">
        <f t="shared" si="71"/>
        <v>1</v>
      </c>
      <c r="B363" s="100" t="b">
        <f>'ИП + источники'!$N$14&lt;&gt;"да"</f>
        <v>1</v>
      </c>
      <c r="C363" s="100" t="s">
        <v>1418</v>
      </c>
      <c r="L363" s="255" t="s">
        <v>397</v>
      </c>
      <c r="M363" s="257" t="s">
        <v>425</v>
      </c>
      <c r="N363" s="252" t="s">
        <v>355</v>
      </c>
      <c r="O363" s="251"/>
      <c r="P363" s="251"/>
      <c r="Q363" s="251"/>
      <c r="R363" s="251"/>
      <c r="S363" s="251"/>
      <c r="T363" s="251"/>
      <c r="U363" s="251"/>
      <c r="V363" s="251"/>
      <c r="W363" s="175"/>
    </row>
    <row r="364" spans="1:27" s="100" customFormat="1" outlineLevel="1">
      <c r="A364" s="430" t="str">
        <f t="shared" si="71"/>
        <v>1</v>
      </c>
      <c r="B364" s="100" t="b">
        <f>'ИП + источники'!$N$14&lt;&gt;"да"</f>
        <v>1</v>
      </c>
      <c r="C364" s="100" t="s">
        <v>1419</v>
      </c>
      <c r="L364" s="255" t="s">
        <v>399</v>
      </c>
      <c r="M364" s="257" t="s">
        <v>913</v>
      </c>
      <c r="N364" s="252" t="s">
        <v>355</v>
      </c>
      <c r="O364" s="251"/>
      <c r="P364" s="251"/>
      <c r="Q364" s="251"/>
      <c r="R364" s="251"/>
      <c r="S364" s="251"/>
      <c r="T364" s="251"/>
      <c r="U364" s="251"/>
      <c r="V364" s="251"/>
      <c r="W364" s="175"/>
    </row>
    <row r="365" spans="1:27" s="100" customFormat="1" outlineLevel="1">
      <c r="A365" s="430" t="str">
        <f t="shared" si="71"/>
        <v>1</v>
      </c>
      <c r="B365" s="100" t="b">
        <f>'ИП + источники'!$N$14&lt;&gt;"да"</f>
        <v>1</v>
      </c>
      <c r="C365" s="100" t="s">
        <v>1421</v>
      </c>
      <c r="L365" s="255" t="s">
        <v>882</v>
      </c>
      <c r="M365" s="257" t="s">
        <v>426</v>
      </c>
      <c r="N365" s="252" t="s">
        <v>355</v>
      </c>
      <c r="O365" s="251"/>
      <c r="P365" s="251"/>
      <c r="Q365" s="251"/>
      <c r="R365" s="251"/>
      <c r="S365" s="251"/>
      <c r="T365" s="251"/>
      <c r="U365" s="251"/>
      <c r="V365" s="251"/>
      <c r="W365" s="175"/>
    </row>
    <row r="366" spans="1:27" s="100" customFormat="1" outlineLevel="1">
      <c r="A366" s="430" t="str">
        <f t="shared" si="71"/>
        <v>1</v>
      </c>
      <c r="B366" s="100" t="b">
        <f>'ИП + источники'!$N$14&lt;&gt;"да"</f>
        <v>1</v>
      </c>
      <c r="C366" s="100" t="s">
        <v>1422</v>
      </c>
      <c r="L366" s="255" t="s">
        <v>883</v>
      </c>
      <c r="M366" s="257" t="s">
        <v>427</v>
      </c>
      <c r="N366" s="252" t="s">
        <v>355</v>
      </c>
      <c r="O366" s="251"/>
      <c r="P366" s="251"/>
      <c r="Q366" s="251"/>
      <c r="R366" s="251"/>
      <c r="S366" s="251"/>
      <c r="T366" s="251"/>
      <c r="U366" s="251"/>
      <c r="V366" s="251"/>
      <c r="W366" s="175"/>
    </row>
    <row r="367" spans="1:27" s="100" customFormat="1" outlineLevel="1">
      <c r="A367" s="430" t="str">
        <f t="shared" si="71"/>
        <v>1</v>
      </c>
      <c r="B367" s="100" t="b">
        <f>'ИП + источники'!$N$14&lt;&gt;"да"</f>
        <v>1</v>
      </c>
      <c r="C367" s="100" t="s">
        <v>1353</v>
      </c>
      <c r="L367" s="255" t="s">
        <v>155</v>
      </c>
      <c r="M367" s="256" t="s">
        <v>428</v>
      </c>
      <c r="N367" s="252" t="s">
        <v>355</v>
      </c>
      <c r="O367" s="250">
        <f>O368+O369+O370</f>
        <v>0</v>
      </c>
      <c r="P367" s="250">
        <f t="shared" ref="P367:V367" si="74">P368+P369+P370</f>
        <v>0</v>
      </c>
      <c r="Q367" s="250">
        <f t="shared" si="74"/>
        <v>0</v>
      </c>
      <c r="R367" s="250">
        <f t="shared" si="74"/>
        <v>0</v>
      </c>
      <c r="S367" s="250">
        <f t="shared" si="74"/>
        <v>0</v>
      </c>
      <c r="T367" s="250">
        <f t="shared" si="74"/>
        <v>0</v>
      </c>
      <c r="U367" s="250">
        <f t="shared" si="74"/>
        <v>0</v>
      </c>
      <c r="V367" s="250">
        <f t="shared" si="74"/>
        <v>0</v>
      </c>
      <c r="W367" s="175"/>
    </row>
    <row r="368" spans="1:27" s="100" customFormat="1" outlineLevel="1">
      <c r="A368" s="430" t="str">
        <f t="shared" si="71"/>
        <v>1</v>
      </c>
      <c r="B368" s="100" t="b">
        <f>'ИП + источники'!$N$14&lt;&gt;"да"</f>
        <v>1</v>
      </c>
      <c r="C368" s="100" t="s">
        <v>1423</v>
      </c>
      <c r="L368" s="255" t="s">
        <v>453</v>
      </c>
      <c r="M368" s="257" t="s">
        <v>429</v>
      </c>
      <c r="N368" s="252" t="s">
        <v>355</v>
      </c>
      <c r="O368" s="251"/>
      <c r="P368" s="251"/>
      <c r="Q368" s="251"/>
      <c r="R368" s="251"/>
      <c r="S368" s="251"/>
      <c r="T368" s="251"/>
      <c r="U368" s="251"/>
      <c r="V368" s="251"/>
      <c r="W368" s="175"/>
    </row>
    <row r="369" spans="1:27" s="100" customFormat="1" outlineLevel="1">
      <c r="A369" s="430" t="str">
        <f t="shared" si="71"/>
        <v>1</v>
      </c>
      <c r="B369" s="100" t="b">
        <f>'ИП + источники'!$N$14&lt;&gt;"да"</f>
        <v>1</v>
      </c>
      <c r="C369" s="100" t="s">
        <v>1424</v>
      </c>
      <c r="L369" s="255" t="s">
        <v>456</v>
      </c>
      <c r="M369" s="257" t="s">
        <v>430</v>
      </c>
      <c r="N369" s="252" t="s">
        <v>355</v>
      </c>
      <c r="O369" s="251"/>
      <c r="P369" s="251"/>
      <c r="Q369" s="251"/>
      <c r="R369" s="251"/>
      <c r="S369" s="251"/>
      <c r="T369" s="251"/>
      <c r="U369" s="251"/>
      <c r="V369" s="251"/>
      <c r="W369" s="175"/>
    </row>
    <row r="370" spans="1:27" s="100" customFormat="1" outlineLevel="1">
      <c r="A370" s="430" t="str">
        <f t="shared" si="71"/>
        <v>1</v>
      </c>
      <c r="B370" s="100" t="b">
        <f>'ИП + источники'!$N$14&lt;&gt;"да"</f>
        <v>1</v>
      </c>
      <c r="C370" s="100" t="s">
        <v>1425</v>
      </c>
      <c r="L370" s="255" t="s">
        <v>457</v>
      </c>
      <c r="M370" s="257" t="s">
        <v>431</v>
      </c>
      <c r="N370" s="252" t="s">
        <v>355</v>
      </c>
      <c r="O370" s="251"/>
      <c r="P370" s="251"/>
      <c r="Q370" s="251"/>
      <c r="R370" s="251"/>
      <c r="S370" s="251"/>
      <c r="T370" s="251"/>
      <c r="U370" s="251"/>
      <c r="V370" s="251"/>
      <c r="W370" s="175"/>
    </row>
    <row r="371" spans="1:27" s="100" customFormat="1" outlineLevel="1">
      <c r="A371" s="430" t="str">
        <f t="shared" si="71"/>
        <v>1</v>
      </c>
      <c r="B371" s="100" t="b">
        <f>'ИП + источники'!$N$14&lt;&gt;"да"</f>
        <v>1</v>
      </c>
      <c r="C371" s="100" t="s">
        <v>1354</v>
      </c>
      <c r="L371" s="255" t="s">
        <v>363</v>
      </c>
      <c r="M371" s="256" t="s">
        <v>432</v>
      </c>
      <c r="N371" s="252" t="s">
        <v>355</v>
      </c>
      <c r="O371" s="250">
        <f>O372+O373+O374</f>
        <v>0</v>
      </c>
      <c r="P371" s="250">
        <f t="shared" ref="P371:V371" si="75">P372+P373+P374</f>
        <v>0</v>
      </c>
      <c r="Q371" s="250">
        <f t="shared" si="75"/>
        <v>0</v>
      </c>
      <c r="R371" s="250">
        <f t="shared" si="75"/>
        <v>0</v>
      </c>
      <c r="S371" s="250">
        <f t="shared" si="75"/>
        <v>0</v>
      </c>
      <c r="T371" s="250">
        <f t="shared" si="75"/>
        <v>0</v>
      </c>
      <c r="U371" s="250">
        <f t="shared" si="75"/>
        <v>0</v>
      </c>
      <c r="V371" s="250">
        <f t="shared" si="75"/>
        <v>0</v>
      </c>
      <c r="W371" s="175"/>
    </row>
    <row r="372" spans="1:27" s="100" customFormat="1" outlineLevel="1">
      <c r="A372" s="430" t="str">
        <f t="shared" si="71"/>
        <v>1</v>
      </c>
      <c r="B372" s="100" t="b">
        <f>'ИП + источники'!$N$14&lt;&gt;"да"</f>
        <v>1</v>
      </c>
      <c r="C372" s="100" t="s">
        <v>1426</v>
      </c>
      <c r="L372" s="255" t="s">
        <v>462</v>
      </c>
      <c r="M372" s="257" t="s">
        <v>433</v>
      </c>
      <c r="N372" s="252" t="s">
        <v>355</v>
      </c>
      <c r="O372" s="251"/>
      <c r="P372" s="251"/>
      <c r="Q372" s="251"/>
      <c r="R372" s="251"/>
      <c r="S372" s="251"/>
      <c r="T372" s="251"/>
      <c r="U372" s="251"/>
      <c r="V372" s="251"/>
      <c r="W372" s="175"/>
    </row>
    <row r="373" spans="1:27" s="100" customFormat="1" outlineLevel="1">
      <c r="A373" s="430" t="str">
        <f t="shared" si="71"/>
        <v>1</v>
      </c>
      <c r="B373" s="100" t="b">
        <f>'ИП + источники'!$N$14&lt;&gt;"да"</f>
        <v>1</v>
      </c>
      <c r="C373" s="100" t="s">
        <v>1427</v>
      </c>
      <c r="L373" s="255" t="s">
        <v>463</v>
      </c>
      <c r="M373" s="257" t="s">
        <v>434</v>
      </c>
      <c r="N373" s="252" t="s">
        <v>355</v>
      </c>
      <c r="O373" s="251"/>
      <c r="P373" s="251"/>
      <c r="Q373" s="251"/>
      <c r="R373" s="251"/>
      <c r="S373" s="251"/>
      <c r="T373" s="251"/>
      <c r="U373" s="251"/>
      <c r="V373" s="251"/>
      <c r="W373" s="175"/>
    </row>
    <row r="374" spans="1:27" s="100" customFormat="1" outlineLevel="1">
      <c r="A374" s="430" t="str">
        <f t="shared" si="71"/>
        <v>1</v>
      </c>
      <c r="B374" s="100" t="b">
        <f>'ИП + источники'!$N$14&lt;&gt;"да"</f>
        <v>1</v>
      </c>
      <c r="C374" s="100" t="s">
        <v>1428</v>
      </c>
      <c r="L374" s="255" t="s">
        <v>464</v>
      </c>
      <c r="M374" s="257" t="s">
        <v>435</v>
      </c>
      <c r="N374" s="252" t="s">
        <v>355</v>
      </c>
      <c r="O374" s="251"/>
      <c r="P374" s="251"/>
      <c r="Q374" s="251"/>
      <c r="R374" s="251"/>
      <c r="S374" s="251"/>
      <c r="T374" s="251"/>
      <c r="U374" s="251"/>
      <c r="V374" s="251"/>
      <c r="W374" s="175"/>
    </row>
    <row r="375" spans="1:27" s="100" customFormat="1" outlineLevel="1">
      <c r="A375" s="430" t="str">
        <f t="shared" si="71"/>
        <v>1</v>
      </c>
      <c r="B375" s="100" t="b">
        <f>'ИП + источники'!$N$14&lt;&gt;"да"</f>
        <v>1</v>
      </c>
      <c r="C375" s="100" t="s">
        <v>1355</v>
      </c>
      <c r="L375" s="255" t="s">
        <v>365</v>
      </c>
      <c r="M375" s="256" t="s">
        <v>436</v>
      </c>
      <c r="N375" s="252" t="s">
        <v>355</v>
      </c>
      <c r="O375" s="250">
        <f>O376+O377+O378+O379</f>
        <v>0</v>
      </c>
      <c r="P375" s="250">
        <f t="shared" ref="P375:V375" si="76">P376+P377+P378+P379</f>
        <v>0</v>
      </c>
      <c r="Q375" s="250">
        <f t="shared" si="76"/>
        <v>0</v>
      </c>
      <c r="R375" s="250">
        <f t="shared" si="76"/>
        <v>0</v>
      </c>
      <c r="S375" s="250">
        <f t="shared" si="76"/>
        <v>0</v>
      </c>
      <c r="T375" s="250">
        <f t="shared" si="76"/>
        <v>0</v>
      </c>
      <c r="U375" s="250">
        <f t="shared" si="76"/>
        <v>0</v>
      </c>
      <c r="V375" s="250">
        <f t="shared" si="76"/>
        <v>0</v>
      </c>
      <c r="W375" s="175"/>
    </row>
    <row r="376" spans="1:27" s="100" customFormat="1" outlineLevel="1">
      <c r="A376" s="430" t="str">
        <f t="shared" si="71"/>
        <v>1</v>
      </c>
      <c r="B376" s="100" t="b">
        <f>'ИП + источники'!$N$14&lt;&gt;"да"</f>
        <v>1</v>
      </c>
      <c r="C376" s="100" t="s">
        <v>1429</v>
      </c>
      <c r="L376" s="255" t="s">
        <v>466</v>
      </c>
      <c r="M376" s="257" t="s">
        <v>437</v>
      </c>
      <c r="N376" s="252" t="s">
        <v>355</v>
      </c>
      <c r="O376" s="251"/>
      <c r="P376" s="251"/>
      <c r="Q376" s="251"/>
      <c r="R376" s="251"/>
      <c r="S376" s="251"/>
      <c r="T376" s="251"/>
      <c r="U376" s="251"/>
      <c r="V376" s="251"/>
      <c r="W376" s="175"/>
    </row>
    <row r="377" spans="1:27" s="100" customFormat="1" ht="22.8" outlineLevel="1">
      <c r="A377" s="430" t="str">
        <f t="shared" si="71"/>
        <v>1</v>
      </c>
      <c r="B377" s="100" t="b">
        <f>'ИП + источники'!$N$14&lt;&gt;"да"</f>
        <v>1</v>
      </c>
      <c r="C377" s="100" t="s">
        <v>1430</v>
      </c>
      <c r="L377" s="255" t="s">
        <v>473</v>
      </c>
      <c r="M377" s="257" t="s">
        <v>959</v>
      </c>
      <c r="N377" s="252" t="s">
        <v>355</v>
      </c>
      <c r="O377" s="251"/>
      <c r="P377" s="251"/>
      <c r="Q377" s="251"/>
      <c r="R377" s="251"/>
      <c r="S377" s="251"/>
      <c r="T377" s="251"/>
      <c r="U377" s="251"/>
      <c r="V377" s="251"/>
      <c r="W377" s="175"/>
    </row>
    <row r="378" spans="1:27" s="100" customFormat="1" ht="22.8" outlineLevel="1">
      <c r="A378" s="430" t="str">
        <f t="shared" si="71"/>
        <v>1</v>
      </c>
      <c r="B378" s="100" t="b">
        <f>'ИП + источники'!$N$14&lt;&gt;"да"</f>
        <v>1</v>
      </c>
      <c r="C378" s="100" t="s">
        <v>1431</v>
      </c>
      <c r="L378" s="255" t="s">
        <v>474</v>
      </c>
      <c r="M378" s="257" t="s">
        <v>438</v>
      </c>
      <c r="N378" s="252" t="s">
        <v>355</v>
      </c>
      <c r="O378" s="251"/>
      <c r="P378" s="251"/>
      <c r="Q378" s="251"/>
      <c r="R378" s="251"/>
      <c r="S378" s="251"/>
      <c r="T378" s="251"/>
      <c r="U378" s="251"/>
      <c r="V378" s="251"/>
      <c r="W378" s="175"/>
    </row>
    <row r="379" spans="1:27" s="100" customFormat="1" outlineLevel="1">
      <c r="A379" s="430" t="str">
        <f t="shared" si="71"/>
        <v>1</v>
      </c>
      <c r="B379" s="100" t="b">
        <f>'ИП + источники'!$N$14&lt;&gt;"да"</f>
        <v>1</v>
      </c>
      <c r="C379" s="100" t="s">
        <v>1432</v>
      </c>
      <c r="L379" s="255" t="s">
        <v>475</v>
      </c>
      <c r="M379" s="257" t="s">
        <v>439</v>
      </c>
      <c r="N379" s="252" t="s">
        <v>355</v>
      </c>
      <c r="O379" s="251"/>
      <c r="P379" s="251"/>
      <c r="Q379" s="251"/>
      <c r="R379" s="251"/>
      <c r="S379" s="251"/>
      <c r="T379" s="251"/>
      <c r="U379" s="251"/>
      <c r="V379" s="251"/>
      <c r="W379" s="175"/>
    </row>
    <row r="380" spans="1:27" s="260" customFormat="1" ht="22.8" outlineLevel="1">
      <c r="A380" s="430" t="str">
        <f t="shared" si="71"/>
        <v>1</v>
      </c>
      <c r="B380" s="100" t="b">
        <f>'ИП + источники'!$N$14&lt;&gt;"да"</f>
        <v>1</v>
      </c>
      <c r="C380" s="100" t="s">
        <v>1307</v>
      </c>
      <c r="L380" s="258" t="s">
        <v>101</v>
      </c>
      <c r="M380" s="254" t="s">
        <v>440</v>
      </c>
      <c r="N380" s="259" t="s">
        <v>355</v>
      </c>
      <c r="O380" s="249">
        <f>O381+O382+O383</f>
        <v>0</v>
      </c>
      <c r="P380" s="249">
        <f t="shared" ref="P380:V380" si="77">P381+P382+P383</f>
        <v>0</v>
      </c>
      <c r="Q380" s="249">
        <f t="shared" si="77"/>
        <v>0</v>
      </c>
      <c r="R380" s="249">
        <f t="shared" si="77"/>
        <v>0</v>
      </c>
      <c r="S380" s="249">
        <f t="shared" si="77"/>
        <v>0</v>
      </c>
      <c r="T380" s="249">
        <f t="shared" si="77"/>
        <v>0</v>
      </c>
      <c r="U380" s="249">
        <f t="shared" si="77"/>
        <v>0</v>
      </c>
      <c r="V380" s="249">
        <f t="shared" si="77"/>
        <v>0</v>
      </c>
      <c r="W380" s="175"/>
    </row>
    <row r="381" spans="1:27" s="100" customFormat="1" outlineLevel="1">
      <c r="A381" s="430" t="str">
        <f t="shared" si="71"/>
        <v>1</v>
      </c>
      <c r="B381" s="100" t="b">
        <f>'ИП + источники'!$N$14&lt;&gt;"да"</f>
        <v>1</v>
      </c>
      <c r="C381" s="100" t="s">
        <v>1356</v>
      </c>
      <c r="L381" s="255" t="s">
        <v>16</v>
      </c>
      <c r="M381" s="256" t="s">
        <v>966</v>
      </c>
      <c r="N381" s="252" t="s">
        <v>355</v>
      </c>
      <c r="O381" s="251"/>
      <c r="P381" s="251"/>
      <c r="Q381" s="251"/>
      <c r="R381" s="251"/>
      <c r="S381" s="251"/>
      <c r="T381" s="251"/>
      <c r="U381" s="251"/>
      <c r="V381" s="251"/>
      <c r="W381" s="175"/>
    </row>
    <row r="382" spans="1:27" s="100" customFormat="1" outlineLevel="1">
      <c r="A382" s="430" t="str">
        <f t="shared" si="71"/>
        <v>1</v>
      </c>
      <c r="B382" s="100" t="b">
        <f>'ИП + источники'!$N$14&lt;&gt;"да"</f>
        <v>1</v>
      </c>
      <c r="C382" s="100" t="s">
        <v>1357</v>
      </c>
      <c r="L382" s="255" t="s">
        <v>143</v>
      </c>
      <c r="M382" s="256" t="s">
        <v>967</v>
      </c>
      <c r="N382" s="252" t="s">
        <v>355</v>
      </c>
      <c r="O382" s="251"/>
      <c r="P382" s="251"/>
      <c r="Q382" s="251"/>
      <c r="R382" s="251"/>
      <c r="S382" s="251"/>
      <c r="T382" s="251"/>
      <c r="U382" s="251"/>
      <c r="V382" s="251"/>
      <c r="W382" s="175"/>
    </row>
    <row r="383" spans="1:27" s="100" customFormat="1" outlineLevel="1">
      <c r="A383" s="430" t="str">
        <f t="shared" si="71"/>
        <v>1</v>
      </c>
      <c r="B383" s="100" t="b">
        <f>'ИП + источники'!$N$14&lt;&gt;"да"</f>
        <v>1</v>
      </c>
      <c r="C383" s="100" t="s">
        <v>1409</v>
      </c>
      <c r="L383" s="255" t="s">
        <v>156</v>
      </c>
      <c r="M383" s="256" t="s">
        <v>441</v>
      </c>
      <c r="N383" s="252" t="s">
        <v>355</v>
      </c>
      <c r="O383" s="251"/>
      <c r="P383" s="251"/>
      <c r="Q383" s="251"/>
      <c r="R383" s="251"/>
      <c r="S383" s="251"/>
      <c r="T383" s="251"/>
      <c r="U383" s="251"/>
      <c r="V383" s="251"/>
      <c r="W383" s="175"/>
    </row>
    <row r="384" spans="1:27">
      <c r="A384" s="430"/>
      <c r="AA384" s="1"/>
    </row>
    <row r="385" spans="1:27" s="124" customFormat="1" ht="30" customHeight="1">
      <c r="A385" s="123" t="s">
        <v>887</v>
      </c>
      <c r="M385" s="125"/>
      <c r="N385" s="125"/>
      <c r="O385" s="125"/>
      <c r="P385" s="125"/>
      <c r="AA385" s="126"/>
    </row>
    <row r="386" spans="1:27">
      <c r="A386" s="127" t="s">
        <v>888</v>
      </c>
    </row>
    <row r="387" spans="1:27" s="80" customFormat="1" ht="15" customHeight="1">
      <c r="A387" s="164" t="s">
        <v>17</v>
      </c>
      <c r="L387" s="261" t="str">
        <f>INDEX('Общие сведения'!$J$112:$J$216,MATCH($A387,'Общие сведения'!$D$112:$D$216,0))</f>
        <v>Тариф 1 (Водоснабжение) - тариф на питьевую воду</v>
      </c>
      <c r="M387" s="262"/>
      <c r="N387" s="262"/>
      <c r="O387" s="302">
        <f t="shared" ref="O387:V387" si="78">O388+O389</f>
        <v>0</v>
      </c>
      <c r="P387" s="302">
        <f t="shared" si="78"/>
        <v>0</v>
      </c>
      <c r="Q387" s="302">
        <f t="shared" si="78"/>
        <v>0</v>
      </c>
      <c r="R387" s="302">
        <f t="shared" si="78"/>
        <v>0</v>
      </c>
      <c r="S387" s="302">
        <f t="shared" si="78"/>
        <v>0</v>
      </c>
      <c r="T387" s="302">
        <f t="shared" si="78"/>
        <v>0</v>
      </c>
      <c r="U387" s="302">
        <f t="shared" si="78"/>
        <v>0</v>
      </c>
      <c r="V387" s="302">
        <f t="shared" si="78"/>
        <v>0</v>
      </c>
    </row>
    <row r="388" spans="1:27" s="100" customFormat="1" ht="22.8" outlineLevel="1">
      <c r="A388" s="430" t="str">
        <f>A387</f>
        <v>1</v>
      </c>
      <c r="B388" s="100" t="s">
        <v>1306</v>
      </c>
      <c r="L388" s="365" t="s">
        <v>17</v>
      </c>
      <c r="M388" s="263" t="s">
        <v>960</v>
      </c>
      <c r="N388" s="365" t="s">
        <v>355</v>
      </c>
      <c r="O388" s="264"/>
      <c r="P388" s="265"/>
      <c r="Q388" s="265"/>
      <c r="R388" s="265"/>
      <c r="S388" s="265"/>
      <c r="T388" s="265"/>
      <c r="U388" s="265"/>
      <c r="V388" s="265">
        <f>O388-P388-Q388-R388-S388-T388-U388</f>
        <v>0</v>
      </c>
    </row>
    <row r="389" spans="1:27" s="100" customFormat="1" ht="22.8" outlineLevel="1">
      <c r="A389" s="430" t="str">
        <f>A388</f>
        <v>1</v>
      </c>
      <c r="B389" s="100" t="s">
        <v>1307</v>
      </c>
      <c r="L389" s="365" t="s">
        <v>101</v>
      </c>
      <c r="M389" s="263" t="s">
        <v>446</v>
      </c>
      <c r="N389" s="365" t="s">
        <v>355</v>
      </c>
      <c r="O389" s="264"/>
      <c r="P389" s="265"/>
      <c r="Q389" s="265"/>
      <c r="R389" s="265"/>
      <c r="S389" s="268"/>
      <c r="T389" s="268"/>
      <c r="U389" s="268"/>
      <c r="V389" s="265">
        <f>O389-P389-Q389-R389-S389-T389-U389</f>
        <v>0</v>
      </c>
    </row>
    <row r="391" spans="1:27" s="124" customFormat="1" ht="30" customHeight="1">
      <c r="A391" s="123" t="s">
        <v>890</v>
      </c>
      <c r="M391" s="125"/>
      <c r="N391" s="125"/>
      <c r="O391" s="125"/>
      <c r="P391" s="125"/>
      <c r="AA391" s="126"/>
    </row>
    <row r="392" spans="1:27">
      <c r="A392" s="127" t="s">
        <v>891</v>
      </c>
    </row>
    <row r="393" spans="1:27" s="444" customFormat="1" ht="14.4">
      <c r="A393" s="164" t="s">
        <v>17</v>
      </c>
      <c r="B393" s="271" t="str">
        <f>INDEX('Общие сведения'!$N$112:$N$216,MATCH($A393,'Общие сведения'!$D$112:$D$216,0))</f>
        <v>одноставочный</v>
      </c>
      <c r="L393" s="141" t="str">
        <f>INDEX('Общие сведения'!$J$112:$J$216,MATCH($A393,'Общие сведения'!$D$112:$D$216,0))</f>
        <v>Тариф 1 (Водоснабжение) - тариф на питьевую воду</v>
      </c>
      <c r="M393" s="446"/>
      <c r="N393" s="446"/>
      <c r="O393" s="446"/>
      <c r="P393" s="446"/>
      <c r="Q393" s="446"/>
      <c r="R393" s="446"/>
      <c r="S393" s="446"/>
      <c r="T393" s="446"/>
      <c r="U393" s="446"/>
      <c r="V393" s="446"/>
      <c r="W393" s="446"/>
      <c r="X393" s="446"/>
      <c r="Y393" s="446"/>
    </row>
    <row r="394" spans="1:27" s="444" customFormat="1" ht="14.4" outlineLevel="1">
      <c r="A394" s="525" t="str">
        <f>A393</f>
        <v>1</v>
      </c>
      <c r="D394" s="575" t="s">
        <v>1306</v>
      </c>
      <c r="L394" s="447" t="s">
        <v>17</v>
      </c>
      <c r="M394" s="448" t="s">
        <v>452</v>
      </c>
      <c r="N394" s="445" t="s">
        <v>355</v>
      </c>
      <c r="O394" s="449">
        <f>O395+O399+O409+O410+O413+O414+O415</f>
        <v>0</v>
      </c>
      <c r="P394" s="449">
        <f>P395+P399+P409+P410+P413+P414+P415</f>
        <v>986.86999999999989</v>
      </c>
      <c r="Q394" s="449">
        <f>Q395+Q399+Q409+Q410+Q413+Q414+Q415</f>
        <v>986.86999999999989</v>
      </c>
      <c r="R394" s="449">
        <f t="shared" ref="R394:R446" si="79">Q394-P394</f>
        <v>0</v>
      </c>
      <c r="S394" s="449">
        <f>S395+S399+S409+S410+S413+S414+S415</f>
        <v>0</v>
      </c>
      <c r="T394" s="449">
        <f>T395+T399+T409+T410+T413+T414+T415</f>
        <v>1173.2847999999999</v>
      </c>
      <c r="U394" s="449">
        <f>U395+U399+U409+U410+U413+U414+U415</f>
        <v>1165.5248000000001</v>
      </c>
      <c r="V394" s="450">
        <f t="shared" ref="V394:V419" si="80">IF(S394=0,0,(U394-S394)/S394*100)</f>
        <v>0</v>
      </c>
      <c r="W394" s="421"/>
      <c r="X394" s="421"/>
      <c r="Y394" s="421"/>
    </row>
    <row r="395" spans="1:27" s="464" customFormat="1" ht="22.8" outlineLevel="1">
      <c r="A395" s="526" t="str">
        <f t="shared" ref="A395:A467" si="81">A394</f>
        <v>1</v>
      </c>
      <c r="D395" s="576" t="s">
        <v>1352</v>
      </c>
      <c r="L395" s="454" t="s">
        <v>154</v>
      </c>
      <c r="M395" s="500" t="s">
        <v>1116</v>
      </c>
      <c r="N395" s="501" t="s">
        <v>355</v>
      </c>
      <c r="O395" s="449">
        <f>SUM(O396:O398)</f>
        <v>0</v>
      </c>
      <c r="P395" s="449">
        <f>SUM(P396:P398)</f>
        <v>0</v>
      </c>
      <c r="Q395" s="449">
        <f>SUM(Q396:Q398)</f>
        <v>0</v>
      </c>
      <c r="R395" s="449">
        <f t="shared" si="79"/>
        <v>0</v>
      </c>
      <c r="S395" s="449">
        <f>SUM(S396:S398)</f>
        <v>0</v>
      </c>
      <c r="T395" s="449">
        <f>SUM(T396:T398)</f>
        <v>0</v>
      </c>
      <c r="U395" s="449">
        <f>SUM(U396:U398)</f>
        <v>0</v>
      </c>
      <c r="V395" s="449">
        <f t="shared" si="80"/>
        <v>0</v>
      </c>
      <c r="W395" s="463"/>
      <c r="X395" s="463"/>
      <c r="Y395" s="463"/>
    </row>
    <row r="396" spans="1:27" s="444" customFormat="1" ht="14.4" outlineLevel="1">
      <c r="A396" s="525" t="str">
        <f t="shared" si="81"/>
        <v>1</v>
      </c>
      <c r="D396" s="575" t="s">
        <v>1418</v>
      </c>
      <c r="L396" s="451" t="s">
        <v>397</v>
      </c>
      <c r="M396" s="472" t="s">
        <v>1117</v>
      </c>
      <c r="N396" s="445" t="s">
        <v>355</v>
      </c>
      <c r="O396" s="471">
        <f>SUMIFS(Реагенты!O$15:O$40,Реагенты!$A$15:$A$40,$A396,Реагенты!$M$15:$M$40,"Всего по тарифу")</f>
        <v>0</v>
      </c>
      <c r="P396" s="471">
        <f>SUMIFS(Реагенты!P$15:P$40,Реагенты!$A$15:$A$40,$A396,Реагенты!$M$15:$M$40,"Всего по тарифу")</f>
        <v>0</v>
      </c>
      <c r="Q396" s="471">
        <f>SUMIFS(Реагенты!Q$15:Q$40,Реагенты!$A$15:$A$40,$A396,Реагенты!$M$15:$M$40,"Всего по тарифу")</f>
        <v>0</v>
      </c>
      <c r="R396" s="450">
        <f t="shared" si="79"/>
        <v>0</v>
      </c>
      <c r="S396" s="471">
        <f>SUMIFS(Реагенты!R$15:R$40,Реагенты!$A$15:$A$40,$A396,Реагенты!$M$15:$M$40,"Всего по тарифу")</f>
        <v>0</v>
      </c>
      <c r="T396" s="471">
        <f>SUMIFS(Реагенты!S$15:S$40,Реагенты!$A$15:$A$40,$A396,Реагенты!$M$15:$M$40,"Всего по тарифу")</f>
        <v>0</v>
      </c>
      <c r="U396" s="471">
        <f>SUMIFS(Реагенты!T$15:T$40,Реагенты!$A$15:$A$40,$A396,Реагенты!$M$15:$M$40,"Всего по тарифу")</f>
        <v>0</v>
      </c>
      <c r="V396" s="450">
        <f t="shared" si="80"/>
        <v>0</v>
      </c>
      <c r="W396" s="421"/>
      <c r="X396" s="421"/>
      <c r="Y396" s="421"/>
    </row>
    <row r="397" spans="1:27" s="444" customFormat="1" ht="14.4" outlineLevel="1">
      <c r="A397" s="525" t="str">
        <f t="shared" si="81"/>
        <v>1</v>
      </c>
      <c r="D397" s="575" t="s">
        <v>1419</v>
      </c>
      <c r="L397" s="451" t="s">
        <v>399</v>
      </c>
      <c r="M397" s="472" t="s">
        <v>454</v>
      </c>
      <c r="N397" s="445" t="s">
        <v>355</v>
      </c>
      <c r="O397" s="453"/>
      <c r="P397" s="453"/>
      <c r="Q397" s="453"/>
      <c r="R397" s="450">
        <f t="shared" si="79"/>
        <v>0</v>
      </c>
      <c r="S397" s="453"/>
      <c r="T397" s="453"/>
      <c r="U397" s="453"/>
      <c r="V397" s="450">
        <f t="shared" si="80"/>
        <v>0</v>
      </c>
      <c r="W397" s="421"/>
      <c r="X397" s="421"/>
      <c r="Y397" s="421"/>
    </row>
    <row r="398" spans="1:27" s="444" customFormat="1" ht="14.4" outlineLevel="1">
      <c r="A398" s="525" t="str">
        <f t="shared" si="81"/>
        <v>1</v>
      </c>
      <c r="D398" s="575" t="s">
        <v>1421</v>
      </c>
      <c r="L398" s="451" t="s">
        <v>882</v>
      </c>
      <c r="M398" s="472" t="s">
        <v>455</v>
      </c>
      <c r="N398" s="445" t="s">
        <v>355</v>
      </c>
      <c r="O398" s="453"/>
      <c r="P398" s="453"/>
      <c r="Q398" s="453"/>
      <c r="R398" s="450">
        <f t="shared" si="79"/>
        <v>0</v>
      </c>
      <c r="S398" s="453"/>
      <c r="T398" s="453"/>
      <c r="U398" s="453"/>
      <c r="V398" s="450">
        <f t="shared" si="80"/>
        <v>0</v>
      </c>
      <c r="W398" s="421"/>
      <c r="X398" s="421"/>
      <c r="Y398" s="421"/>
    </row>
    <row r="399" spans="1:27" s="464" customFormat="1" ht="22.8" outlineLevel="1">
      <c r="A399" s="526" t="str">
        <f t="shared" si="81"/>
        <v>1</v>
      </c>
      <c r="D399" s="576" t="s">
        <v>1353</v>
      </c>
      <c r="L399" s="454" t="s">
        <v>155</v>
      </c>
      <c r="M399" s="500" t="s">
        <v>1118</v>
      </c>
      <c r="N399" s="501" t="s">
        <v>355</v>
      </c>
      <c r="O399" s="449">
        <f>SUM(O400:O408)</f>
        <v>0</v>
      </c>
      <c r="P399" s="449">
        <f>SUM(P400:P408)</f>
        <v>433.09</v>
      </c>
      <c r="Q399" s="449">
        <f>SUM(Q400:Q408)</f>
        <v>433.09</v>
      </c>
      <c r="R399" s="449">
        <f t="shared" si="79"/>
        <v>0</v>
      </c>
      <c r="S399" s="449">
        <f>SUM(S400:S408)</f>
        <v>0</v>
      </c>
      <c r="T399" s="449">
        <f>SUM(T400:T408)</f>
        <v>545.20000000000005</v>
      </c>
      <c r="U399" s="449">
        <f>SUM(U400:U408)</f>
        <v>537.44000000000005</v>
      </c>
      <c r="V399" s="449">
        <f t="shared" si="80"/>
        <v>0</v>
      </c>
      <c r="W399" s="463"/>
      <c r="X399" s="463"/>
      <c r="Y399" s="463"/>
    </row>
    <row r="400" spans="1:27" s="444" customFormat="1" ht="14.4" outlineLevel="1">
      <c r="A400" s="525" t="str">
        <f t="shared" si="81"/>
        <v>1</v>
      </c>
      <c r="D400" s="575" t="s">
        <v>1423</v>
      </c>
      <c r="L400" s="451" t="s">
        <v>453</v>
      </c>
      <c r="M400" s="472" t="s">
        <v>1119</v>
      </c>
      <c r="N400" s="445" t="s">
        <v>355</v>
      </c>
      <c r="O400" s="471">
        <f>SUMIFS(ЭЭ!O$15:O$104,ЭЭ!$A$15:$A$104,$A400,ЭЭ!$M$15:$M$104,"Всего по тарифу")</f>
        <v>0</v>
      </c>
      <c r="P400" s="471">
        <f>SUMIFS(ЭЭ!P$15:P$104,ЭЭ!$A$15:$A$104,$A400,ЭЭ!$M$15:$M$104,"Всего по тарифу")</f>
        <v>433.09</v>
      </c>
      <c r="Q400" s="471">
        <f>SUMIFS(ЭЭ!Q$15:Q$104,ЭЭ!$A$15:$A$104,$A400,ЭЭ!$M$15:$M$104,"Всего по тарифу")</f>
        <v>433.09</v>
      </c>
      <c r="R400" s="450">
        <f t="shared" si="79"/>
        <v>0</v>
      </c>
      <c r="S400" s="471">
        <f>SUMIFS(ЭЭ!R$15:R$104,ЭЭ!$A$15:$A$104,$A400,ЭЭ!$M$15:$M$104,"Всего по тарифу")</f>
        <v>0</v>
      </c>
      <c r="T400" s="471">
        <f>SUMIFS(ЭЭ!S$15:S$104,ЭЭ!$A$15:$A$104,$A400,ЭЭ!$M$15:$M$104,"Всего по тарифу")</f>
        <v>545.20000000000005</v>
      </c>
      <c r="U400" s="471">
        <f>SUMIFS(ЭЭ!T$15:T$104,ЭЭ!$A$15:$A$104,$A400,ЭЭ!$M$15:$M$104,"Всего по тарифу")</f>
        <v>537.44000000000005</v>
      </c>
      <c r="V400" s="450">
        <f t="shared" si="80"/>
        <v>0</v>
      </c>
      <c r="W400" s="421"/>
      <c r="X400" s="421"/>
      <c r="Y400" s="421"/>
    </row>
    <row r="401" spans="1:25" s="444" customFormat="1" ht="14.4" outlineLevel="1">
      <c r="A401" s="525" t="str">
        <f t="shared" si="81"/>
        <v>1</v>
      </c>
      <c r="B401" s="444" t="s">
        <v>411</v>
      </c>
      <c r="D401" s="575" t="s">
        <v>1424</v>
      </c>
      <c r="L401" s="451" t="s">
        <v>456</v>
      </c>
      <c r="M401" s="472" t="s">
        <v>1120</v>
      </c>
      <c r="N401" s="445" t="s">
        <v>355</v>
      </c>
      <c r="O401" s="471">
        <f>SUMIFS(Покупка!O$15:O$128,Покупка!$A$15:$A$128,$A401,Покупка!$M$15:$M$128,$B401)</f>
        <v>0</v>
      </c>
      <c r="P401" s="471">
        <f>SUMIFS(Покупка!P$15:P$128,Покупка!$A$15:$A$128,$A401,Покупка!$M$15:$M$128,$B401)</f>
        <v>0</v>
      </c>
      <c r="Q401" s="471">
        <f>SUMIFS(Покупка!Q$15:Q$128,Покупка!$A$15:$A$128,$A401,Покупка!$M$15:$M$128,$B401)</f>
        <v>0</v>
      </c>
      <c r="R401" s="450">
        <f t="shared" si="79"/>
        <v>0</v>
      </c>
      <c r="S401" s="471">
        <f>SUMIFS(Покупка!R$15:R$128,Покупка!$A$15:$A$128,$A401,Покупка!$M$15:$M$128,$B401)</f>
        <v>0</v>
      </c>
      <c r="T401" s="471">
        <f>SUMIFS(Покупка!S$15:S$128,Покупка!$A$15:$A$128,$A401,Покупка!$M$15:$M$128,$B401)</f>
        <v>0</v>
      </c>
      <c r="U401" s="471">
        <f>SUMIFS(Покупка!T$15:T$128,Покупка!$A$15:$A$128,$A401,Покупка!$M$15:$M$128,$B401)</f>
        <v>0</v>
      </c>
      <c r="V401" s="450">
        <f t="shared" si="80"/>
        <v>0</v>
      </c>
      <c r="W401" s="421"/>
      <c r="X401" s="421"/>
      <c r="Y401" s="421"/>
    </row>
    <row r="402" spans="1:25" s="444" customFormat="1" ht="14.4" outlineLevel="1">
      <c r="A402" s="525" t="str">
        <f t="shared" si="81"/>
        <v>1</v>
      </c>
      <c r="B402" s="444" t="s">
        <v>412</v>
      </c>
      <c r="D402" s="575" t="s">
        <v>1425</v>
      </c>
      <c r="L402" s="451" t="s">
        <v>457</v>
      </c>
      <c r="M402" s="472" t="s">
        <v>1121</v>
      </c>
      <c r="N402" s="445" t="s">
        <v>355</v>
      </c>
      <c r="O402" s="471">
        <f>SUMIFS(Покупка!O$15:O$128,Покупка!$A$15:$A$128,$A402,Покупка!$M$15:$M$128,$B402)</f>
        <v>0</v>
      </c>
      <c r="P402" s="471">
        <f>SUMIFS(Покупка!P$15:P$128,Покупка!$A$15:$A$128,$A402,Покупка!$M$15:$M$128,$B402)</f>
        <v>0</v>
      </c>
      <c r="Q402" s="471">
        <f>SUMIFS(Покупка!Q$15:Q$128,Покупка!$A$15:$A$128,$A402,Покупка!$M$15:$M$128,$B402)</f>
        <v>0</v>
      </c>
      <c r="R402" s="450">
        <f t="shared" si="79"/>
        <v>0</v>
      </c>
      <c r="S402" s="471">
        <f>SUMIFS(Покупка!R$15:R$128,Покупка!$A$15:$A$128,$A402,Покупка!$M$15:$M$128,$B402)</f>
        <v>0</v>
      </c>
      <c r="T402" s="471">
        <f>SUMIFS(Покупка!S$15:S$128,Покупка!$A$15:$A$128,$A402,Покупка!$M$15:$M$128,$B402)</f>
        <v>0</v>
      </c>
      <c r="U402" s="471">
        <f>SUMIFS(Покупка!T$15:T$128,Покупка!$A$15:$A$128,$A402,Покупка!$M$15:$M$128,$B402)</f>
        <v>0</v>
      </c>
      <c r="V402" s="450">
        <f t="shared" si="80"/>
        <v>0</v>
      </c>
      <c r="W402" s="421"/>
      <c r="X402" s="421"/>
      <c r="Y402" s="421"/>
    </row>
    <row r="403" spans="1:25" s="444" customFormat="1" ht="14.4" outlineLevel="1">
      <c r="A403" s="525" t="str">
        <f t="shared" si="81"/>
        <v>1</v>
      </c>
      <c r="D403" s="575" t="s">
        <v>1456</v>
      </c>
      <c r="L403" s="451" t="s">
        <v>458</v>
      </c>
      <c r="M403" s="472" t="s">
        <v>1122</v>
      </c>
      <c r="N403" s="445" t="s">
        <v>355</v>
      </c>
      <c r="O403" s="453"/>
      <c r="P403" s="453"/>
      <c r="Q403" s="453"/>
      <c r="R403" s="450">
        <f t="shared" si="79"/>
        <v>0</v>
      </c>
      <c r="S403" s="453"/>
      <c r="T403" s="453"/>
      <c r="U403" s="453"/>
      <c r="V403" s="450">
        <f t="shared" si="80"/>
        <v>0</v>
      </c>
      <c r="W403" s="421"/>
      <c r="X403" s="421"/>
      <c r="Y403" s="421"/>
    </row>
    <row r="404" spans="1:25" s="444" customFormat="1" ht="14.4" outlineLevel="1">
      <c r="A404" s="525" t="str">
        <f t="shared" si="81"/>
        <v>1</v>
      </c>
      <c r="B404" s="444" t="s">
        <v>405</v>
      </c>
      <c r="D404" s="575" t="s">
        <v>1457</v>
      </c>
      <c r="L404" s="451" t="s">
        <v>459</v>
      </c>
      <c r="M404" s="472" t="s">
        <v>1123</v>
      </c>
      <c r="N404" s="445" t="s">
        <v>355</v>
      </c>
      <c r="O404" s="471">
        <f>SUMIFS(Покупка!O$15:O$128,Покупка!$A$15:$A$128,$A404,Покупка!$M$15:$M$128,$B404)</f>
        <v>0</v>
      </c>
      <c r="P404" s="471">
        <f>SUMIFS(Покупка!P$15:P$128,Покупка!$A$15:$A$128,$A404,Покупка!$M$15:$M$128,$B404)</f>
        <v>0</v>
      </c>
      <c r="Q404" s="471">
        <f>SUMIFS(Покупка!Q$15:Q$128,Покупка!$A$15:$A$128,$A404,Покупка!$M$15:$M$128,$B404)</f>
        <v>0</v>
      </c>
      <c r="R404" s="450">
        <f t="shared" si="79"/>
        <v>0</v>
      </c>
      <c r="S404" s="471">
        <f>SUMIFS(Покупка!R$15:R$128,Покупка!$A$15:$A$128,$A404,Покупка!$M$15:$M$128,$B404)</f>
        <v>0</v>
      </c>
      <c r="T404" s="471">
        <f>SUMIFS(Покупка!S$15:S$128,Покупка!$A$15:$A$128,$A404,Покупка!$M$15:$M$128,$B404)</f>
        <v>0</v>
      </c>
      <c r="U404" s="471">
        <f>SUMIFS(Покупка!T$15:T$128,Покупка!$A$15:$A$128,$A404,Покупка!$M$15:$M$128,$B404)</f>
        <v>0</v>
      </c>
      <c r="V404" s="450">
        <f t="shared" si="80"/>
        <v>0</v>
      </c>
      <c r="W404" s="421"/>
      <c r="X404" s="421"/>
      <c r="Y404" s="421"/>
    </row>
    <row r="405" spans="1:25" s="444" customFormat="1" ht="14.4" outlineLevel="1">
      <c r="A405" s="525" t="str">
        <f t="shared" si="81"/>
        <v>1</v>
      </c>
      <c r="B405" s="444" t="s">
        <v>407</v>
      </c>
      <c r="D405" s="575" t="s">
        <v>1458</v>
      </c>
      <c r="L405" s="451" t="s">
        <v>1187</v>
      </c>
      <c r="M405" s="472" t="s">
        <v>1191</v>
      </c>
      <c r="N405" s="494" t="s">
        <v>355</v>
      </c>
      <c r="O405" s="471">
        <f>SUMIFS(Покупка!O$15:O$128,Покупка!$A$15:$A$128,$A405,Покупка!$M$15:$M$128,$B405)</f>
        <v>0</v>
      </c>
      <c r="P405" s="471">
        <f>SUMIFS(Покупка!P$15:P$128,Покупка!$A$15:$A$128,$A405,Покупка!$M$15:$M$128,$B405)</f>
        <v>0</v>
      </c>
      <c r="Q405" s="471">
        <f>SUMIFS(Покупка!Q$15:Q$128,Покупка!$A$15:$A$128,$A405,Покупка!$M$15:$M$128,$B405)</f>
        <v>0</v>
      </c>
      <c r="R405" s="450">
        <f>Q405-P405</f>
        <v>0</v>
      </c>
      <c r="S405" s="471">
        <f>SUMIFS(Покупка!R$15:R$128,Покупка!$A$15:$A$128,$A405,Покупка!$M$15:$M$128,$B405)</f>
        <v>0</v>
      </c>
      <c r="T405" s="471">
        <f>SUMIFS(Покупка!S$15:S$128,Покупка!$A$15:$A$128,$A405,Покупка!$M$15:$M$128,$B405)</f>
        <v>0</v>
      </c>
      <c r="U405" s="471">
        <f>SUMIFS(Покупка!T$15:T$128,Покупка!$A$15:$A$128,$A405,Покупка!$M$15:$M$128,$B405)</f>
        <v>0</v>
      </c>
      <c r="V405" s="450">
        <f t="shared" si="80"/>
        <v>0</v>
      </c>
      <c r="W405" s="421"/>
      <c r="X405" s="421"/>
      <c r="Y405" s="421"/>
    </row>
    <row r="406" spans="1:25" s="444" customFormat="1" ht="14.4" outlineLevel="1">
      <c r="A406" s="525" t="str">
        <f t="shared" si="81"/>
        <v>1</v>
      </c>
      <c r="B406" s="444" t="s">
        <v>409</v>
      </c>
      <c r="D406" s="575" t="s">
        <v>1459</v>
      </c>
      <c r="L406" s="451" t="s">
        <v>1188</v>
      </c>
      <c r="M406" s="472" t="s">
        <v>1192</v>
      </c>
      <c r="N406" s="494" t="s">
        <v>355</v>
      </c>
      <c r="O406" s="471">
        <f>SUMIFS(Покупка!O$15:O$128,Покупка!$A$15:$A$128,$A406,Покупка!$M$15:$M$128,$B406)</f>
        <v>0</v>
      </c>
      <c r="P406" s="471">
        <f>SUMIFS(Покупка!P$15:P$128,Покупка!$A$15:$A$128,$A406,Покупка!$M$15:$M$128,$B406)</f>
        <v>0</v>
      </c>
      <c r="Q406" s="471">
        <f>SUMIFS(Покупка!Q$15:Q$128,Покупка!$A$15:$A$128,$A406,Покупка!$M$15:$M$128,$B406)</f>
        <v>0</v>
      </c>
      <c r="R406" s="450">
        <f>Q406-P406</f>
        <v>0</v>
      </c>
      <c r="S406" s="471">
        <f>SUMIFS(Покупка!R$15:R$128,Покупка!$A$15:$A$128,$A406,Покупка!$M$15:$M$128,$B406)</f>
        <v>0</v>
      </c>
      <c r="T406" s="471">
        <f>SUMIFS(Покупка!S$15:S$128,Покупка!$A$15:$A$128,$A406,Покупка!$M$15:$M$128,$B406)</f>
        <v>0</v>
      </c>
      <c r="U406" s="471">
        <f>SUMIFS(Покупка!T$15:T$128,Покупка!$A$15:$A$128,$A406,Покупка!$M$15:$M$128,$B406)</f>
        <v>0</v>
      </c>
      <c r="V406" s="450">
        <f t="shared" si="80"/>
        <v>0</v>
      </c>
      <c r="W406" s="421"/>
      <c r="X406" s="421"/>
      <c r="Y406" s="421"/>
    </row>
    <row r="407" spans="1:25" s="444" customFormat="1" ht="14.4" outlineLevel="1">
      <c r="A407" s="525" t="str">
        <f t="shared" si="81"/>
        <v>1</v>
      </c>
      <c r="B407" s="444" t="s">
        <v>410</v>
      </c>
      <c r="D407" s="575" t="s">
        <v>1460</v>
      </c>
      <c r="L407" s="451" t="s">
        <v>1189</v>
      </c>
      <c r="M407" s="472" t="s">
        <v>1193</v>
      </c>
      <c r="N407" s="494" t="s">
        <v>355</v>
      </c>
      <c r="O407" s="471">
        <f>SUMIFS(Покупка!O$15:O$128,Покупка!$A$15:$A$128,$A407,Покупка!$M$15:$M$128,$B407)</f>
        <v>0</v>
      </c>
      <c r="P407" s="471">
        <f>SUMIFS(Покупка!P$15:P$128,Покупка!$A$15:$A$128,$A407,Покупка!$M$15:$M$128,$B407)</f>
        <v>0</v>
      </c>
      <c r="Q407" s="471">
        <f>SUMIFS(Покупка!Q$15:Q$128,Покупка!$A$15:$A$128,$A407,Покупка!$M$15:$M$128,$B407)</f>
        <v>0</v>
      </c>
      <c r="R407" s="450">
        <f>Q407-P407</f>
        <v>0</v>
      </c>
      <c r="S407" s="471">
        <f>SUMIFS(Покупка!R$15:R$128,Покупка!$A$15:$A$128,$A407,Покупка!$M$15:$M$128,$B407)</f>
        <v>0</v>
      </c>
      <c r="T407" s="471">
        <f>SUMIFS(Покупка!S$15:S$128,Покупка!$A$15:$A$128,$A407,Покупка!$M$15:$M$128,$B407)</f>
        <v>0</v>
      </c>
      <c r="U407" s="471">
        <f>SUMIFS(Покупка!T$15:T$128,Покупка!$A$15:$A$128,$A407,Покупка!$M$15:$M$128,$B407)</f>
        <v>0</v>
      </c>
      <c r="V407" s="450">
        <f t="shared" si="80"/>
        <v>0</v>
      </c>
      <c r="W407" s="421"/>
      <c r="X407" s="421"/>
      <c r="Y407" s="421"/>
    </row>
    <row r="408" spans="1:25" s="444" customFormat="1" ht="14.4" outlineLevel="1">
      <c r="A408" s="525" t="str">
        <f t="shared" si="81"/>
        <v>1</v>
      </c>
      <c r="B408" s="496" t="s">
        <v>1070</v>
      </c>
      <c r="D408" s="575" t="s">
        <v>1461</v>
      </c>
      <c r="L408" s="451" t="s">
        <v>1190</v>
      </c>
      <c r="M408" s="472" t="s">
        <v>1194</v>
      </c>
      <c r="N408" s="494" t="s">
        <v>355</v>
      </c>
      <c r="O408" s="471">
        <f>SUMIFS(Покупка!O$15:O$128,Покупка!$A$15:$A$128,$A408,Покупка!$M$15:$M$128,$B408)</f>
        <v>0</v>
      </c>
      <c r="P408" s="471">
        <f>SUMIFS(Покупка!P$15:P$128,Покупка!$A$15:$A$128,$A408,Покупка!$M$15:$M$128,$B408)</f>
        <v>0</v>
      </c>
      <c r="Q408" s="471">
        <f>SUMIFS(Покупка!Q$15:Q$128,Покупка!$A$15:$A$128,$A408,Покупка!$M$15:$M$128,$B408)</f>
        <v>0</v>
      </c>
      <c r="R408" s="450">
        <f>Q408-P408</f>
        <v>0</v>
      </c>
      <c r="S408" s="471">
        <f>SUMIFS(Покупка!R$15:R$128,Покупка!$A$15:$A$128,$A408,Покупка!$M$15:$M$128,$B408)</f>
        <v>0</v>
      </c>
      <c r="T408" s="471">
        <f>SUMIFS(Покупка!S$15:S$128,Покупка!$A$15:$A$128,$A408,Покупка!$M$15:$M$128,$B408)</f>
        <v>0</v>
      </c>
      <c r="U408" s="471">
        <f>SUMIFS(Покупка!T$15:T$128,Покупка!$A$15:$A$128,$A408,Покупка!$M$15:$M$128,$B408)</f>
        <v>0</v>
      </c>
      <c r="V408" s="450">
        <f t="shared" si="80"/>
        <v>0</v>
      </c>
      <c r="W408" s="421"/>
      <c r="X408" s="421"/>
      <c r="Y408" s="421"/>
    </row>
    <row r="409" spans="1:25" s="464" customFormat="1" ht="57" outlineLevel="1">
      <c r="A409" s="526" t="str">
        <f t="shared" si="81"/>
        <v>1</v>
      </c>
      <c r="D409" s="576" t="s">
        <v>1354</v>
      </c>
      <c r="L409" s="454" t="s">
        <v>363</v>
      </c>
      <c r="M409" s="500" t="s">
        <v>1124</v>
      </c>
      <c r="N409" s="501" t="s">
        <v>355</v>
      </c>
      <c r="O409" s="462"/>
      <c r="P409" s="462"/>
      <c r="Q409" s="462"/>
      <c r="R409" s="449">
        <f t="shared" si="79"/>
        <v>0</v>
      </c>
      <c r="S409" s="462"/>
      <c r="T409" s="462"/>
      <c r="U409" s="462"/>
      <c r="V409" s="449">
        <f t="shared" si="80"/>
        <v>0</v>
      </c>
      <c r="W409" s="463"/>
      <c r="X409" s="463"/>
      <c r="Y409" s="463"/>
    </row>
    <row r="410" spans="1:25" s="464" customFormat="1" ht="45.6" outlineLevel="1">
      <c r="A410" s="526" t="str">
        <f t="shared" si="81"/>
        <v>1</v>
      </c>
      <c r="D410" s="576" t="s">
        <v>1355</v>
      </c>
      <c r="L410" s="454" t="s">
        <v>365</v>
      </c>
      <c r="M410" s="500" t="s">
        <v>1297</v>
      </c>
      <c r="N410" s="501" t="s">
        <v>355</v>
      </c>
      <c r="O410" s="486">
        <f>O411+O412</f>
        <v>0</v>
      </c>
      <c r="P410" s="486">
        <f>P411+P412</f>
        <v>553.78</v>
      </c>
      <c r="Q410" s="486">
        <f>Q411+Q412</f>
        <v>553.78</v>
      </c>
      <c r="R410" s="449">
        <f t="shared" si="79"/>
        <v>0</v>
      </c>
      <c r="S410" s="486">
        <f>S411+S412</f>
        <v>0</v>
      </c>
      <c r="T410" s="486">
        <f>T411+T412</f>
        <v>628.08479999999997</v>
      </c>
      <c r="U410" s="486">
        <f>U411+U412</f>
        <v>628.08479999999997</v>
      </c>
      <c r="V410" s="449">
        <f t="shared" si="80"/>
        <v>0</v>
      </c>
      <c r="W410" s="463"/>
      <c r="X410" s="463"/>
      <c r="Y410" s="463"/>
    </row>
    <row r="411" spans="1:25" s="444" customFormat="1" ht="14.4" outlineLevel="1">
      <c r="A411" s="525" t="str">
        <f t="shared" si="81"/>
        <v>1</v>
      </c>
      <c r="B411" s="473" t="s">
        <v>1163</v>
      </c>
      <c r="D411" s="575" t="s">
        <v>1429</v>
      </c>
      <c r="L411" s="451" t="s">
        <v>466</v>
      </c>
      <c r="M411" s="472" t="s">
        <v>1125</v>
      </c>
      <c r="N411" s="445" t="s">
        <v>355</v>
      </c>
      <c r="O411" s="471">
        <f>SUMIFS(ФОТ!O$15:O$165,ФОТ!$A$15:$A$165,$A411,ФОТ!$B$15:$B$165,$B411)</f>
        <v>0</v>
      </c>
      <c r="P411" s="471">
        <f>SUMIFS(ФОТ!P$15:P$165,ФОТ!$A$15:$A$165,$A411,ФОТ!$B$15:$B$165,$B411)</f>
        <v>425.33</v>
      </c>
      <c r="Q411" s="471">
        <f>SUMIFS(ФОТ!Q$15:Q$165,ФОТ!$A$15:$A$165,$A411,ФОТ!$B$15:$B$165,$B411)</f>
        <v>425.33</v>
      </c>
      <c r="R411" s="450">
        <f t="shared" si="79"/>
        <v>0</v>
      </c>
      <c r="S411" s="471">
        <f>SUMIFS(ФОТ!R$15:R$165,ФОТ!$A$15:$A$165,$A411,ФОТ!$B$15:$B$165,$B411)</f>
        <v>0</v>
      </c>
      <c r="T411" s="471">
        <f>SUMIFS(ФОТ!S$15:S$165,ФОТ!$A$15:$A$165,$A411,ФОТ!$B$15:$B$165,$B411)</f>
        <v>482.4</v>
      </c>
      <c r="U411" s="471">
        <f>SUMIFS(ФОТ!T$15:T$165,ФОТ!$A$15:$A$165,$A411,ФОТ!$B$15:$B$165,$B411)</f>
        <v>482.4</v>
      </c>
      <c r="V411" s="450">
        <f t="shared" si="80"/>
        <v>0</v>
      </c>
      <c r="W411" s="421"/>
      <c r="X411" s="421"/>
      <c r="Y411" s="421"/>
    </row>
    <row r="412" spans="1:25" s="444" customFormat="1" ht="22.8" outlineLevel="1">
      <c r="A412" s="525" t="str">
        <f t="shared" si="81"/>
        <v>1</v>
      </c>
      <c r="B412" s="473" t="s">
        <v>1164</v>
      </c>
      <c r="D412" s="575" t="s">
        <v>1430</v>
      </c>
      <c r="L412" s="451" t="s">
        <v>473</v>
      </c>
      <c r="M412" s="472" t="s">
        <v>1298</v>
      </c>
      <c r="N412" s="445" t="s">
        <v>355</v>
      </c>
      <c r="O412" s="471">
        <f>SUMIFS(ФОТ!O$15:O$165,ФОТ!$A$15:$A$165,$A412,ФОТ!$B$15:$B$165,$B412)</f>
        <v>0</v>
      </c>
      <c r="P412" s="471">
        <f>SUMIFS(ФОТ!P$15:P$165,ФОТ!$A$15:$A$165,$A412,ФОТ!$B$15:$B$165,$B412)</f>
        <v>128.44999999999999</v>
      </c>
      <c r="Q412" s="471">
        <f>SUMIFS(ФОТ!Q$15:Q$165,ФОТ!$A$15:$A$165,$A412,ФОТ!$B$15:$B$165,$B412)</f>
        <v>128.44999999999999</v>
      </c>
      <c r="R412" s="450">
        <f t="shared" si="79"/>
        <v>0</v>
      </c>
      <c r="S412" s="471">
        <f>SUMIFS(ФОТ!R$15:R$165,ФОТ!$A$15:$A$165,$A412,ФОТ!$B$15:$B$165,$B412)</f>
        <v>0</v>
      </c>
      <c r="T412" s="471">
        <f>SUMIFS(ФОТ!S$15:S$165,ФОТ!$A$15:$A$165,$A412,ФОТ!$B$15:$B$165,$B412)</f>
        <v>145.6848</v>
      </c>
      <c r="U412" s="471">
        <f>SUMIFS(ФОТ!T$15:T$165,ФОТ!$A$15:$A$165,$A412,ФОТ!$B$15:$B$165,$B412)</f>
        <v>145.6848</v>
      </c>
      <c r="V412" s="450">
        <f t="shared" si="80"/>
        <v>0</v>
      </c>
      <c r="W412" s="421"/>
      <c r="X412" s="421"/>
      <c r="Y412" s="421"/>
    </row>
    <row r="413" spans="1:25" s="464" customFormat="1" ht="14.4" outlineLevel="1">
      <c r="A413" s="526" t="str">
        <f t="shared" si="81"/>
        <v>1</v>
      </c>
      <c r="D413" s="576" t="s">
        <v>1408</v>
      </c>
      <c r="L413" s="454" t="s">
        <v>367</v>
      </c>
      <c r="M413" s="500" t="s">
        <v>1126</v>
      </c>
      <c r="N413" s="501" t="s">
        <v>355</v>
      </c>
      <c r="O413" s="462"/>
      <c r="P413" s="462"/>
      <c r="Q413" s="462"/>
      <c r="R413" s="449">
        <f t="shared" si="79"/>
        <v>0</v>
      </c>
      <c r="S413" s="462"/>
      <c r="T413" s="462"/>
      <c r="U413" s="462"/>
      <c r="V413" s="449">
        <f t="shared" si="80"/>
        <v>0</v>
      </c>
      <c r="W413" s="463"/>
      <c r="X413" s="463"/>
      <c r="Y413" s="463"/>
    </row>
    <row r="414" spans="1:25" s="464" customFormat="1" ht="14.4" outlineLevel="1">
      <c r="A414" s="526" t="str">
        <f t="shared" si="81"/>
        <v>1</v>
      </c>
      <c r="D414" s="576" t="s">
        <v>1462</v>
      </c>
      <c r="L414" s="454" t="s">
        <v>1003</v>
      </c>
      <c r="M414" s="500" t="s">
        <v>1127</v>
      </c>
      <c r="N414" s="501" t="s">
        <v>355</v>
      </c>
      <c r="O414" s="462"/>
      <c r="P414" s="462"/>
      <c r="Q414" s="462"/>
      <c r="R414" s="449">
        <f t="shared" si="79"/>
        <v>0</v>
      </c>
      <c r="S414" s="462"/>
      <c r="T414" s="462"/>
      <c r="U414" s="462"/>
      <c r="V414" s="449">
        <f t="shared" si="80"/>
        <v>0</v>
      </c>
      <c r="W414" s="463"/>
      <c r="X414" s="463"/>
      <c r="Y414" s="463"/>
    </row>
    <row r="415" spans="1:25" s="464" customFormat="1" ht="14.4" outlineLevel="1">
      <c r="A415" s="526" t="str">
        <f t="shared" si="81"/>
        <v>1</v>
      </c>
      <c r="D415" s="576" t="s">
        <v>1463</v>
      </c>
      <c r="L415" s="454" t="s">
        <v>1128</v>
      </c>
      <c r="M415" s="500" t="s">
        <v>1129</v>
      </c>
      <c r="N415" s="501" t="s">
        <v>355</v>
      </c>
      <c r="O415" s="449">
        <f>SUM(O416:O420)</f>
        <v>0</v>
      </c>
      <c r="P415" s="449">
        <f>SUM(P416:P420)</f>
        <v>0</v>
      </c>
      <c r="Q415" s="449">
        <f>SUM(Q416:Q420)</f>
        <v>0</v>
      </c>
      <c r="R415" s="449">
        <f t="shared" si="79"/>
        <v>0</v>
      </c>
      <c r="S415" s="449">
        <f>SUM(S416:S420)</f>
        <v>0</v>
      </c>
      <c r="T415" s="449">
        <f>SUM(T416:T420)</f>
        <v>0</v>
      </c>
      <c r="U415" s="449">
        <f>SUM(U416:U420)</f>
        <v>0</v>
      </c>
      <c r="V415" s="449">
        <f t="shared" si="80"/>
        <v>0</v>
      </c>
      <c r="W415" s="463"/>
      <c r="X415" s="463"/>
      <c r="Y415" s="463"/>
    </row>
    <row r="416" spans="1:25" s="444" customFormat="1" ht="14.4" outlineLevel="1">
      <c r="A416" s="525" t="str">
        <f t="shared" si="81"/>
        <v>1</v>
      </c>
      <c r="D416" s="575" t="s">
        <v>1463</v>
      </c>
      <c r="E416" s="444" t="str">
        <f>M416</f>
        <v>услуги по обращению с осадком сточных вод</v>
      </c>
      <c r="L416" s="451" t="s">
        <v>1130</v>
      </c>
      <c r="M416" s="472" t="s">
        <v>1131</v>
      </c>
      <c r="N416" s="445" t="s">
        <v>355</v>
      </c>
      <c r="O416" s="453"/>
      <c r="P416" s="453"/>
      <c r="Q416" s="453"/>
      <c r="R416" s="450">
        <f t="shared" si="79"/>
        <v>0</v>
      </c>
      <c r="S416" s="453"/>
      <c r="T416" s="453"/>
      <c r="U416" s="453"/>
      <c r="V416" s="450">
        <f t="shared" si="80"/>
        <v>0</v>
      </c>
      <c r="W416" s="421"/>
      <c r="X416" s="421"/>
      <c r="Y416" s="421"/>
    </row>
    <row r="417" spans="1:25" s="444" customFormat="1" ht="14.4" outlineLevel="1">
      <c r="A417" s="525" t="str">
        <f t="shared" si="81"/>
        <v>1</v>
      </c>
      <c r="D417" s="575" t="s">
        <v>1463</v>
      </c>
      <c r="E417" s="444" t="str">
        <f>M417</f>
        <v>расходы на амортизацию автотранспорта</v>
      </c>
      <c r="L417" s="451" t="s">
        <v>1132</v>
      </c>
      <c r="M417" s="472" t="s">
        <v>1133</v>
      </c>
      <c r="N417" s="445" t="s">
        <v>355</v>
      </c>
      <c r="O417" s="453"/>
      <c r="P417" s="453"/>
      <c r="Q417" s="453"/>
      <c r="R417" s="450">
        <f t="shared" si="79"/>
        <v>0</v>
      </c>
      <c r="S417" s="453"/>
      <c r="T417" s="453"/>
      <c r="U417" s="453"/>
      <c r="V417" s="450">
        <f t="shared" si="80"/>
        <v>0</v>
      </c>
      <c r="W417" s="421"/>
      <c r="X417" s="421"/>
      <c r="Y417" s="421"/>
    </row>
    <row r="418" spans="1:25" s="444" customFormat="1" ht="14.4" outlineLevel="1">
      <c r="A418" s="525" t="str">
        <f t="shared" si="81"/>
        <v>1</v>
      </c>
      <c r="D418" s="575" t="s">
        <v>1463</v>
      </c>
      <c r="E418" s="444" t="str">
        <f>M418</f>
        <v>контроль качества воды и сточных вод</v>
      </c>
      <c r="L418" s="451" t="s">
        <v>1134</v>
      </c>
      <c r="M418" s="472" t="s">
        <v>1135</v>
      </c>
      <c r="N418" s="445" t="s">
        <v>355</v>
      </c>
      <c r="O418" s="453"/>
      <c r="P418" s="453"/>
      <c r="Q418" s="453"/>
      <c r="R418" s="450">
        <f t="shared" si="79"/>
        <v>0</v>
      </c>
      <c r="S418" s="453"/>
      <c r="T418" s="453"/>
      <c r="U418" s="453"/>
      <c r="V418" s="450">
        <f t="shared" si="80"/>
        <v>0</v>
      </c>
      <c r="W418" s="421"/>
      <c r="X418" s="421"/>
      <c r="Y418" s="421"/>
    </row>
    <row r="419" spans="1:25" s="444" customFormat="1" ht="14.4" outlineLevel="1">
      <c r="A419" s="525" t="str">
        <f t="shared" si="81"/>
        <v>1</v>
      </c>
      <c r="D419" s="575" t="s">
        <v>1463</v>
      </c>
      <c r="E419" s="444" t="str">
        <f>M419</f>
        <v>расходы на аварийно-диспетчерское обслуживание</v>
      </c>
      <c r="L419" s="451" t="s">
        <v>1136</v>
      </c>
      <c r="M419" s="472" t="s">
        <v>460</v>
      </c>
      <c r="N419" s="445" t="s">
        <v>355</v>
      </c>
      <c r="O419" s="453"/>
      <c r="P419" s="453"/>
      <c r="Q419" s="453"/>
      <c r="R419" s="450">
        <f t="shared" si="79"/>
        <v>0</v>
      </c>
      <c r="S419" s="453"/>
      <c r="T419" s="453"/>
      <c r="U419" s="453"/>
      <c r="V419" s="450">
        <f t="shared" si="80"/>
        <v>0</v>
      </c>
      <c r="W419" s="421"/>
      <c r="X419" s="421"/>
      <c r="Y419" s="421"/>
    </row>
    <row r="420" spans="1:25" s="444" customFormat="1" ht="14.4" outlineLevel="1">
      <c r="A420" s="525" t="str">
        <f t="shared" si="81"/>
        <v>1</v>
      </c>
      <c r="D420" s="532" t="str">
        <f>A420&amp;"pIns1"</f>
        <v>1pIns1</v>
      </c>
      <c r="L420" s="238"/>
      <c r="M420" s="495" t="s">
        <v>356</v>
      </c>
      <c r="N420" s="239"/>
      <c r="O420" s="239"/>
      <c r="P420" s="239"/>
      <c r="Q420" s="239"/>
      <c r="R420" s="239"/>
      <c r="S420" s="239"/>
      <c r="T420" s="239"/>
      <c r="U420" s="239"/>
      <c r="V420" s="239"/>
      <c r="W420" s="239"/>
      <c r="X420" s="239"/>
      <c r="Y420" s="240"/>
    </row>
    <row r="421" spans="1:25" s="464" customFormat="1" ht="14.4" outlineLevel="1">
      <c r="A421" s="526" t="str">
        <f t="shared" si="81"/>
        <v>1</v>
      </c>
      <c r="D421" s="576" t="s">
        <v>1307</v>
      </c>
      <c r="L421" s="454" t="s">
        <v>101</v>
      </c>
      <c r="M421" s="448" t="s">
        <v>461</v>
      </c>
      <c r="N421" s="458" t="s">
        <v>355</v>
      </c>
      <c r="O421" s="461">
        <f>O422+O423</f>
        <v>0</v>
      </c>
      <c r="P421" s="461">
        <f t="shared" ref="P421:U421" si="82">P422+P423</f>
        <v>0</v>
      </c>
      <c r="Q421" s="461">
        <f t="shared" si="82"/>
        <v>0</v>
      </c>
      <c r="R421" s="449">
        <f t="shared" si="79"/>
        <v>0</v>
      </c>
      <c r="S421" s="461">
        <f t="shared" si="82"/>
        <v>0</v>
      </c>
      <c r="T421" s="461">
        <f t="shared" si="82"/>
        <v>0</v>
      </c>
      <c r="U421" s="461">
        <f t="shared" si="82"/>
        <v>0</v>
      </c>
      <c r="V421" s="449">
        <f t="shared" ref="V421:V460" si="83">IF(S421=0,0,(U421-S421)/S421*100)</f>
        <v>0</v>
      </c>
      <c r="W421" s="463"/>
      <c r="X421" s="463"/>
      <c r="Y421" s="463"/>
    </row>
    <row r="422" spans="1:25" s="444" customFormat="1" ht="34.200000000000003" outlineLevel="1">
      <c r="A422" s="525" t="str">
        <f t="shared" si="81"/>
        <v>1</v>
      </c>
      <c r="D422" s="575" t="s">
        <v>1356</v>
      </c>
      <c r="L422" s="451" t="s">
        <v>16</v>
      </c>
      <c r="M422" s="452" t="s">
        <v>1137</v>
      </c>
      <c r="N422" s="455" t="s">
        <v>355</v>
      </c>
      <c r="O422" s="453"/>
      <c r="P422" s="453"/>
      <c r="Q422" s="453"/>
      <c r="R422" s="450">
        <f t="shared" si="79"/>
        <v>0</v>
      </c>
      <c r="S422" s="453"/>
      <c r="T422" s="453"/>
      <c r="U422" s="453"/>
      <c r="V422" s="450">
        <f t="shared" si="83"/>
        <v>0</v>
      </c>
      <c r="W422" s="421"/>
      <c r="X422" s="421"/>
      <c r="Y422" s="421"/>
    </row>
    <row r="423" spans="1:25" s="444" customFormat="1" ht="34.200000000000003" outlineLevel="1">
      <c r="A423" s="525" t="str">
        <f t="shared" si="81"/>
        <v>1</v>
      </c>
      <c r="D423" s="575" t="s">
        <v>1357</v>
      </c>
      <c r="L423" s="451" t="s">
        <v>143</v>
      </c>
      <c r="M423" s="452" t="s">
        <v>1299</v>
      </c>
      <c r="N423" s="455" t="s">
        <v>355</v>
      </c>
      <c r="O423" s="456">
        <f>O424+O425</f>
        <v>0</v>
      </c>
      <c r="P423" s="456">
        <f>P424+P425</f>
        <v>0</v>
      </c>
      <c r="Q423" s="456">
        <f>Q424+Q425</f>
        <v>0</v>
      </c>
      <c r="R423" s="450">
        <f t="shared" si="79"/>
        <v>0</v>
      </c>
      <c r="S423" s="456">
        <f>S424+S425</f>
        <v>0</v>
      </c>
      <c r="T423" s="456">
        <f>T424+T425</f>
        <v>0</v>
      </c>
      <c r="U423" s="456">
        <f>U424+U425</f>
        <v>0</v>
      </c>
      <c r="V423" s="450">
        <f t="shared" si="83"/>
        <v>0</v>
      </c>
      <c r="W423" s="421"/>
      <c r="X423" s="421"/>
      <c r="Y423" s="421"/>
    </row>
    <row r="424" spans="1:25" s="444" customFormat="1" ht="14.4" outlineLevel="1">
      <c r="A424" s="525" t="str">
        <f t="shared" si="81"/>
        <v>1</v>
      </c>
      <c r="B424" s="444" t="s">
        <v>1165</v>
      </c>
      <c r="D424" s="575" t="s">
        <v>1464</v>
      </c>
      <c r="L424" s="451" t="s">
        <v>144</v>
      </c>
      <c r="M424" s="472" t="s">
        <v>465</v>
      </c>
      <c r="N424" s="455" t="s">
        <v>355</v>
      </c>
      <c r="O424" s="471">
        <f>SUMIFS(ФОТ!O$15:O$165,ФОТ!$A$15:$A$165,$A424,ФОТ!$B$15:$B$165,$B424)</f>
        <v>0</v>
      </c>
      <c r="P424" s="471">
        <f>SUMIFS(ФОТ!P$15:P$165,ФОТ!$A$15:$A$165,$A424,ФОТ!$B$15:$B$165,$B424)</f>
        <v>0</v>
      </c>
      <c r="Q424" s="471">
        <f>SUMIFS(ФОТ!Q$15:Q$165,ФОТ!$A$15:$A$165,$A424,ФОТ!$B$15:$B$165,$B424)</f>
        <v>0</v>
      </c>
      <c r="R424" s="450">
        <f t="shared" si="79"/>
        <v>0</v>
      </c>
      <c r="S424" s="471">
        <f>SUMIFS(ФОТ!R$15:R$165,ФОТ!$A$15:$A$165,$A424,ФОТ!$B$15:$B$165,$B424)</f>
        <v>0</v>
      </c>
      <c r="T424" s="471">
        <f>SUMIFS(ФОТ!S$15:S$165,ФОТ!$A$15:$A$165,$A424,ФОТ!$B$15:$B$165,$B424)</f>
        <v>0</v>
      </c>
      <c r="U424" s="471">
        <f>SUMIFS(ФОТ!T$15:T$165,ФОТ!$A$15:$A$165,$A424,ФОТ!$B$15:$B$165,$B424)</f>
        <v>0</v>
      </c>
      <c r="V424" s="450">
        <f t="shared" si="83"/>
        <v>0</v>
      </c>
      <c r="W424" s="421"/>
      <c r="X424" s="421"/>
      <c r="Y424" s="421"/>
    </row>
    <row r="425" spans="1:25" s="444" customFormat="1" ht="22.8" outlineLevel="1">
      <c r="A425" s="525" t="str">
        <f t="shared" si="81"/>
        <v>1</v>
      </c>
      <c r="B425" s="444" t="s">
        <v>1166</v>
      </c>
      <c r="D425" s="575" t="s">
        <v>1465</v>
      </c>
      <c r="L425" s="451" t="s">
        <v>447</v>
      </c>
      <c r="M425" s="472" t="s">
        <v>1300</v>
      </c>
      <c r="N425" s="455" t="s">
        <v>355</v>
      </c>
      <c r="O425" s="471">
        <f>SUMIFS(ФОТ!O$15:O$165,ФОТ!$A$15:$A$165,$A425,ФОТ!$B$15:$B$165,$B425)</f>
        <v>0</v>
      </c>
      <c r="P425" s="471">
        <f>SUMIFS(ФОТ!P$15:P$165,ФОТ!$A$15:$A$165,$A425,ФОТ!$B$15:$B$165,$B425)</f>
        <v>0</v>
      </c>
      <c r="Q425" s="471">
        <f>SUMIFS(ФОТ!Q$15:Q$165,ФОТ!$A$15:$A$165,$A425,ФОТ!$B$15:$B$165,$B425)</f>
        <v>0</v>
      </c>
      <c r="R425" s="450">
        <f t="shared" si="79"/>
        <v>0</v>
      </c>
      <c r="S425" s="471">
        <f>SUMIFS(ФОТ!R$15:R$165,ФОТ!$A$15:$A$165,$A425,ФОТ!$B$15:$B$165,$B425)</f>
        <v>0</v>
      </c>
      <c r="T425" s="471">
        <f>SUMIFS(ФОТ!S$15:S$165,ФОТ!$A$15:$A$165,$A425,ФОТ!$B$15:$B$165,$B425)</f>
        <v>0</v>
      </c>
      <c r="U425" s="471">
        <f>SUMIFS(ФОТ!T$15:T$165,ФОТ!$A$15:$A$165,$A425,ФОТ!$B$15:$B$165,$B425)</f>
        <v>0</v>
      </c>
      <c r="V425" s="450">
        <f t="shared" si="83"/>
        <v>0</v>
      </c>
      <c r="W425" s="421"/>
      <c r="X425" s="421"/>
      <c r="Y425" s="421"/>
    </row>
    <row r="426" spans="1:25" s="464" customFormat="1" ht="14.4" outlineLevel="1">
      <c r="A426" s="525" t="str">
        <f t="shared" si="81"/>
        <v>1</v>
      </c>
      <c r="D426" s="576" t="s">
        <v>1308</v>
      </c>
      <c r="L426" s="454" t="s">
        <v>102</v>
      </c>
      <c r="M426" s="448" t="s">
        <v>1138</v>
      </c>
      <c r="N426" s="458" t="s">
        <v>355</v>
      </c>
      <c r="O426" s="486">
        <f>O427+O428+O431+O432+O433+O434+O435</f>
        <v>0</v>
      </c>
      <c r="P426" s="486">
        <f>P427+P428+P431+P432+P433+P434+P435</f>
        <v>310.49612000000008</v>
      </c>
      <c r="Q426" s="486">
        <f>Q427+Q428+Q431+Q432+Q433+Q434+Q435</f>
        <v>305.76612</v>
      </c>
      <c r="R426" s="449">
        <f t="shared" si="79"/>
        <v>-4.730000000000075</v>
      </c>
      <c r="S426" s="486">
        <f>S427+S428+S431+S432+S433+S434+S435</f>
        <v>0</v>
      </c>
      <c r="T426" s="486">
        <f>T427+T428+T431+T432+T433+T434+T435</f>
        <v>354.00959999999998</v>
      </c>
      <c r="U426" s="486">
        <f>U427+U428+U431+U432+U433+U434+U435</f>
        <v>346.45959999999997</v>
      </c>
      <c r="V426" s="449">
        <f t="shared" si="83"/>
        <v>0</v>
      </c>
      <c r="W426" s="463"/>
      <c r="X426" s="463"/>
      <c r="Y426" s="463"/>
    </row>
    <row r="427" spans="1:25" s="444" customFormat="1" ht="22.8" outlineLevel="1">
      <c r="A427" s="525" t="str">
        <f t="shared" si="81"/>
        <v>1</v>
      </c>
      <c r="B427" s="444" t="s">
        <v>1169</v>
      </c>
      <c r="D427" s="575" t="s">
        <v>1324</v>
      </c>
      <c r="L427" s="451" t="s">
        <v>158</v>
      </c>
      <c r="M427" s="452" t="s">
        <v>1139</v>
      </c>
      <c r="N427" s="455" t="s">
        <v>355</v>
      </c>
      <c r="O427" s="471">
        <f>SUMIFS(Административные!O$15:O$168,Административные!$A$15:$A$168,$A427,Административные!$B$15:$B$168,$B427)</f>
        <v>0</v>
      </c>
      <c r="P427" s="471">
        <f>SUMIFS(Административные!P$15:P$168,Административные!$A$15:$A$168,$A427,Административные!$B$15:$B$168,$B427)</f>
        <v>9.8000000000000007</v>
      </c>
      <c r="Q427" s="471">
        <f>SUMIFS(Административные!Q$15:Q$168,Административные!$A$15:$A$168,$A427,Административные!$B$15:$B$168,$B427)</f>
        <v>7.53</v>
      </c>
      <c r="R427" s="450">
        <f t="shared" si="79"/>
        <v>-2.2700000000000005</v>
      </c>
      <c r="S427" s="471">
        <f>SUMIFS(Административные!R$15:R$168,Административные!$A$15:$A$168,$A427,Административные!$B$15:$B$168,$B427)</f>
        <v>0</v>
      </c>
      <c r="T427" s="471">
        <f>SUMIFS(Административные!S$15:S$168,Административные!$A$15:$A$168,$A427,Административные!$B$15:$B$168,$B427)</f>
        <v>11.899999999999999</v>
      </c>
      <c r="U427" s="471">
        <f>SUMIFS(Административные!T$15:T$168,Административные!$A$15:$A$168,$A427,Административные!$B$15:$B$168,$B427)</f>
        <v>8.1999999999999993</v>
      </c>
      <c r="V427" s="450">
        <f t="shared" si="83"/>
        <v>0</v>
      </c>
      <c r="W427" s="421"/>
      <c r="X427" s="421"/>
      <c r="Y427" s="421"/>
    </row>
    <row r="428" spans="1:25" s="444" customFormat="1" ht="34.200000000000003" outlineLevel="1">
      <c r="A428" s="525" t="str">
        <f t="shared" si="81"/>
        <v>1</v>
      </c>
      <c r="D428" s="575" t="s">
        <v>1325</v>
      </c>
      <c r="L428" s="451" t="s">
        <v>159</v>
      </c>
      <c r="M428" s="452" t="s">
        <v>1301</v>
      </c>
      <c r="N428" s="455" t="s">
        <v>355</v>
      </c>
      <c r="O428" s="471">
        <f>O429+O430</f>
        <v>0</v>
      </c>
      <c r="P428" s="471">
        <f>P429+P430</f>
        <v>298.23612000000003</v>
      </c>
      <c r="Q428" s="471">
        <f>Q429+Q430</f>
        <v>298.23612000000003</v>
      </c>
      <c r="R428" s="450">
        <f t="shared" si="79"/>
        <v>0</v>
      </c>
      <c r="S428" s="471">
        <f>S429+S430</f>
        <v>0</v>
      </c>
      <c r="T428" s="471">
        <f>T429+T430</f>
        <v>338.25959999999998</v>
      </c>
      <c r="U428" s="471">
        <f>U429+U430</f>
        <v>338.25959999999998</v>
      </c>
      <c r="V428" s="450">
        <f t="shared" si="83"/>
        <v>0</v>
      </c>
      <c r="W428" s="421"/>
      <c r="X428" s="421"/>
      <c r="Y428" s="421"/>
    </row>
    <row r="429" spans="1:25" s="444" customFormat="1" ht="22.8" outlineLevel="1">
      <c r="A429" s="525" t="str">
        <f t="shared" si="81"/>
        <v>1</v>
      </c>
      <c r="D429" s="575" t="s">
        <v>1360</v>
      </c>
      <c r="L429" s="451" t="s">
        <v>842</v>
      </c>
      <c r="M429" s="472" t="s">
        <v>1200</v>
      </c>
      <c r="N429" s="455" t="s">
        <v>355</v>
      </c>
      <c r="O429" s="471">
        <f>SUMIFS(ФОТ!O$15:O$165,ФОТ!$A$15:$A$165,$A429,ФОТ!$B$15:$B$165,"АУП")</f>
        <v>0</v>
      </c>
      <c r="P429" s="471">
        <f>SUMIFS(ФОТ!P$15:P$165,ФОТ!$A$15:$A$165,$A429,ФОТ!$B$15:$B$165,"АУП")</f>
        <v>229.06</v>
      </c>
      <c r="Q429" s="471">
        <f>SUMIFS(ФОТ!Q$15:Q$165,ФОТ!$A$15:$A$165,$A429,ФОТ!$B$15:$B$165,"АУП")</f>
        <v>229.06</v>
      </c>
      <c r="R429" s="450">
        <f>Q429-P429</f>
        <v>0</v>
      </c>
      <c r="S429" s="471">
        <f>SUMIFS(ФОТ!R$15:R$165,ФОТ!$A$15:$A$165,$A429,ФОТ!$B$15:$B$165,"АУП")</f>
        <v>0</v>
      </c>
      <c r="T429" s="471">
        <f>SUMIFS(ФОТ!S$15:S$165,ФОТ!$A$15:$A$165,$A429,ФОТ!$B$15:$B$165,"АУП")</f>
        <v>259.8</v>
      </c>
      <c r="U429" s="471">
        <f>SUMIFS(ФОТ!T$15:T$165,ФОТ!$A$15:$A$165,$A429,ФОТ!$B$15:$B$165,"АУП")</f>
        <v>259.8</v>
      </c>
      <c r="V429" s="450">
        <f t="shared" si="83"/>
        <v>0</v>
      </c>
      <c r="W429" s="421"/>
      <c r="X429" s="421"/>
      <c r="Y429" s="421"/>
    </row>
    <row r="430" spans="1:25" s="444" customFormat="1" ht="34.200000000000003" outlineLevel="1">
      <c r="A430" s="525" t="str">
        <f t="shared" si="81"/>
        <v>1</v>
      </c>
      <c r="D430" s="575" t="s">
        <v>1361</v>
      </c>
      <c r="L430" s="451" t="s">
        <v>843</v>
      </c>
      <c r="M430" s="472" t="s">
        <v>1302</v>
      </c>
      <c r="N430" s="455" t="s">
        <v>355</v>
      </c>
      <c r="O430" s="471">
        <f>SUMIFS(ФОТ!O$15:O$165,ФОТ!$A$15:$A$165,$A430,ФОТ!$B$15:$B$165,"СОЦ_АУП")</f>
        <v>0</v>
      </c>
      <c r="P430" s="471">
        <f>SUMIFS(ФОТ!P$15:P$165,ФОТ!$A$15:$A$165,$A430,ФОТ!$B$15:$B$165,"СОЦ_АУП")</f>
        <v>69.176119999999997</v>
      </c>
      <c r="Q430" s="471">
        <f>SUMIFS(ФОТ!Q$15:Q$165,ФОТ!$A$15:$A$165,$A430,ФОТ!$B$15:$B$165,"СОЦ_АУП")</f>
        <v>69.176119999999997</v>
      </c>
      <c r="R430" s="450">
        <f>Q430-P430</f>
        <v>0</v>
      </c>
      <c r="S430" s="471">
        <f>SUMIFS(ФОТ!R$15:R$165,ФОТ!$A$15:$A$165,$A430,ФОТ!$B$15:$B$165,"СОЦ_АУП")</f>
        <v>0</v>
      </c>
      <c r="T430" s="471">
        <f>SUMIFS(ФОТ!S$15:S$165,ФОТ!$A$15:$A$165,$A430,ФОТ!$B$15:$B$165,"СОЦ_АУП")</f>
        <v>78.459599999999995</v>
      </c>
      <c r="U430" s="471">
        <f>SUMIFS(ФОТ!T$15:T$165,ФОТ!$A$15:$A$165,$A430,ФОТ!$B$15:$B$165,"СОЦ_АУП")</f>
        <v>78.459599999999995</v>
      </c>
      <c r="V430" s="450">
        <f t="shared" si="83"/>
        <v>0</v>
      </c>
      <c r="W430" s="421"/>
      <c r="X430" s="421"/>
      <c r="Y430" s="421"/>
    </row>
    <row r="431" spans="1:25" s="444" customFormat="1" ht="45.6" outlineLevel="1">
      <c r="A431" s="525" t="str">
        <f t="shared" si="81"/>
        <v>1</v>
      </c>
      <c r="B431" s="444" t="s">
        <v>1170</v>
      </c>
      <c r="D431" s="575" t="s">
        <v>1326</v>
      </c>
      <c r="L431" s="451" t="s">
        <v>372</v>
      </c>
      <c r="M431" s="452" t="s">
        <v>1140</v>
      </c>
      <c r="N431" s="455" t="s">
        <v>355</v>
      </c>
      <c r="O431" s="471">
        <f>SUMIFS(Административные!O$15:O$168,Административные!$A$15:$A$168,$A431,Административные!$B$15:$B$168,$B431)</f>
        <v>0</v>
      </c>
      <c r="P431" s="471">
        <f>SUMIFS(Административные!P$15:P$168,Административные!$A$15:$A$168,$A431,Административные!$B$15:$B$168,$B431)</f>
        <v>0</v>
      </c>
      <c r="Q431" s="471">
        <f>SUMIFS(Административные!Q$15:Q$168,Административные!$A$15:$A$168,$A431,Административные!$B$15:$B$168,$B431)</f>
        <v>0</v>
      </c>
      <c r="R431" s="450">
        <f t="shared" si="79"/>
        <v>0</v>
      </c>
      <c r="S431" s="471">
        <f>SUMIFS(Административные!R$15:R$168,Административные!$A$15:$A$168,$A431,Административные!$B$15:$B$168,$B431)</f>
        <v>0</v>
      </c>
      <c r="T431" s="471">
        <f>SUMIFS(Административные!S$15:S$168,Административные!$A$15:$A$168,$A431,Административные!$B$15:$B$168,$B431)</f>
        <v>0</v>
      </c>
      <c r="U431" s="471">
        <f>SUMIFS(Административные!T$15:T$168,Административные!$A$15:$A$168,$A431,Административные!$B$15:$B$168,$B431)</f>
        <v>0</v>
      </c>
      <c r="V431" s="450">
        <f t="shared" si="83"/>
        <v>0</v>
      </c>
      <c r="W431" s="421"/>
      <c r="X431" s="421"/>
      <c r="Y431" s="421"/>
    </row>
    <row r="432" spans="1:25" s="444" customFormat="1" ht="14.4" outlineLevel="1">
      <c r="A432" s="525" t="str">
        <f t="shared" si="81"/>
        <v>1</v>
      </c>
      <c r="B432" s="444" t="s">
        <v>1171</v>
      </c>
      <c r="D432" s="575" t="s">
        <v>1412</v>
      </c>
      <c r="L432" s="451" t="s">
        <v>373</v>
      </c>
      <c r="M432" s="452" t="s">
        <v>1083</v>
      </c>
      <c r="N432" s="455" t="s">
        <v>355</v>
      </c>
      <c r="O432" s="471">
        <f>SUMIFS(Административные!O$15:O$168,Административные!$A$15:$A$168,$A432,Административные!$B$15:$B$168,$B432)</f>
        <v>0</v>
      </c>
      <c r="P432" s="471">
        <f>SUMIFS(Административные!P$15:P$168,Административные!$A$15:$A$168,$A432,Административные!$B$15:$B$168,$B432)</f>
        <v>0</v>
      </c>
      <c r="Q432" s="471">
        <f>SUMIFS(Административные!Q$15:Q$168,Административные!$A$15:$A$168,$A432,Административные!$B$15:$B$168,$B432)</f>
        <v>0</v>
      </c>
      <c r="R432" s="450">
        <f t="shared" si="79"/>
        <v>0</v>
      </c>
      <c r="S432" s="471">
        <f>SUMIFS(Административные!R$15:R$168,Административные!$A$15:$A$168,$A432,Административные!$B$15:$B$168,$B432)</f>
        <v>0</v>
      </c>
      <c r="T432" s="471">
        <f>SUMIFS(Административные!S$15:S$168,Административные!$A$15:$A$168,$A432,Административные!$B$15:$B$168,$B432)</f>
        <v>0</v>
      </c>
      <c r="U432" s="471">
        <f>SUMIFS(Административные!T$15:T$168,Административные!$A$15:$A$168,$A432,Административные!$B$15:$B$168,$B432)</f>
        <v>0</v>
      </c>
      <c r="V432" s="450">
        <f t="shared" si="83"/>
        <v>0</v>
      </c>
      <c r="W432" s="421"/>
      <c r="X432" s="421"/>
      <c r="Y432" s="421"/>
    </row>
    <row r="433" spans="1:25" s="444" customFormat="1" ht="14.4" outlineLevel="1">
      <c r="A433" s="525" t="str">
        <f t="shared" si="81"/>
        <v>1</v>
      </c>
      <c r="B433" s="444" t="s">
        <v>1172</v>
      </c>
      <c r="D433" s="575" t="s">
        <v>1413</v>
      </c>
      <c r="L433" s="451" t="s">
        <v>374</v>
      </c>
      <c r="M433" s="452" t="s">
        <v>1084</v>
      </c>
      <c r="N433" s="455" t="s">
        <v>355</v>
      </c>
      <c r="O433" s="471">
        <f>SUMIFS(Административные!O$15:O$168,Административные!$A$15:$A$168,$A433,Административные!$B$15:$B$168,$B433)</f>
        <v>0</v>
      </c>
      <c r="P433" s="471">
        <f>SUMIFS(Административные!P$15:P$168,Административные!$A$15:$A$168,$A433,Административные!$B$15:$B$168,$B433)</f>
        <v>0</v>
      </c>
      <c r="Q433" s="471">
        <f>SUMIFS(Административные!Q$15:Q$168,Административные!$A$15:$A$168,$A433,Административные!$B$15:$B$168,$B433)</f>
        <v>0</v>
      </c>
      <c r="R433" s="450">
        <f t="shared" si="79"/>
        <v>0</v>
      </c>
      <c r="S433" s="471">
        <f>SUMIFS(Административные!R$15:R$168,Административные!$A$15:$A$168,$A433,Административные!$B$15:$B$168,$B433)</f>
        <v>0</v>
      </c>
      <c r="T433" s="471">
        <f>SUMIFS(Административные!S$15:S$168,Административные!$A$15:$A$168,$A433,Административные!$B$15:$B$168,$B433)</f>
        <v>0</v>
      </c>
      <c r="U433" s="471">
        <f>SUMIFS(Административные!T$15:T$168,Административные!$A$15:$A$168,$A433,Административные!$B$15:$B$168,$B433)</f>
        <v>0</v>
      </c>
      <c r="V433" s="450">
        <f t="shared" si="83"/>
        <v>0</v>
      </c>
      <c r="W433" s="421"/>
      <c r="X433" s="421"/>
      <c r="Y433" s="421"/>
    </row>
    <row r="434" spans="1:25" s="444" customFormat="1" ht="14.4" outlineLevel="1">
      <c r="A434" s="525" t="str">
        <f t="shared" si="81"/>
        <v>1</v>
      </c>
      <c r="B434" s="444" t="s">
        <v>1173</v>
      </c>
      <c r="D434" s="575" t="s">
        <v>1446</v>
      </c>
      <c r="L434" s="451" t="s">
        <v>1080</v>
      </c>
      <c r="M434" s="452" t="s">
        <v>1085</v>
      </c>
      <c r="N434" s="455" t="s">
        <v>355</v>
      </c>
      <c r="O434" s="471">
        <f>SUMIFS(Административные!O$15:O$168,Административные!$A$15:$A$168,$A434,Административные!$B$15:$B$168,$B434)</f>
        <v>0</v>
      </c>
      <c r="P434" s="471">
        <f>SUMIFS(Административные!P$15:P$168,Административные!$A$15:$A$168,$A434,Административные!$B$15:$B$168,$B434)</f>
        <v>1.66</v>
      </c>
      <c r="Q434" s="471">
        <f>SUMIFS(Административные!Q$15:Q$168,Административные!$A$15:$A$168,$A434,Административные!$B$15:$B$168,$B434)</f>
        <v>0</v>
      </c>
      <c r="R434" s="450">
        <f t="shared" si="79"/>
        <v>-1.66</v>
      </c>
      <c r="S434" s="471">
        <f>SUMIFS(Административные!R$15:R$168,Административные!$A$15:$A$168,$A434,Административные!$B$15:$B$168,$B434)</f>
        <v>0</v>
      </c>
      <c r="T434" s="471">
        <f>SUMIFS(Административные!S$15:S$168,Административные!$A$15:$A$168,$A434,Административные!$B$15:$B$168,$B434)</f>
        <v>1.5</v>
      </c>
      <c r="U434" s="471">
        <f>SUMIFS(Административные!T$15:T$168,Административные!$A$15:$A$168,$A434,Административные!$B$15:$B$168,$B434)</f>
        <v>0</v>
      </c>
      <c r="V434" s="450">
        <f t="shared" si="83"/>
        <v>0</v>
      </c>
      <c r="W434" s="421"/>
      <c r="X434" s="421"/>
      <c r="Y434" s="421"/>
    </row>
    <row r="435" spans="1:25" s="444" customFormat="1" ht="14.4" outlineLevel="1">
      <c r="A435" s="525" t="str">
        <f t="shared" si="81"/>
        <v>1</v>
      </c>
      <c r="B435" s="444" t="s">
        <v>1174</v>
      </c>
      <c r="D435" s="575" t="s">
        <v>1447</v>
      </c>
      <c r="L435" s="451" t="s">
        <v>1081</v>
      </c>
      <c r="M435" s="452" t="s">
        <v>1141</v>
      </c>
      <c r="N435" s="455" t="s">
        <v>355</v>
      </c>
      <c r="O435" s="471">
        <f>SUMIFS(Административные!O$15:O$168,Административные!$A$15:$A$168,$A435,Административные!$B$15:$B$168,$B435)</f>
        <v>0</v>
      </c>
      <c r="P435" s="471">
        <f>SUMIFS(Административные!P$15:P$168,Административные!$A$15:$A$168,$A435,Административные!$B$15:$B$168,$B435)</f>
        <v>0.8</v>
      </c>
      <c r="Q435" s="471">
        <f>SUMIFS(Административные!Q$15:Q$168,Административные!$A$15:$A$168,$A435,Административные!$B$15:$B$168,$B435)</f>
        <v>0</v>
      </c>
      <c r="R435" s="450">
        <f t="shared" si="79"/>
        <v>-0.8</v>
      </c>
      <c r="S435" s="471">
        <f>SUMIFS(Административные!R$15:R$168,Административные!$A$15:$A$168,$A435,Административные!$B$15:$B$168,$B435)</f>
        <v>0</v>
      </c>
      <c r="T435" s="471">
        <f>SUMIFS(Административные!S$15:S$168,Административные!$A$15:$A$168,$A435,Административные!$B$15:$B$168,$B435)</f>
        <v>2.35</v>
      </c>
      <c r="U435" s="471">
        <f>SUMIFS(Административные!T$15:T$168,Административные!$A$15:$A$168,$A435,Административные!$B$15:$B$168,$B435)</f>
        <v>0</v>
      </c>
      <c r="V435" s="450">
        <f t="shared" si="83"/>
        <v>0</v>
      </c>
      <c r="W435" s="421"/>
      <c r="X435" s="421"/>
      <c r="Y435" s="421"/>
    </row>
    <row r="436" spans="1:25" s="444" customFormat="1" ht="14.4" outlineLevel="1">
      <c r="A436" s="525" t="str">
        <f t="shared" si="81"/>
        <v>1</v>
      </c>
      <c r="B436" s="444" t="s">
        <v>1175</v>
      </c>
      <c r="D436" s="575" t="s">
        <v>1466</v>
      </c>
      <c r="L436" s="451" t="s">
        <v>1142</v>
      </c>
      <c r="M436" s="472" t="s">
        <v>476</v>
      </c>
      <c r="N436" s="455" t="s">
        <v>355</v>
      </c>
      <c r="O436" s="471">
        <f>SUMIFS(Административные!O$15:O$168,Административные!$A$15:$A$168,$A436,Административные!$B$15:$B$168,$B436)</f>
        <v>0</v>
      </c>
      <c r="P436" s="471">
        <f>SUMIFS(Административные!P$15:P$168,Административные!$A$15:$A$168,$A436,Административные!$B$15:$B$168,$B436)</f>
        <v>0</v>
      </c>
      <c r="Q436" s="471">
        <f>SUMIFS(Административные!Q$15:Q$168,Административные!$A$15:$A$168,$A436,Административные!$B$15:$B$168,$B436)</f>
        <v>0</v>
      </c>
      <c r="R436" s="450">
        <f t="shared" si="79"/>
        <v>0</v>
      </c>
      <c r="S436" s="471">
        <f>SUMIFS(Административные!R$15:R$168,Административные!$A$15:$A$168,$A436,Административные!$B$15:$B$168,$B436)</f>
        <v>0</v>
      </c>
      <c r="T436" s="471">
        <f>SUMIFS(Административные!S$15:S$168,Административные!$A$15:$A$168,$A436,Административные!$B$15:$B$168,$B436)</f>
        <v>0</v>
      </c>
      <c r="U436" s="471">
        <f>SUMIFS(Административные!T$15:T$168,Административные!$A$15:$A$168,$A436,Административные!$B$15:$B$168,$B436)</f>
        <v>0</v>
      </c>
      <c r="V436" s="450">
        <f t="shared" si="83"/>
        <v>0</v>
      </c>
      <c r="W436" s="421"/>
      <c r="X436" s="421"/>
      <c r="Y436" s="421"/>
    </row>
    <row r="437" spans="1:25" s="444" customFormat="1" ht="45.6" outlineLevel="1">
      <c r="A437" s="525" t="str">
        <f t="shared" si="81"/>
        <v>1</v>
      </c>
      <c r="B437" s="444" t="s">
        <v>1176</v>
      </c>
      <c r="D437" s="575" t="s">
        <v>1467</v>
      </c>
      <c r="L437" s="451" t="s">
        <v>1143</v>
      </c>
      <c r="M437" s="472" t="s">
        <v>1088</v>
      </c>
      <c r="N437" s="455" t="s">
        <v>355</v>
      </c>
      <c r="O437" s="471">
        <f>SUMIFS(Административные!O$15:O$168,Административные!$A$15:$A$168,$A437,Административные!$B$15:$B$168,$B437)</f>
        <v>0</v>
      </c>
      <c r="P437" s="471">
        <f>SUMIFS(Административные!P$15:P$168,Административные!$A$15:$A$168,$A437,Административные!$B$15:$B$168,$B437)</f>
        <v>0</v>
      </c>
      <c r="Q437" s="471">
        <f>SUMIFS(Административные!Q$15:Q$168,Административные!$A$15:$A$168,$A437,Административные!$B$15:$B$168,$B437)</f>
        <v>0</v>
      </c>
      <c r="R437" s="450">
        <f t="shared" si="79"/>
        <v>0</v>
      </c>
      <c r="S437" s="471">
        <f>SUMIFS(Административные!R$15:R$168,Административные!$A$15:$A$168,$A437,Административные!$B$15:$B$168,$B437)</f>
        <v>0</v>
      </c>
      <c r="T437" s="471">
        <f>SUMIFS(Административные!S$15:S$168,Административные!$A$15:$A$168,$A437,Административные!$B$15:$B$168,$B437)</f>
        <v>0</v>
      </c>
      <c r="U437" s="471">
        <f>SUMIFS(Административные!T$15:T$168,Административные!$A$15:$A$168,$A437,Административные!$B$15:$B$168,$B437)</f>
        <v>0</v>
      </c>
      <c r="V437" s="450">
        <f t="shared" si="83"/>
        <v>0</v>
      </c>
      <c r="W437" s="421"/>
      <c r="X437" s="421"/>
      <c r="Y437" s="421"/>
    </row>
    <row r="438" spans="1:25" s="444" customFormat="1" ht="14.4" outlineLevel="1">
      <c r="A438" s="525" t="str">
        <f t="shared" si="81"/>
        <v>1</v>
      </c>
      <c r="B438" s="444" t="s">
        <v>1288</v>
      </c>
      <c r="D438" s="575" t="s">
        <v>1468</v>
      </c>
      <c r="L438" s="451" t="s">
        <v>1290</v>
      </c>
      <c r="M438" s="472" t="s">
        <v>1289</v>
      </c>
      <c r="N438" s="455" t="s">
        <v>355</v>
      </c>
      <c r="O438" s="471">
        <f>SUMIFS(Административные!O$15:O$168,Административные!$A$15:$A$168,$A438,Административные!$B$15:$B$168,$B438)</f>
        <v>0</v>
      </c>
      <c r="P438" s="471">
        <f>SUMIFS(Административные!P$15:P$168,Административные!$A$15:$A$168,$A438,Административные!$B$15:$B$168,$B438)</f>
        <v>0.8</v>
      </c>
      <c r="Q438" s="471">
        <f>SUMIFS(Административные!Q$15:Q$168,Административные!$A$15:$A$168,$A438,Административные!$B$15:$B$168,$B438)</f>
        <v>0</v>
      </c>
      <c r="R438" s="450">
        <f>Q438-P438</f>
        <v>-0.8</v>
      </c>
      <c r="S438" s="471">
        <f>SUMIFS(Административные!R$15:R$168,Административные!$A$15:$A$168,$A438,Административные!$B$15:$B$168,$B438)</f>
        <v>0</v>
      </c>
      <c r="T438" s="471">
        <f>SUMIFS(Административные!S$15:S$168,Административные!$A$15:$A$168,$A438,Административные!$B$15:$B$168,$B438)</f>
        <v>2.35</v>
      </c>
      <c r="U438" s="471">
        <f>SUMIFS(Административные!T$15:T$168,Административные!$A$15:$A$168,$A438,Административные!$B$15:$B$168,$B438)</f>
        <v>0</v>
      </c>
      <c r="V438" s="450">
        <f>IF(S438=0,0,(U438-S438)/S438*100)</f>
        <v>0</v>
      </c>
      <c r="W438" s="421"/>
      <c r="X438" s="421"/>
      <c r="Y438" s="421"/>
    </row>
    <row r="439" spans="1:25" s="464" customFormat="1" ht="14.4" outlineLevel="1">
      <c r="A439" s="526" t="str">
        <f>A437</f>
        <v>1</v>
      </c>
      <c r="D439" s="576" t="s">
        <v>1362</v>
      </c>
      <c r="L439" s="454" t="s">
        <v>103</v>
      </c>
      <c r="M439" s="448" t="s">
        <v>1144</v>
      </c>
      <c r="N439" s="458" t="s">
        <v>355</v>
      </c>
      <c r="O439" s="486">
        <f>SUMIFS('Сбытовые расходы ГО'!O$15:O$104,'Сбытовые расходы ГО'!$A$15:$A$104,$A439,'Сбытовые расходы ГО'!$B$15:$B$104,"L0")</f>
        <v>0</v>
      </c>
      <c r="P439" s="486">
        <f>SUMIFS('Сбытовые расходы ГО'!P$15:P$104,'Сбытовые расходы ГО'!$A$15:$A$104,$A439,'Сбытовые расходы ГО'!$B$15:$B$104,"L0")</f>
        <v>0</v>
      </c>
      <c r="Q439" s="486">
        <f>SUMIFS('Сбытовые расходы ГО'!Q$15:Q$104,'Сбытовые расходы ГО'!$A$15:$A$104,$A439,'Сбытовые расходы ГО'!$B$15:$B$104,"L0")</f>
        <v>0</v>
      </c>
      <c r="R439" s="449">
        <f t="shared" si="79"/>
        <v>0</v>
      </c>
      <c r="S439" s="486">
        <f>SUMIFS('Сбытовые расходы ГО'!R$15:R$104,'Сбытовые расходы ГО'!$A$15:$A$104,$A439,'Сбытовые расходы ГО'!$B$15:$B$104,"L0")</f>
        <v>0</v>
      </c>
      <c r="T439" s="486">
        <f>SUMIFS('Сбытовые расходы ГО'!S$15:S$104,'Сбытовые расходы ГО'!$A$15:$A$104,$A439,'Сбытовые расходы ГО'!$B$15:$B$104,"L0")</f>
        <v>0</v>
      </c>
      <c r="U439" s="486">
        <f>SUMIFS('Сбытовые расходы ГО'!T$15:T$104,'Сбытовые расходы ГО'!$A$15:$A$104,$A439,'Сбытовые расходы ГО'!$B$15:$B$104,"L0")</f>
        <v>0</v>
      </c>
      <c r="V439" s="449">
        <f t="shared" si="83"/>
        <v>0</v>
      </c>
      <c r="W439" s="463"/>
      <c r="X439" s="463"/>
      <c r="Y439" s="463"/>
    </row>
    <row r="440" spans="1:25" s="464" customFormat="1" ht="22.8" outlineLevel="1">
      <c r="A440" s="526" t="str">
        <f t="shared" si="81"/>
        <v>1</v>
      </c>
      <c r="D440" s="576" t="s">
        <v>1311</v>
      </c>
      <c r="L440" s="454" t="s">
        <v>119</v>
      </c>
      <c r="M440" s="457" t="s">
        <v>1145</v>
      </c>
      <c r="N440" s="458" t="s">
        <v>355</v>
      </c>
      <c r="O440" s="486">
        <f>SUMIFS(Амортизация!O$15:O$408,Амортизация!$A$15:$A$408,$A440,Амортизация!$M$15:$M$408,"Сумма амортизационных отчислений")</f>
        <v>0</v>
      </c>
      <c r="P440" s="486">
        <f>SUMIFS(Амортизация!P$15:P$408,Амортизация!$A$15:$A$408,$A440,Амортизация!$M$15:$M$408,"Сумма амортизационных отчислений")</f>
        <v>32.020000000000003</v>
      </c>
      <c r="Q440" s="486">
        <f>SUMIFS(Амортизация!Q$15:Q$408,Амортизация!$A$15:$A$408,$A440,Амортизация!$M$15:$M$408,"Сумма амортизационных отчислений")</f>
        <v>0</v>
      </c>
      <c r="R440" s="449">
        <f t="shared" si="79"/>
        <v>-32.020000000000003</v>
      </c>
      <c r="S440" s="486">
        <f>SUMIFS(Амортизация!R$15:R$408,Амортизация!$A$15:$A$408,$A440,Амортизация!$M$15:$M$408,"Сумма амортизационных отчислений")</f>
        <v>0</v>
      </c>
      <c r="T440" s="486">
        <f>SUMIFS(Амортизация!S$15:S$408,Амортизация!$A$15:$A$408,$A440,Амортизация!$M$15:$M$408,"Сумма амортизационных отчислений")</f>
        <v>38.9</v>
      </c>
      <c r="U440" s="486">
        <f>SUMIFS(Амортизация!T$15:T$408,Амортизация!$A$15:$A$408,$A440,Амортизация!$M$15:$M$408,"Сумма амортизационных отчислений")</f>
        <v>0</v>
      </c>
      <c r="V440" s="449">
        <f t="shared" si="83"/>
        <v>0</v>
      </c>
      <c r="W440" s="463"/>
      <c r="X440" s="463"/>
      <c r="Y440" s="463"/>
    </row>
    <row r="441" spans="1:25" s="493" customFormat="1" ht="14.4" outlineLevel="1">
      <c r="A441" s="527" t="str">
        <f t="shared" si="81"/>
        <v>1</v>
      </c>
      <c r="D441" s="575" t="s">
        <v>1337</v>
      </c>
      <c r="L441" s="451" t="s">
        <v>121</v>
      </c>
      <c r="M441" s="452" t="s">
        <v>1000</v>
      </c>
      <c r="N441" s="455" t="s">
        <v>355</v>
      </c>
      <c r="O441" s="453">
        <f>SUMIFS('ИП + источники'!P$15:P$233,'ИП + источники'!$A$15:$A$233,$A441,'ИП + источники'!$M$15:$M$233,"Амортизационные отчисления")+SUMIFS('ИП + источники'!P$15:P$233,'ИП + источники'!$A$15:$A$233,$A441,'ИП + источники'!$M$15:$M$233,"погашение займов и кредитов из амортизации")</f>
        <v>0</v>
      </c>
      <c r="P441" s="453">
        <f>SUMIFS('ИП + источники'!Q$15:Q$233,'ИП + источники'!$A$15:$A$233,$A441,'ИП + источники'!$M$15:$M$233,"Амортизационные отчисления")+SUMIFS('ИП + источники'!Q$15:Q$233,'ИП + источники'!$A$15:$A$233,$A441,'ИП + источники'!$M$15:$M$233,"погашение займов и кредитов из амортизации")</f>
        <v>0</v>
      </c>
      <c r="Q441" s="453">
        <f>SUMIFS('ИП + источники'!R$15:R$233,'ИП + источники'!$A$15:$A$233,$A441,'ИП + источники'!$M$15:$M$233,"Амортизационные отчисления")+SUMIFS('ИП + источники'!R$15:R$233,'ИП + источники'!$A$15:$A$233,$A441,'ИП + источники'!$M$15:$M$233,"погашение займов и кредитов из амортизации")</f>
        <v>0</v>
      </c>
      <c r="R441" s="450">
        <f t="shared" si="79"/>
        <v>0</v>
      </c>
      <c r="S441" s="453">
        <f>SUMIFS('ИП + источники'!T$15:T$233,'ИП + источники'!$A$15:$A$233,$A441,'ИП + источники'!$M$15:$M$233,"Амортизационные отчисления")+SUMIFS('ИП + источники'!T$15:T$233,'ИП + источники'!$A$15:$A$233,$A441,'ИП + источники'!$M$15:$M$233,"погашение займов и кредитов из амортизации")</f>
        <v>0</v>
      </c>
      <c r="T441" s="453">
        <f>SUMIFS('ИП + источники'!U$15:U$233,'ИП + источники'!$A$15:$A$233,$A441,'ИП + источники'!$M$15:$M$233,"Амортизационные отчисления")+SUMIFS('ИП + источники'!U$15:U$233,'ИП + источники'!$A$15:$A$233,$A441,'ИП + источники'!$M$15:$M$233,"погашение займов и кредитов из амортизации")</f>
        <v>0</v>
      </c>
      <c r="U441" s="453">
        <f>SUMIFS('ИП + источники'!V$15:V$233,'ИП + источники'!$A$15:$A$233,$A441,'ИП + источники'!$M$15:$M$233,"Амортизационные отчисления")+SUMIFS('ИП + источники'!V$15:V$233,'ИП + источники'!$A$15:$A$233,$A441,'ИП + источники'!$M$15:$M$233,"погашение займов и кредитов из амортизации")</f>
        <v>0</v>
      </c>
      <c r="V441" s="450">
        <f t="shared" si="83"/>
        <v>0</v>
      </c>
      <c r="W441" s="421"/>
      <c r="X441" s="421"/>
      <c r="Y441" s="421"/>
    </row>
    <row r="442" spans="1:25" s="464" customFormat="1" ht="22.8" outlineLevel="1">
      <c r="A442" s="526" t="str">
        <f t="shared" si="81"/>
        <v>1</v>
      </c>
      <c r="D442" s="576" t="s">
        <v>1363</v>
      </c>
      <c r="L442" s="454" t="s">
        <v>123</v>
      </c>
      <c r="M442" s="457" t="s">
        <v>1146</v>
      </c>
      <c r="N442" s="458" t="s">
        <v>355</v>
      </c>
      <c r="O442" s="486">
        <f>SUMIFS(Аренда!O$15:O$80,Аренда!$A$15:$A$80,$A442,Аренда!$M$15:$M$80,"Арендная и концессионная плата. Лизинговые платежи")</f>
        <v>0</v>
      </c>
      <c r="P442" s="486">
        <f>SUMIFS(Аренда!P$15:P$80,Аренда!$A$15:$A$80,$A442,Аренда!$M$15:$M$80,"Арендная и концессионная плата. Лизинговые платежи")</f>
        <v>5.7</v>
      </c>
      <c r="Q442" s="486">
        <f>SUMIFS(Аренда!Q$15:Q$80,Аренда!$A$15:$A$80,$A442,Аренда!$M$15:$M$80,"Арендная и концессионная плата. Лизинговые платежи")</f>
        <v>0</v>
      </c>
      <c r="R442" s="449">
        <f t="shared" si="79"/>
        <v>-5.7</v>
      </c>
      <c r="S442" s="486">
        <f>SUMIFS(Аренда!R$15:R$80,Аренда!$A$15:$A$80,$A442,Аренда!$M$15:$M$80,"Арендная и концессионная плата. Лизинговые платежи")</f>
        <v>0</v>
      </c>
      <c r="T442" s="486">
        <f>SUMIFS(Аренда!S$15:S$80,Аренда!$A$15:$A$80,$A442,Аренда!$M$15:$M$80,"Арендная и концессионная плата. Лизинговые платежи")</f>
        <v>5.86</v>
      </c>
      <c r="U442" s="486">
        <f>SUMIFS(Аренда!T$15:T$80,Аренда!$A$15:$A$80,$A442,Аренда!$M$15:$M$80,"Арендная и концессионная плата. Лизинговые платежи")</f>
        <v>0</v>
      </c>
      <c r="V442" s="449">
        <f t="shared" si="83"/>
        <v>0</v>
      </c>
      <c r="W442" s="463"/>
      <c r="X442" s="463"/>
      <c r="Y442" s="463"/>
    </row>
    <row r="443" spans="1:25" s="464" customFormat="1" ht="14.4" outlineLevel="1">
      <c r="A443" s="526" t="str">
        <f t="shared" si="81"/>
        <v>1</v>
      </c>
      <c r="D443" s="576" t="s">
        <v>1364</v>
      </c>
      <c r="L443" s="454" t="s">
        <v>124</v>
      </c>
      <c r="M443" s="457" t="s">
        <v>1147</v>
      </c>
      <c r="N443" s="458" t="s">
        <v>355</v>
      </c>
      <c r="O443" s="486">
        <f>SUMIFS(Налоги!O$15:O$119,Налоги!$A$15:$A$119,$A443,Налоги!$M$15:$M$119,"Налоги и платежи, относимые на указанный вид деятельности")</f>
        <v>0</v>
      </c>
      <c r="P443" s="486">
        <f>SUMIFS(Налоги!P$15:P$119,Налоги!$A$15:$A$119,$A443,Налоги!$M$15:$M$119,"Налоги и платежи, относимые на указанный вид деятельности")</f>
        <v>36.5</v>
      </c>
      <c r="Q443" s="486">
        <f>SUMIFS(Налоги!Q$15:Q$119,Налоги!$A$15:$A$119,$A443,Налоги!$M$15:$M$119,"Налоги и платежи, относимые на указанный вид деятельности")</f>
        <v>31.43</v>
      </c>
      <c r="R443" s="449">
        <f t="shared" si="79"/>
        <v>-5.07</v>
      </c>
      <c r="S443" s="486">
        <f>SUMIFS(Налоги!R$15:R$119,Налоги!$A$15:$A$119,$A443,Налоги!$M$15:$M$119,"Налоги и платежи, относимые на указанный вид деятельности")</f>
        <v>0</v>
      </c>
      <c r="T443" s="486">
        <f>SUMIFS(Налоги!S$15:S$119,Налоги!$A$15:$A$119,$A443,Налоги!$M$15:$M$119,"Налоги и платежи, относимые на указанный вид деятельности")</f>
        <v>46.890000000000008</v>
      </c>
      <c r="U443" s="486">
        <f>SUMIFS(Налоги!T$15:T$119,Налоги!$A$15:$A$119,$A443,Налоги!$M$15:$M$119,"Налоги и платежи, относимые на указанный вид деятельности")</f>
        <v>39.700000000000003</v>
      </c>
      <c r="V443" s="449">
        <f t="shared" si="83"/>
        <v>0</v>
      </c>
      <c r="W443" s="463"/>
      <c r="X443" s="463"/>
      <c r="Y443" s="463"/>
    </row>
    <row r="444" spans="1:25" s="464" customFormat="1" ht="14.4" outlineLevel="1">
      <c r="A444" s="526" t="str">
        <f t="shared" si="81"/>
        <v>1</v>
      </c>
      <c r="D444" s="576" t="s">
        <v>1365</v>
      </c>
      <c r="L444" s="454" t="s">
        <v>125</v>
      </c>
      <c r="M444" s="459" t="s">
        <v>1177</v>
      </c>
      <c r="N444" s="460" t="s">
        <v>355</v>
      </c>
      <c r="O444" s="461">
        <f>O445+O446+O447</f>
        <v>0</v>
      </c>
      <c r="P444" s="461">
        <f>P445+P446+P447</f>
        <v>0</v>
      </c>
      <c r="Q444" s="461">
        <f>Q445+Q446+Q447</f>
        <v>0</v>
      </c>
      <c r="R444" s="461">
        <f t="shared" si="79"/>
        <v>0</v>
      </c>
      <c r="S444" s="461">
        <f>S445+S446+S447</f>
        <v>0</v>
      </c>
      <c r="T444" s="461">
        <f>T445+T446+T447</f>
        <v>0</v>
      </c>
      <c r="U444" s="461">
        <f>U445+U446+U447</f>
        <v>0</v>
      </c>
      <c r="V444" s="449">
        <f t="shared" si="83"/>
        <v>0</v>
      </c>
      <c r="W444" s="463"/>
      <c r="X444" s="463"/>
      <c r="Y444" s="463"/>
    </row>
    <row r="445" spans="1:25" s="444" customFormat="1" ht="14.4" outlineLevel="1">
      <c r="A445" s="525" t="str">
        <f t="shared" si="81"/>
        <v>1</v>
      </c>
      <c r="D445" s="575" t="s">
        <v>1366</v>
      </c>
      <c r="L445" s="451" t="s">
        <v>146</v>
      </c>
      <c r="M445" s="452" t="s">
        <v>1148</v>
      </c>
      <c r="N445" s="455" t="s">
        <v>355</v>
      </c>
      <c r="O445" s="453">
        <f>SUMIFS('ИП + источники'!P$15:P$233,'ИП + источники'!$A$15:$A$233,$A445,'ИП + источники'!$M$15:$M$233,"погашение займов и кредитов из нормативной прибыли")+SUMIFS('ИП + источники'!P$15:P$233,'ИП + источники'!$A$15:$A$233,$A445,'ИП + источники'!$M$15:$M$233,"уплата процентов по кредитам из нормативной прибыли")</f>
        <v>0</v>
      </c>
      <c r="P445" s="453">
        <f>SUMIFS('ИП + источники'!Q$15:Q$233,'ИП + источники'!$A$15:$A$233,$A445,'ИП + источники'!$M$15:$M$233,"погашение займов и кредитов из нормативной прибыли")+SUMIFS('ИП + источники'!Q$15:Q$233,'ИП + источники'!$A$15:$A$233,$A445,'ИП + источники'!$M$15:$M$233,"уплата процентов по кредитам из нормативной прибыли")</f>
        <v>0</v>
      </c>
      <c r="Q445" s="453">
        <f>SUMIFS('ИП + источники'!R$15:R$233,'ИП + источники'!$A$15:$A$233,$A445,'ИП + источники'!$M$15:$M$233,"погашение займов и кредитов из нормативной прибыли")+SUMIFS('ИП + источники'!R$15:R$233,'ИП + источники'!$A$15:$A$233,$A445,'ИП + источники'!$M$15:$M$233,"уплата процентов по кредитам из нормативной прибыли")</f>
        <v>0</v>
      </c>
      <c r="R445" s="450">
        <f t="shared" si="79"/>
        <v>0</v>
      </c>
      <c r="S445" s="453">
        <f>SUMIFS('ИП + источники'!T$15:T$233,'ИП + источники'!$A$15:$A$233,$A445,'ИП + источники'!$M$15:$M$233,"погашение займов и кредитов из нормативной прибыли")+SUMIFS('ИП + источники'!T$15:T$233,'ИП + источники'!$A$15:$A$233,$A445,'ИП + источники'!$M$15:$M$233,"уплата процентов по кредитам из нормативной прибыли")</f>
        <v>0</v>
      </c>
      <c r="T445" s="453">
        <f>SUMIFS('ИП + источники'!U$15:U$233,'ИП + источники'!$A$15:$A$233,$A445,'ИП + источники'!$M$15:$M$233,"погашение займов и кредитов из нормативной прибыли")+SUMIFS('ИП + источники'!U$15:U$233,'ИП + источники'!$A$15:$A$233,$A445,'ИП + источники'!$M$15:$M$233,"уплата процентов по кредитам из нормативной прибыли")</f>
        <v>0</v>
      </c>
      <c r="U445" s="453">
        <f>SUMIFS('ИП + источники'!V$15:V$233,'ИП + источники'!$A$15:$A$233,$A445,'ИП + источники'!$M$15:$M$233,"погашение займов и кредитов из нормативной прибыли")+SUMIFS('ИП + источники'!V$15:V$233,'ИП + источники'!$A$15:$A$233,$A445,'ИП + источники'!$M$15:$M$233,"уплата процентов по кредитам из нормативной прибыли")</f>
        <v>0</v>
      </c>
      <c r="V445" s="450">
        <f t="shared" si="83"/>
        <v>0</v>
      </c>
      <c r="W445" s="421"/>
      <c r="X445" s="421"/>
      <c r="Y445" s="421"/>
    </row>
    <row r="446" spans="1:25" s="444" customFormat="1" ht="14.4" outlineLevel="1">
      <c r="A446" s="525" t="str">
        <f t="shared" si="81"/>
        <v>1</v>
      </c>
      <c r="D446" s="575" t="s">
        <v>1367</v>
      </c>
      <c r="L446" s="451" t="s">
        <v>187</v>
      </c>
      <c r="M446" s="452" t="s">
        <v>1149</v>
      </c>
      <c r="N446" s="455" t="s">
        <v>355</v>
      </c>
      <c r="O446" s="453">
        <f>SUMIFS('ИП + источники'!P$15:P$233,'ИП + источники'!$A$15:$A$233,$A446,'ИП + источники'!$M$15:$M$233,"Прибыль на капвложения")</f>
        <v>0</v>
      </c>
      <c r="P446" s="453">
        <f>SUMIFS('ИП + источники'!Q$15:Q$233,'ИП + источники'!$A$15:$A$233,$A446,'ИП + источники'!$M$15:$M$233,"Прибыль на капвложения")</f>
        <v>0</v>
      </c>
      <c r="Q446" s="453">
        <f>SUMIFS('ИП + источники'!R$15:R$233,'ИП + источники'!$A$15:$A$233,$A446,'ИП + источники'!$M$15:$M$233,"Прибыль на капвложения")</f>
        <v>0</v>
      </c>
      <c r="R446" s="450">
        <f t="shared" si="79"/>
        <v>0</v>
      </c>
      <c r="S446" s="453">
        <f>SUMIFS('ИП + источники'!T$15:T$233,'ИП + источники'!$A$15:$A$233,$A446,'ИП + источники'!$M$15:$M$233,"Прибыль на капвложения")</f>
        <v>0</v>
      </c>
      <c r="T446" s="453">
        <f>SUMIFS('ИП + источники'!U$15:U$233,'ИП + источники'!$A$15:$A$233,$A446,'ИП + источники'!$M$15:$M$233,"Прибыль на капвложения")</f>
        <v>0</v>
      </c>
      <c r="U446" s="453">
        <f>SUMIFS('ИП + источники'!V$15:V$233,'ИП + источники'!$A$15:$A$233,$A446,'ИП + источники'!$M$15:$M$233,"Прибыль на капвложения")</f>
        <v>0</v>
      </c>
      <c r="V446" s="450">
        <f t="shared" si="83"/>
        <v>0</v>
      </c>
      <c r="W446" s="421"/>
      <c r="X446" s="421"/>
      <c r="Y446" s="421"/>
    </row>
    <row r="447" spans="1:25" s="444" customFormat="1" ht="22.8" outlineLevel="1">
      <c r="A447" s="525" t="str">
        <f t="shared" si="81"/>
        <v>1</v>
      </c>
      <c r="D447" s="575" t="s">
        <v>1368</v>
      </c>
      <c r="L447" s="451" t="s">
        <v>393</v>
      </c>
      <c r="M447" s="452" t="s">
        <v>1150</v>
      </c>
      <c r="N447" s="455" t="s">
        <v>355</v>
      </c>
      <c r="O447" s="453"/>
      <c r="P447" s="453"/>
      <c r="Q447" s="453"/>
      <c r="R447" s="450"/>
      <c r="S447" s="453"/>
      <c r="T447" s="453"/>
      <c r="U447" s="453"/>
      <c r="V447" s="450">
        <f t="shared" si="83"/>
        <v>0</v>
      </c>
      <c r="W447" s="421"/>
      <c r="X447" s="421"/>
      <c r="Y447" s="421"/>
    </row>
    <row r="448" spans="1:25" s="464" customFormat="1" ht="22.8" outlineLevel="1">
      <c r="A448" s="526" t="str">
        <f t="shared" si="81"/>
        <v>1</v>
      </c>
      <c r="D448" s="576" t="s">
        <v>1369</v>
      </c>
      <c r="L448" s="454" t="s">
        <v>126</v>
      </c>
      <c r="M448" s="448" t="s">
        <v>478</v>
      </c>
      <c r="N448" s="458" t="s">
        <v>355</v>
      </c>
      <c r="O448" s="462"/>
      <c r="P448" s="462"/>
      <c r="Q448" s="462"/>
      <c r="R448" s="449">
        <f>Q448-P448</f>
        <v>0</v>
      </c>
      <c r="S448" s="462"/>
      <c r="T448" s="462"/>
      <c r="U448" s="462"/>
      <c r="V448" s="449">
        <f t="shared" si="83"/>
        <v>0</v>
      </c>
      <c r="W448" s="463"/>
      <c r="X448" s="463"/>
      <c r="Y448" s="463"/>
    </row>
    <row r="449" spans="1:25" s="444" customFormat="1" ht="14.4" outlineLevel="1">
      <c r="A449" s="525" t="str">
        <f t="shared" si="81"/>
        <v>1</v>
      </c>
      <c r="D449" s="575" t="s">
        <v>1371</v>
      </c>
      <c r="L449" s="451" t="s">
        <v>127</v>
      </c>
      <c r="M449" s="465" t="s">
        <v>477</v>
      </c>
      <c r="N449" s="455" t="s">
        <v>355</v>
      </c>
      <c r="O449" s="453"/>
      <c r="P449" s="453"/>
      <c r="Q449" s="453"/>
      <c r="R449" s="450"/>
      <c r="S449" s="466"/>
      <c r="T449" s="466"/>
      <c r="U449" s="466"/>
      <c r="V449" s="450">
        <f t="shared" si="83"/>
        <v>0</v>
      </c>
      <c r="W449" s="421"/>
      <c r="X449" s="421"/>
      <c r="Y449" s="421"/>
    </row>
    <row r="450" spans="1:25" s="444" customFormat="1" ht="102.6" outlineLevel="1">
      <c r="A450" s="525" t="str">
        <f t="shared" si="81"/>
        <v>1</v>
      </c>
      <c r="C450" s="70" t="b">
        <f>ISERR(SEARCH("Водоснабжение",L393))</f>
        <v>0</v>
      </c>
      <c r="D450" s="575" t="s">
        <v>1400</v>
      </c>
      <c r="L450" s="451" t="s">
        <v>128</v>
      </c>
      <c r="M450" s="540" t="s">
        <v>1304</v>
      </c>
      <c r="N450" s="445" t="s">
        <v>355</v>
      </c>
      <c r="O450" s="453"/>
      <c r="P450" s="453"/>
      <c r="Q450" s="453"/>
      <c r="R450" s="450">
        <f t="shared" ref="R450:R467" si="84">Q450-P450</f>
        <v>0</v>
      </c>
      <c r="S450" s="453"/>
      <c r="T450" s="453"/>
      <c r="U450" s="341">
        <f>IFERROR( SUMIFS('Плата за негативное возд'!$V$14:$V$15,'Плата за негативное возд'!$A$14:$A$15,A450,'Плата за негативное возд'!$L$14:$L$15,"1"),0)</f>
        <v>0</v>
      </c>
      <c r="V450" s="450">
        <f t="shared" si="83"/>
        <v>0</v>
      </c>
      <c r="W450" s="421"/>
      <c r="X450" s="421"/>
      <c r="Y450" s="421"/>
    </row>
    <row r="451" spans="1:25" s="444" customFormat="1" ht="68.400000000000006" outlineLevel="1">
      <c r="A451" s="525" t="str">
        <f t="shared" si="81"/>
        <v>1</v>
      </c>
      <c r="C451" s="70" t="b">
        <f>ISERR(SEARCH("Водоснабжение",L393))</f>
        <v>0</v>
      </c>
      <c r="D451" s="575" t="s">
        <v>1401</v>
      </c>
      <c r="L451" s="451" t="s">
        <v>129</v>
      </c>
      <c r="M451" s="277" t="s">
        <v>1305</v>
      </c>
      <c r="N451" s="445" t="s">
        <v>355</v>
      </c>
      <c r="O451" s="453"/>
      <c r="P451" s="453"/>
      <c r="Q451" s="453"/>
      <c r="R451" s="450">
        <f t="shared" si="84"/>
        <v>0</v>
      </c>
      <c r="S451" s="453"/>
      <c r="T451" s="453"/>
      <c r="U451" s="341">
        <f>IFERROR( SUMIFS('Плата за негативное возд'!$V$14:$V$15,'Плата за негативное возд'!$A$14:$A$15,A451,'Плата за негативное возд'!$L$14:$L$15,"2"),0)</f>
        <v>0</v>
      </c>
      <c r="V451" s="450">
        <f t="shared" si="83"/>
        <v>0</v>
      </c>
      <c r="W451" s="421"/>
      <c r="X451" s="421"/>
      <c r="Y451" s="421"/>
    </row>
    <row r="452" spans="1:25" s="444" customFormat="1" ht="14.4" outlineLevel="1">
      <c r="A452" s="525" t="str">
        <f t="shared" si="81"/>
        <v>1</v>
      </c>
      <c r="D452" s="575" t="s">
        <v>1448</v>
      </c>
      <c r="L452" s="451" t="s">
        <v>130</v>
      </c>
      <c r="M452" s="467" t="s">
        <v>1151</v>
      </c>
      <c r="N452" s="455" t="s">
        <v>355</v>
      </c>
      <c r="O452" s="453"/>
      <c r="P452" s="453"/>
      <c r="Q452" s="453"/>
      <c r="R452" s="450">
        <f t="shared" si="84"/>
        <v>0</v>
      </c>
      <c r="S452" s="453"/>
      <c r="T452" s="453"/>
      <c r="U452" s="453"/>
      <c r="V452" s="450">
        <f t="shared" si="83"/>
        <v>0</v>
      </c>
      <c r="W452" s="421"/>
      <c r="X452" s="421"/>
      <c r="Y452" s="421"/>
    </row>
    <row r="453" spans="1:25" s="464" customFormat="1" ht="22.8" outlineLevel="1">
      <c r="A453" s="526" t="str">
        <f t="shared" si="81"/>
        <v>1</v>
      </c>
      <c r="D453" s="576" t="s">
        <v>1449</v>
      </c>
      <c r="L453" s="454" t="s">
        <v>131</v>
      </c>
      <c r="M453" s="459" t="s">
        <v>1152</v>
      </c>
      <c r="N453" s="458" t="s">
        <v>355</v>
      </c>
      <c r="O453" s="461">
        <f>O454+O455</f>
        <v>0</v>
      </c>
      <c r="P453" s="461">
        <f>P454+P455</f>
        <v>0</v>
      </c>
      <c r="Q453" s="461">
        <f>Q454+Q455</f>
        <v>0</v>
      </c>
      <c r="R453" s="449">
        <f>Q453-P453</f>
        <v>0</v>
      </c>
      <c r="S453" s="461">
        <f>S454+S455</f>
        <v>0</v>
      </c>
      <c r="T453" s="461">
        <f>T454+T455</f>
        <v>0</v>
      </c>
      <c r="U453" s="461">
        <f>U454+U455</f>
        <v>0</v>
      </c>
      <c r="V453" s="449">
        <f t="shared" si="83"/>
        <v>0</v>
      </c>
      <c r="W453" s="463"/>
      <c r="X453" s="463"/>
      <c r="Y453" s="463"/>
    </row>
    <row r="454" spans="1:25" s="444" customFormat="1" ht="22.8" outlineLevel="1">
      <c r="A454" s="525" t="str">
        <f t="shared" si="81"/>
        <v>1</v>
      </c>
      <c r="D454" s="575" t="s">
        <v>1469</v>
      </c>
      <c r="L454" s="451" t="s">
        <v>1153</v>
      </c>
      <c r="M454" s="468" t="s">
        <v>479</v>
      </c>
      <c r="N454" s="455" t="s">
        <v>355</v>
      </c>
      <c r="O454" s="453"/>
      <c r="P454" s="453"/>
      <c r="Q454" s="453"/>
      <c r="R454" s="450">
        <f t="shared" si="84"/>
        <v>0</v>
      </c>
      <c r="S454" s="453"/>
      <c r="T454" s="453"/>
      <c r="U454" s="453"/>
      <c r="V454" s="450">
        <f t="shared" si="83"/>
        <v>0</v>
      </c>
      <c r="W454" s="421"/>
      <c r="X454" s="421"/>
      <c r="Y454" s="421"/>
    </row>
    <row r="455" spans="1:25" s="444" customFormat="1" ht="22.8" outlineLevel="1">
      <c r="A455" s="525" t="str">
        <f t="shared" si="81"/>
        <v>1</v>
      </c>
      <c r="D455" s="575" t="s">
        <v>1470</v>
      </c>
      <c r="L455" s="451" t="s">
        <v>1154</v>
      </c>
      <c r="M455" s="468" t="s">
        <v>480</v>
      </c>
      <c r="N455" s="455" t="s">
        <v>355</v>
      </c>
      <c r="O455" s="453"/>
      <c r="P455" s="453"/>
      <c r="Q455" s="453"/>
      <c r="R455" s="450">
        <f t="shared" si="84"/>
        <v>0</v>
      </c>
      <c r="S455" s="453"/>
      <c r="T455" s="453"/>
      <c r="U455" s="453"/>
      <c r="V455" s="450">
        <f t="shared" si="83"/>
        <v>0</v>
      </c>
      <c r="W455" s="421"/>
      <c r="X455" s="421"/>
      <c r="Y455" s="421"/>
    </row>
    <row r="456" spans="1:25" s="444" customFormat="1" ht="22.8" outlineLevel="1">
      <c r="A456" s="525" t="str">
        <f t="shared" si="81"/>
        <v>1</v>
      </c>
      <c r="D456" s="575" t="s">
        <v>1450</v>
      </c>
      <c r="L456" s="469" t="s">
        <v>132</v>
      </c>
      <c r="M456" s="470" t="s">
        <v>481</v>
      </c>
      <c r="N456" s="455" t="s">
        <v>355</v>
      </c>
      <c r="O456" s="453"/>
      <c r="P456" s="453"/>
      <c r="Q456" s="453"/>
      <c r="R456" s="450">
        <f t="shared" si="84"/>
        <v>0</v>
      </c>
      <c r="S456" s="453"/>
      <c r="T456" s="453"/>
      <c r="U456" s="453"/>
      <c r="V456" s="450">
        <f t="shared" si="83"/>
        <v>0</v>
      </c>
      <c r="W456" s="421"/>
      <c r="X456" s="421"/>
      <c r="Y456" s="421"/>
    </row>
    <row r="457" spans="1:25" s="444" customFormat="1" ht="22.8" outlineLevel="1">
      <c r="A457" s="525" t="str">
        <f t="shared" si="81"/>
        <v>1</v>
      </c>
      <c r="D457" s="575" t="s">
        <v>1451</v>
      </c>
      <c r="L457" s="469" t="s">
        <v>133</v>
      </c>
      <c r="M457" s="470" t="s">
        <v>482</v>
      </c>
      <c r="N457" s="455" t="s">
        <v>355</v>
      </c>
      <c r="O457" s="453"/>
      <c r="P457" s="453"/>
      <c r="Q457" s="453"/>
      <c r="R457" s="450">
        <f t="shared" si="84"/>
        <v>0</v>
      </c>
      <c r="S457" s="453"/>
      <c r="T457" s="453"/>
      <c r="U457" s="453"/>
      <c r="V457" s="450">
        <f t="shared" si="83"/>
        <v>0</v>
      </c>
      <c r="W457" s="421"/>
      <c r="X457" s="421"/>
      <c r="Y457" s="421"/>
    </row>
    <row r="458" spans="1:25" s="464" customFormat="1" ht="14.4" outlineLevel="1">
      <c r="A458" s="525" t="str">
        <f t="shared" si="81"/>
        <v>1</v>
      </c>
      <c r="D458" s="576" t="s">
        <v>1452</v>
      </c>
      <c r="L458" s="454" t="s">
        <v>134</v>
      </c>
      <c r="M458" s="497" t="s">
        <v>1195</v>
      </c>
      <c r="N458" s="458" t="s">
        <v>355</v>
      </c>
      <c r="O458" s="461">
        <f>O394+O421+O426+O439+O440+O442+O443+O444+O448+O449-O450-O451+O452-O453+O456+O457</f>
        <v>0</v>
      </c>
      <c r="P458" s="461">
        <f>P394+P421+P426+P439+P440+P442+P443+P444+P448+P449-P450-P451+P452-P453+P456+P457</f>
        <v>1371.5861199999999</v>
      </c>
      <c r="Q458" s="461">
        <f>Q394+Q421+Q426+Q439+Q440+Q442+Q443+Q444+Q448+Q449-Q450-Q451+Q452-Q453+Q456+Q457</f>
        <v>1324.06612</v>
      </c>
      <c r="R458" s="449">
        <f>Q458-P458</f>
        <v>-47.519999999999982</v>
      </c>
      <c r="S458" s="461">
        <f>S394+S421+S426+S439+S440+S442+S443+S444+S448+S449-S450-S451+S452-S453+S456+S457</f>
        <v>0</v>
      </c>
      <c r="T458" s="461">
        <f>T394+T421+T426+T439+T440+T442+T443+T444+T448+T449-T450-T451+T452-T453+T456+T457</f>
        <v>1618.9443999999999</v>
      </c>
      <c r="U458" s="461">
        <f>U394+U421+U426+U439+U440+U442+U443+U444+U448+U449-U450-U451+U452-U453+U456+U457</f>
        <v>1551.6844000000001</v>
      </c>
      <c r="V458" s="449">
        <f t="shared" si="83"/>
        <v>0</v>
      </c>
      <c r="W458" s="463"/>
      <c r="X458" s="463"/>
      <c r="Y458" s="463"/>
    </row>
    <row r="459" spans="1:25" s="444" customFormat="1" ht="14.4" outlineLevel="1">
      <c r="A459" s="525" t="str">
        <f t="shared" si="81"/>
        <v>1</v>
      </c>
      <c r="C459" s="444" t="b">
        <f>B393="двухставочный"</f>
        <v>0</v>
      </c>
      <c r="D459" s="575" t="s">
        <v>1471</v>
      </c>
      <c r="L459" s="451" t="s">
        <v>1196</v>
      </c>
      <c r="M459" s="498" t="s">
        <v>1198</v>
      </c>
      <c r="N459" s="455" t="s">
        <v>355</v>
      </c>
      <c r="O459" s="453"/>
      <c r="P459" s="453"/>
      <c r="Q459" s="453"/>
      <c r="R459" s="450">
        <f>Q459-P459</f>
        <v>0</v>
      </c>
      <c r="S459" s="453"/>
      <c r="T459" s="453"/>
      <c r="U459" s="453"/>
      <c r="V459" s="450">
        <f t="shared" si="83"/>
        <v>0</v>
      </c>
      <c r="W459" s="421"/>
      <c r="X459" s="421"/>
      <c r="Y459" s="421"/>
    </row>
    <row r="460" spans="1:25" s="444" customFormat="1" ht="14.4" outlineLevel="1">
      <c r="A460" s="525" t="str">
        <f t="shared" si="81"/>
        <v>1</v>
      </c>
      <c r="C460" s="444" t="b">
        <f>B393="двухставочный"</f>
        <v>0</v>
      </c>
      <c r="D460" s="575" t="s">
        <v>1472</v>
      </c>
      <c r="L460" s="451" t="s">
        <v>1197</v>
      </c>
      <c r="M460" s="498" t="s">
        <v>1199</v>
      </c>
      <c r="N460" s="455" t="s">
        <v>355</v>
      </c>
      <c r="O460" s="453"/>
      <c r="P460" s="453"/>
      <c r="Q460" s="453"/>
      <c r="R460" s="450">
        <f>Q460-P460</f>
        <v>0</v>
      </c>
      <c r="S460" s="453"/>
      <c r="T460" s="453"/>
      <c r="U460" s="453"/>
      <c r="V460" s="450">
        <f t="shared" si="83"/>
        <v>0</v>
      </c>
      <c r="W460" s="421"/>
      <c r="X460" s="421"/>
      <c r="Y460" s="421"/>
    </row>
    <row r="461" spans="1:25" s="464" customFormat="1" ht="14.4" outlineLevel="1">
      <c r="A461" s="525" t="str">
        <f t="shared" si="81"/>
        <v>1</v>
      </c>
      <c r="B461" s="101" t="s">
        <v>985</v>
      </c>
      <c r="D461" s="576" t="s">
        <v>1453</v>
      </c>
      <c r="L461" s="454" t="s">
        <v>137</v>
      </c>
      <c r="M461" s="459" t="s">
        <v>483</v>
      </c>
      <c r="N461" s="458" t="s">
        <v>314</v>
      </c>
      <c r="O461" s="488">
        <f>SUMIFS(Баланс!O$16:O$333,Баланс!$A$16:$A$333,$A461,Баланс!$B$16:$B$333,"ПО")</f>
        <v>50.769999999999996</v>
      </c>
      <c r="P461" s="488">
        <f>SUMIFS(Баланс!P$16:P$333,Баланс!$A$16:$A$333,$A461,Баланс!$B$16:$B$333,"ПО")</f>
        <v>50.769999999999996</v>
      </c>
      <c r="Q461" s="488">
        <f>SUMIFS(Баланс!Q$16:Q$333,Баланс!$A$16:$A$333,$A461,Баланс!$B$16:$B$333,"ПО")</f>
        <v>50.769999999999996</v>
      </c>
      <c r="R461" s="488">
        <f>Q461-P461</f>
        <v>0</v>
      </c>
      <c r="S461" s="488">
        <f>SUMIFS(Баланс!R$16:R$333,Баланс!$A$16:$A$333,$A461,Баланс!$B$16:$B$333,"ПО")</f>
        <v>49.900000000000006</v>
      </c>
      <c r="T461" s="488">
        <f>SUMIFS(Баланс!S$16:S$333,Баланс!$A$16:$A$333,$A461,Баланс!$B$16:$B$333,"ПО")</f>
        <v>51.620000000000005</v>
      </c>
      <c r="U461" s="488">
        <f>SUMIFS(Баланс!T$16:T$333,Баланс!$A$16:$A$333,$A461,Баланс!$B$16:$B$333,"ПО")</f>
        <v>51.620000000000005</v>
      </c>
      <c r="V461" s="487"/>
      <c r="W461" s="463"/>
      <c r="X461" s="463"/>
      <c r="Y461" s="463"/>
    </row>
    <row r="462" spans="1:25" s="444" customFormat="1" ht="14.4" outlineLevel="1">
      <c r="A462" s="525" t="str">
        <f t="shared" si="81"/>
        <v>1</v>
      </c>
      <c r="B462" s="101" t="s">
        <v>981</v>
      </c>
      <c r="D462" s="575" t="s">
        <v>1473</v>
      </c>
      <c r="L462" s="451" t="s">
        <v>1001</v>
      </c>
      <c r="M462" s="452" t="s">
        <v>922</v>
      </c>
      <c r="N462" s="455" t="s">
        <v>314</v>
      </c>
      <c r="O462" s="489">
        <f>O461/2</f>
        <v>25.384999999999998</v>
      </c>
      <c r="P462" s="489">
        <f>P461/2</f>
        <v>25.384999999999998</v>
      </c>
      <c r="Q462" s="489">
        <f>Q461/2</f>
        <v>25.384999999999998</v>
      </c>
      <c r="R462" s="490">
        <f t="shared" si="84"/>
        <v>0</v>
      </c>
      <c r="S462" s="489">
        <f>S461/2</f>
        <v>24.950000000000003</v>
      </c>
      <c r="T462" s="489">
        <f>T461/2</f>
        <v>25.810000000000002</v>
      </c>
      <c r="U462" s="489">
        <f>U461/2</f>
        <v>25.810000000000002</v>
      </c>
      <c r="V462" s="466"/>
      <c r="W462" s="421"/>
      <c r="X462" s="421"/>
      <c r="Y462" s="421"/>
    </row>
    <row r="463" spans="1:25" s="444" customFormat="1" ht="14.4" outlineLevel="1">
      <c r="A463" s="525" t="str">
        <f t="shared" si="81"/>
        <v>1</v>
      </c>
      <c r="B463" s="101" t="s">
        <v>976</v>
      </c>
      <c r="D463" s="575" t="s">
        <v>1474</v>
      </c>
      <c r="L463" s="451" t="s">
        <v>1002</v>
      </c>
      <c r="M463" s="452" t="s">
        <v>921</v>
      </c>
      <c r="N463" s="455" t="s">
        <v>484</v>
      </c>
      <c r="O463" s="453"/>
      <c r="P463" s="453"/>
      <c r="Q463" s="453"/>
      <c r="R463" s="450">
        <f t="shared" si="84"/>
        <v>0</v>
      </c>
      <c r="S463" s="453"/>
      <c r="T463" s="453"/>
      <c r="U463" s="453"/>
      <c r="V463" s="466"/>
      <c r="W463" s="421"/>
      <c r="X463" s="421"/>
      <c r="Y463" s="421"/>
    </row>
    <row r="464" spans="1:25" s="444" customFormat="1" ht="14.4" outlineLevel="1">
      <c r="A464" s="525" t="str">
        <f t="shared" si="81"/>
        <v>1</v>
      </c>
      <c r="B464" s="101" t="s">
        <v>982</v>
      </c>
      <c r="D464" s="575" t="s">
        <v>1475</v>
      </c>
      <c r="L464" s="451" t="s">
        <v>1155</v>
      </c>
      <c r="M464" s="452" t="s">
        <v>923</v>
      </c>
      <c r="N464" s="455" t="s">
        <v>314</v>
      </c>
      <c r="O464" s="490">
        <f>O461-O462</f>
        <v>25.384999999999998</v>
      </c>
      <c r="P464" s="490">
        <f>P461-P462</f>
        <v>25.384999999999998</v>
      </c>
      <c r="Q464" s="490">
        <f>Q461-Q462</f>
        <v>25.384999999999998</v>
      </c>
      <c r="R464" s="490">
        <f t="shared" si="84"/>
        <v>0</v>
      </c>
      <c r="S464" s="490">
        <f>S461-S462</f>
        <v>24.950000000000003</v>
      </c>
      <c r="T464" s="490">
        <f>T461-T462</f>
        <v>25.810000000000002</v>
      </c>
      <c r="U464" s="490">
        <f>U461-U462</f>
        <v>25.810000000000002</v>
      </c>
      <c r="V464" s="466"/>
      <c r="W464" s="421"/>
      <c r="X464" s="421"/>
      <c r="Y464" s="421"/>
    </row>
    <row r="465" spans="1:27" s="444" customFormat="1" ht="14.4" outlineLevel="1">
      <c r="A465" s="525" t="str">
        <f t="shared" si="81"/>
        <v>1</v>
      </c>
      <c r="B465" s="101" t="s">
        <v>977</v>
      </c>
      <c r="D465" s="575" t="s">
        <v>1476</v>
      </c>
      <c r="L465" s="451" t="s">
        <v>1156</v>
      </c>
      <c r="M465" s="452" t="s">
        <v>924</v>
      </c>
      <c r="N465" s="455" t="s">
        <v>484</v>
      </c>
      <c r="O465" s="453">
        <f>IF(O464=0,0,(O458-O462*O463)/O464)</f>
        <v>0</v>
      </c>
      <c r="P465" s="453">
        <f>IF(P464=0,0,(P458-P462*P463)/P464)</f>
        <v>54.031361827851093</v>
      </c>
      <c r="Q465" s="453">
        <f>IF(Q464=0,0,(Q458-Q462*Q463)/Q464)</f>
        <v>52.15939019105771</v>
      </c>
      <c r="R465" s="450">
        <f t="shared" si="84"/>
        <v>-1.8719716367933827</v>
      </c>
      <c r="S465" s="453">
        <f>IF(S464=0,0,(S458-S462*S463)/S464)</f>
        <v>0</v>
      </c>
      <c r="T465" s="453">
        <f>IF(T464=0,0,(T458-T462*T463)/T464)</f>
        <v>62.725470747772171</v>
      </c>
      <c r="U465" s="453">
        <f>IF(U464=0,0,(U458-U462*U463)/U464)</f>
        <v>60.119504068190622</v>
      </c>
      <c r="V465" s="466"/>
      <c r="W465" s="421"/>
      <c r="X465" s="421"/>
      <c r="Y465" s="421"/>
    </row>
    <row r="466" spans="1:27" s="444" customFormat="1" ht="14.4" outlineLevel="1">
      <c r="A466" s="525" t="str">
        <f t="shared" si="81"/>
        <v>1</v>
      </c>
      <c r="B466" s="101"/>
      <c r="D466" s="575" t="s">
        <v>1477</v>
      </c>
      <c r="L466" s="451" t="s">
        <v>1157</v>
      </c>
      <c r="M466" s="452" t="s">
        <v>485</v>
      </c>
      <c r="N466" s="455" t="s">
        <v>142</v>
      </c>
      <c r="O466" s="450">
        <f>IF(O463=0,0,O465/O463*100)</f>
        <v>0</v>
      </c>
      <c r="P466" s="450">
        <f>IF(P463=0,0,P465/P463*100)</f>
        <v>0</v>
      </c>
      <c r="Q466" s="450">
        <f>IF(Q463=0,0,Q465/Q463*100)</f>
        <v>0</v>
      </c>
      <c r="R466" s="466"/>
      <c r="S466" s="450">
        <f>IF(S463=0,0,S465/S463*100)</f>
        <v>0</v>
      </c>
      <c r="T466" s="450">
        <f>IF(T463=0,0,T465/T463*100)</f>
        <v>0</v>
      </c>
      <c r="U466" s="450">
        <f>IF(U463=0,0,U465/U463*100)</f>
        <v>0</v>
      </c>
      <c r="V466" s="466"/>
      <c r="W466" s="421"/>
      <c r="X466" s="421"/>
      <c r="Y466" s="421"/>
    </row>
    <row r="467" spans="1:27" s="444" customFormat="1" ht="14.4" outlineLevel="1">
      <c r="A467" s="525" t="str">
        <f t="shared" si="81"/>
        <v>1</v>
      </c>
      <c r="B467" s="101"/>
      <c r="D467" s="575" t="s">
        <v>1478</v>
      </c>
      <c r="L467" s="451" t="s">
        <v>1158</v>
      </c>
      <c r="M467" s="452" t="s">
        <v>486</v>
      </c>
      <c r="N467" s="455" t="s">
        <v>484</v>
      </c>
      <c r="O467" s="453">
        <f>IF(O461=0,0,O458/O461)</f>
        <v>0</v>
      </c>
      <c r="P467" s="453">
        <f>IF(P461=0,0,P458/P461)</f>
        <v>27.015680913925546</v>
      </c>
      <c r="Q467" s="453">
        <f>IF(Q461=0,0,Q458/Q461)</f>
        <v>26.079695095528855</v>
      </c>
      <c r="R467" s="450">
        <f t="shared" si="84"/>
        <v>-0.93598581839669137</v>
      </c>
      <c r="S467" s="453">
        <f>IF(S461=0,0,S458/S461)</f>
        <v>0</v>
      </c>
      <c r="T467" s="453">
        <f>IF(T461=0,0,T458/T461)</f>
        <v>31.362735373886085</v>
      </c>
      <c r="U467" s="453">
        <f>IF(U461=0,0,U458/U461)</f>
        <v>30.059752034095311</v>
      </c>
      <c r="V467" s="466"/>
      <c r="W467" s="421"/>
      <c r="X467" s="421"/>
      <c r="Y467" s="421"/>
    </row>
    <row r="468" spans="1:27" s="464" customFormat="1" ht="14.4" outlineLevel="1">
      <c r="A468" s="526" t="str">
        <f t="shared" ref="A468:A473" si="85">A467</f>
        <v>1</v>
      </c>
      <c r="B468" s="102"/>
      <c r="D468" s="576" t="s">
        <v>1454</v>
      </c>
      <c r="L468" s="454" t="s">
        <v>138</v>
      </c>
      <c r="M468" s="459" t="s">
        <v>1208</v>
      </c>
      <c r="N468" s="458" t="s">
        <v>355</v>
      </c>
      <c r="O468" s="461">
        <f>IF(O461=0,0,O458/O461*O469)</f>
        <v>0</v>
      </c>
      <c r="P468" s="461">
        <f>IF(P461=0,0,P458/P461*P469)</f>
        <v>860.98975072680719</v>
      </c>
      <c r="Q468" s="461">
        <f>IF(Q461=0,0,Q458/Q461*Q469)</f>
        <v>831.15988269450463</v>
      </c>
      <c r="R468" s="461">
        <f>R470*R471+R472*R473</f>
        <v>0</v>
      </c>
      <c r="S468" s="461">
        <f>IF(S461=0,0,S458/S461*S469)</f>
        <v>0</v>
      </c>
      <c r="T468" s="461">
        <f>IF(T461=0,0,T458/T461*T469)</f>
        <v>1016.779880821387</v>
      </c>
      <c r="U468" s="461">
        <f>IF(U461=0,0,U458/U461*U469)</f>
        <v>974.53716094537003</v>
      </c>
      <c r="V468" s="449">
        <f>IF(S468=0,0,(U468-S468)/S468*100)</f>
        <v>0</v>
      </c>
      <c r="W468" s="463"/>
      <c r="X468" s="463"/>
      <c r="Y468" s="463"/>
    </row>
    <row r="469" spans="1:27" s="464" customFormat="1" ht="14.4" outlineLevel="1">
      <c r="A469" s="526" t="str">
        <f t="shared" si="85"/>
        <v>1</v>
      </c>
      <c r="B469" s="101" t="s">
        <v>986</v>
      </c>
      <c r="D469" s="576" t="s">
        <v>1455</v>
      </c>
      <c r="L469" s="454" t="s">
        <v>139</v>
      </c>
      <c r="M469" s="459" t="s">
        <v>487</v>
      </c>
      <c r="N469" s="458" t="s">
        <v>314</v>
      </c>
      <c r="O469" s="488">
        <f>SUMIFS(Баланс!O$16:O$333,Баланс!$A$16:$A$333,$A469,Баланс!$B$16:$B$333,"население")</f>
        <v>31.87</v>
      </c>
      <c r="P469" s="488">
        <f>SUMIFS(Баланс!P$16:P$333,Баланс!$A$16:$A$333,$A469,Баланс!$B$16:$B$333,"население")</f>
        <v>31.87</v>
      </c>
      <c r="Q469" s="488">
        <f>SUMIFS(Баланс!Q$16:Q$333,Баланс!$A$16:$A$333,$A469,Баланс!$B$16:$B$333,"население")</f>
        <v>31.87</v>
      </c>
      <c r="R469" s="488">
        <f>Q469-P469</f>
        <v>0</v>
      </c>
      <c r="S469" s="488">
        <f>SUMIFS(Баланс!R$16:R$333,Баланс!$A$16:$A$333,$A469,Баланс!$B$16:$B$333,"население")</f>
        <v>31.46</v>
      </c>
      <c r="T469" s="488">
        <f>SUMIFS(Баланс!S$16:S$333,Баланс!$A$16:$A$333,$A469,Баланс!$B$16:$B$333,"население")</f>
        <v>32.42</v>
      </c>
      <c r="U469" s="488">
        <f>SUMIFS(Баланс!T$16:T$333,Баланс!$A$16:$A$333,$A469,Баланс!$B$16:$B$333,"население")</f>
        <v>32.42</v>
      </c>
      <c r="V469" s="487"/>
      <c r="W469" s="463"/>
      <c r="X469" s="463"/>
      <c r="Y469" s="463"/>
    </row>
    <row r="470" spans="1:27" s="444" customFormat="1" ht="14.4" outlineLevel="1">
      <c r="A470" s="525" t="str">
        <f t="shared" si="85"/>
        <v>1</v>
      </c>
      <c r="B470" s="101" t="s">
        <v>983</v>
      </c>
      <c r="D470" s="575" t="s">
        <v>1479</v>
      </c>
      <c r="L470" s="451" t="s">
        <v>1159</v>
      </c>
      <c r="M470" s="452" t="s">
        <v>971</v>
      </c>
      <c r="N470" s="455" t="s">
        <v>314</v>
      </c>
      <c r="O470" s="489">
        <f>O469/2</f>
        <v>15.935</v>
      </c>
      <c r="P470" s="489">
        <f>P469/2</f>
        <v>15.935</v>
      </c>
      <c r="Q470" s="489">
        <f>Q469/2</f>
        <v>15.935</v>
      </c>
      <c r="R470" s="490">
        <f>Q470-P470</f>
        <v>0</v>
      </c>
      <c r="S470" s="489">
        <f>S469/2</f>
        <v>15.73</v>
      </c>
      <c r="T470" s="489">
        <f>T469/2</f>
        <v>16.21</v>
      </c>
      <c r="U470" s="489">
        <f>U469/2</f>
        <v>16.21</v>
      </c>
      <c r="V470" s="466"/>
      <c r="W470" s="421"/>
      <c r="X470" s="421"/>
      <c r="Y470" s="421"/>
    </row>
    <row r="471" spans="1:27" s="444" customFormat="1" ht="14.4" outlineLevel="1">
      <c r="A471" s="525" t="str">
        <f t="shared" si="85"/>
        <v>1</v>
      </c>
      <c r="B471" s="101" t="s">
        <v>979</v>
      </c>
      <c r="D471" s="575" t="s">
        <v>1480</v>
      </c>
      <c r="L471" s="451" t="s">
        <v>1160</v>
      </c>
      <c r="M471" s="452" t="s">
        <v>972</v>
      </c>
      <c r="N471" s="455" t="s">
        <v>484</v>
      </c>
      <c r="O471" s="453">
        <f>IF(O469=0,0,O463*IF(plat_nds="да",1.2,1) )</f>
        <v>0</v>
      </c>
      <c r="P471" s="453">
        <f>IF(P469=0,0,P463*IF(plat_nds="да",1.2,1) )</f>
        <v>0</v>
      </c>
      <c r="Q471" s="453">
        <f>IF(Q469=0,0,Q463*IF(plat_nds="да",1.2,1) )</f>
        <v>0</v>
      </c>
      <c r="R471" s="450">
        <f>Q471-P471</f>
        <v>0</v>
      </c>
      <c r="S471" s="453">
        <f>IF(S469=0,0,S463*IF(plat_nds="да",1.2,1) )</f>
        <v>0</v>
      </c>
      <c r="T471" s="453">
        <f>IF(T469=0,0,T463*IF(plat_nds="да",1.2,1) )</f>
        <v>0</v>
      </c>
      <c r="U471" s="453">
        <f>IF(U469=0,0,U463*IF(plat_nds="да",1.2,1) )</f>
        <v>0</v>
      </c>
      <c r="V471" s="466"/>
      <c r="W471" s="421"/>
      <c r="X471" s="421"/>
      <c r="Y471" s="421"/>
    </row>
    <row r="472" spans="1:27" s="444" customFormat="1" ht="14.4" outlineLevel="1">
      <c r="A472" s="525" t="str">
        <f t="shared" si="85"/>
        <v>1</v>
      </c>
      <c r="B472" s="101" t="s">
        <v>984</v>
      </c>
      <c r="D472" s="575" t="s">
        <v>1481</v>
      </c>
      <c r="L472" s="451" t="s">
        <v>1161</v>
      </c>
      <c r="M472" s="452" t="s">
        <v>973</v>
      </c>
      <c r="N472" s="455" t="s">
        <v>314</v>
      </c>
      <c r="O472" s="490">
        <f>O469-O470</f>
        <v>15.935</v>
      </c>
      <c r="P472" s="490">
        <f>P469-P470</f>
        <v>15.935</v>
      </c>
      <c r="Q472" s="490">
        <f>Q469-Q470</f>
        <v>15.935</v>
      </c>
      <c r="R472" s="490">
        <f>Q472-P472</f>
        <v>0</v>
      </c>
      <c r="S472" s="490">
        <f>S469-S470</f>
        <v>15.73</v>
      </c>
      <c r="T472" s="490">
        <f>T469-T470</f>
        <v>16.21</v>
      </c>
      <c r="U472" s="490">
        <f>U469-U470</f>
        <v>16.21</v>
      </c>
      <c r="V472" s="466"/>
      <c r="W472" s="421"/>
      <c r="X472" s="421"/>
      <c r="Y472" s="421"/>
    </row>
    <row r="473" spans="1:27" s="444" customFormat="1" ht="14.4" outlineLevel="1">
      <c r="A473" s="525" t="str">
        <f t="shared" si="85"/>
        <v>1</v>
      </c>
      <c r="B473" s="101" t="s">
        <v>978</v>
      </c>
      <c r="D473" s="575" t="s">
        <v>1482</v>
      </c>
      <c r="L473" s="451" t="s">
        <v>1162</v>
      </c>
      <c r="M473" s="452" t="s">
        <v>974</v>
      </c>
      <c r="N473" s="455" t="s">
        <v>484</v>
      </c>
      <c r="O473" s="453">
        <f>IF(O469=0,0,O465*IF(plat_nds="да",1.2,1) )</f>
        <v>0</v>
      </c>
      <c r="P473" s="453">
        <f>IF(P469=0,0,P465*IF(plat_nds="да",1.2,1) )</f>
        <v>54.031361827851093</v>
      </c>
      <c r="Q473" s="453">
        <f>IF(Q469=0,0,Q465*IF(plat_nds="да",1.2,1) )</f>
        <v>52.15939019105771</v>
      </c>
      <c r="R473" s="450">
        <f>Q473-P473</f>
        <v>-1.8719716367933827</v>
      </c>
      <c r="S473" s="453">
        <f>IF(S469=0,0,S465*IF(plat_nds="да",1.2,1) )</f>
        <v>0</v>
      </c>
      <c r="T473" s="453">
        <f>IF(T469=0,0,T465*IF(plat_nds="да",1.2,1) )</f>
        <v>62.725470747772171</v>
      </c>
      <c r="U473" s="453">
        <f>IF(U469=0,0,U465*IF(plat_nds="да",1.2,1) )</f>
        <v>60.119504068190622</v>
      </c>
      <c r="V473" s="466"/>
      <c r="W473" s="421"/>
      <c r="X473" s="421"/>
      <c r="Y473" s="421"/>
    </row>
    <row r="474" spans="1:27">
      <c r="A474" s="127" t="s">
        <v>1178</v>
      </c>
      <c r="D474" s="575"/>
    </row>
    <row r="475" spans="1:27" s="444" customFormat="1" ht="14.4" outlineLevel="1">
      <c r="A475" s="519" t="str">
        <f ca="1">OFFSET(A475,-1,0)</f>
        <v>et_List15_1</v>
      </c>
      <c r="D475" s="575" t="s">
        <v>1463</v>
      </c>
      <c r="E475" s="444">
        <f>M475</f>
        <v>0</v>
      </c>
      <c r="K475" s="128" t="s">
        <v>268</v>
      </c>
      <c r="L475" s="429"/>
      <c r="M475" s="410"/>
      <c r="N475" s="445" t="s">
        <v>355</v>
      </c>
      <c r="O475" s="453"/>
      <c r="P475" s="453"/>
      <c r="Q475" s="453"/>
      <c r="R475" s="450">
        <f>Q475-P475</f>
        <v>0</v>
      </c>
      <c r="S475" s="453"/>
      <c r="T475" s="453"/>
      <c r="U475" s="453"/>
      <c r="V475" s="450">
        <f>IF(S475=0,0,(U475-S475)/S475*100)</f>
        <v>0</v>
      </c>
      <c r="W475" s="421"/>
      <c r="X475" s="421"/>
      <c r="Y475" s="421"/>
    </row>
    <row r="476" spans="1:27">
      <c r="A476" s="430"/>
    </row>
    <row r="477" spans="1:27" s="124" customFormat="1" ht="30" customHeight="1">
      <c r="A477" s="123" t="s">
        <v>892</v>
      </c>
      <c r="M477" s="125"/>
      <c r="N477" s="125"/>
      <c r="O477" s="125"/>
      <c r="P477" s="125"/>
      <c r="AA477" s="126"/>
    </row>
    <row r="478" spans="1:27">
      <c r="A478" s="127" t="s">
        <v>893</v>
      </c>
    </row>
    <row r="479" spans="1:27" s="271" customFormat="1">
      <c r="A479" s="164" t="s">
        <v>17</v>
      </c>
      <c r="F479" s="271" t="str">
        <f>INDEX('Общие сведения'!$N$112:$N$216,MATCH($A479,'Общие сведения'!$D$112:$D$216,0))</f>
        <v>одноставочный</v>
      </c>
      <c r="G479" s="272"/>
      <c r="L479" s="1089" t="s">
        <v>15</v>
      </c>
      <c r="M479" s="1090"/>
      <c r="N479" s="320" t="str">
        <f>"Тариф " &amp; A479</f>
        <v>Тариф 1</v>
      </c>
      <c r="O479" s="321"/>
      <c r="P479" s="513"/>
    </row>
    <row r="480" spans="1:27" s="271" customFormat="1" outlineLevel="1">
      <c r="A480" s="519" t="str">
        <f>A479</f>
        <v>1</v>
      </c>
      <c r="L480" s="1079" t="s">
        <v>489</v>
      </c>
      <c r="M480" s="1080"/>
      <c r="N480" s="320" t="str">
        <f>INDEX('Общие сведения'!$K$112:$K$216,MATCH($A480,'Общие сведения'!$D$112:$D$216,0))</f>
        <v>питьевая вода</v>
      </c>
      <c r="O480" s="322"/>
      <c r="P480" s="514"/>
    </row>
    <row r="481" spans="1:16" s="271" customFormat="1" outlineLevel="1">
      <c r="A481" s="519" t="str">
        <f t="shared" ref="A481:A518" si="86">A480</f>
        <v>1</v>
      </c>
      <c r="L481" s="1079" t="s">
        <v>490</v>
      </c>
      <c r="M481" s="1080"/>
      <c r="N481" s="320" t="str">
        <f>INDEX('Общие сведения'!$L$112:$L$216,MATCH($A481,'Общие сведения'!$D$112:$D$216,0))</f>
        <v>тариф на питьевую воду</v>
      </c>
      <c r="O481" s="322"/>
      <c r="P481" s="514"/>
    </row>
    <row r="482" spans="1:16" s="271" customFormat="1" outlineLevel="1">
      <c r="A482" s="519" t="str">
        <f t="shared" si="86"/>
        <v>1</v>
      </c>
      <c r="L482" s="1079" t="s">
        <v>267</v>
      </c>
      <c r="M482" s="1080"/>
      <c r="N482" s="1096">
        <f>INDEX('Общие сведения'!$M$112:$M$216,MATCH($A482,'Общие сведения'!$D$112:$D$216,0))</f>
        <v>0</v>
      </c>
      <c r="O482" s="1097"/>
      <c r="P482" s="1098"/>
    </row>
    <row r="483" spans="1:16" s="271" customFormat="1" outlineLevel="1">
      <c r="A483" s="519" t="str">
        <f t="shared" si="86"/>
        <v>1</v>
      </c>
      <c r="G483" s="271" t="b">
        <f>F479="одноставочный"</f>
        <v>1</v>
      </c>
      <c r="L483" s="323" t="s">
        <v>491</v>
      </c>
      <c r="M483" s="324"/>
      <c r="N483" s="325"/>
      <c r="O483" s="325"/>
      <c r="P483" s="510"/>
    </row>
    <row r="484" spans="1:16" s="326" customFormat="1" ht="22.8" outlineLevel="1">
      <c r="A484" s="519" t="str">
        <f t="shared" si="86"/>
        <v>1</v>
      </c>
      <c r="B484" s="271" t="s">
        <v>976</v>
      </c>
      <c r="C484" s="532" t="s">
        <v>1352</v>
      </c>
      <c r="D484" s="532" t="s">
        <v>1433</v>
      </c>
      <c r="G484" s="271" t="b">
        <f>F479="одноставочный"</f>
        <v>1</v>
      </c>
      <c r="L484" s="327" t="s">
        <v>925</v>
      </c>
      <c r="M484" s="328" t="s">
        <v>484</v>
      </c>
      <c r="N484" s="329" t="e">
        <f>SUMIFS(INDEX(Калькуляция!$T$15:$AM$684,,MATCH(N$3,Калькуляция!$T$3:$AM$3,0)),Калькуляция!$A$15:$A$684,$A484,Калькуляция!$B$15:$B$684,$B484)</f>
        <v>#N/A</v>
      </c>
      <c r="O484" s="329" t="e">
        <f>SUMIFS(INDEX(Калькуляция!$T$15:$AM$684,,MATCH(O$3,Калькуляция!$T$3:$AM$3,0)),Калькуляция!$A$15:$A$684,$A484,Калькуляция!$B$15:$B$684,$B484)</f>
        <v>#N/A</v>
      </c>
      <c r="P484" s="330" t="e">
        <f>IF(N484=0,0,(O484-N484)/N484*100)</f>
        <v>#N/A</v>
      </c>
    </row>
    <row r="485" spans="1:16" s="326" customFormat="1" ht="22.8" outlineLevel="1">
      <c r="A485" s="519" t="str">
        <f t="shared" si="86"/>
        <v>1</v>
      </c>
      <c r="B485" s="271" t="s">
        <v>977</v>
      </c>
      <c r="C485" s="532" t="s">
        <v>1352</v>
      </c>
      <c r="D485" s="532" t="s">
        <v>1434</v>
      </c>
      <c r="G485" s="271" t="b">
        <f>F479="одноставочный"</f>
        <v>1</v>
      </c>
      <c r="L485" s="327" t="s">
        <v>926</v>
      </c>
      <c r="M485" s="328" t="s">
        <v>484</v>
      </c>
      <c r="N485" s="329" t="e">
        <f>SUMIFS(INDEX(Калькуляция!$T$15:$AM$684,,MATCH(N$3,Калькуляция!$T$3:$AM$3,0)),Калькуляция!$A$15:$A$684,$A485,Калькуляция!$B$15:$B$684,$B485)</f>
        <v>#N/A</v>
      </c>
      <c r="O485" s="329" t="e">
        <f>SUMIFS(INDEX(Калькуляция!$T$15:$AM$684,,MATCH(O$3,Калькуляция!$T$3:$AM$3,0)),Калькуляция!$A$15:$A$684,$A485,Калькуляция!$B$15:$B$684,$B485)</f>
        <v>#N/A</v>
      </c>
      <c r="P485" s="330" t="e">
        <f>IF(N485=0,0,(O485-N485)/N485*100)</f>
        <v>#N/A</v>
      </c>
    </row>
    <row r="486" spans="1:16" s="271" customFormat="1" outlineLevel="1">
      <c r="A486" s="519" t="str">
        <f t="shared" si="86"/>
        <v>1</v>
      </c>
      <c r="C486" s="532" t="s">
        <v>1353</v>
      </c>
      <c r="D486" s="532" t="s">
        <v>1435</v>
      </c>
      <c r="G486" s="271" t="b">
        <f>F479="одноставочный"</f>
        <v>1</v>
      </c>
      <c r="L486" s="331" t="s">
        <v>492</v>
      </c>
      <c r="M486" s="332" t="s">
        <v>142</v>
      </c>
      <c r="N486" s="333" t="e">
        <f>IF(N484=0,0,N485/N484)*100</f>
        <v>#N/A</v>
      </c>
      <c r="O486" s="333" t="e">
        <f>IF(O484=0,0,O485/O484)*100</f>
        <v>#N/A</v>
      </c>
      <c r="P486" s="334"/>
    </row>
    <row r="487" spans="1:16" s="271" customFormat="1" ht="22.8" outlineLevel="1">
      <c r="A487" s="519" t="str">
        <f t="shared" si="86"/>
        <v>1</v>
      </c>
      <c r="B487" s="101" t="s">
        <v>985</v>
      </c>
      <c r="C487" s="532" t="s">
        <v>1354</v>
      </c>
      <c r="D487" s="532" t="s">
        <v>1435</v>
      </c>
      <c r="G487" s="271" t="b">
        <f>F479="одноставочный"</f>
        <v>1</v>
      </c>
      <c r="L487" s="331" t="s">
        <v>493</v>
      </c>
      <c r="M487" s="332" t="s">
        <v>314</v>
      </c>
      <c r="N487" s="509" t="e">
        <f>SUMIFS(INDEX(Калькуляция!$T$15:$AM$684,,MATCH(N$3,Калькуляция!$T$3:$AM$3,0)),Калькуляция!$A$15:$A$684,$A487,Калькуляция!$B$15:$B$684,$B487)</f>
        <v>#N/A</v>
      </c>
      <c r="O487" s="509" t="e">
        <f>SUMIFS(INDEX(Калькуляция!$T$15:$AM$684,,MATCH(O$3,Калькуляция!$T$3:$AM$3,0)),Калькуляция!$A$15:$A$684,$A487,Калькуляция!$B$15:$B$684,$B487)</f>
        <v>#N/A</v>
      </c>
      <c r="P487" s="491" t="e">
        <f>IF(N487=0,0,(O487-N487)/N487*100)</f>
        <v>#N/A</v>
      </c>
    </row>
    <row r="488" spans="1:16" s="326" customFormat="1" ht="22.8" outlineLevel="1">
      <c r="A488" s="519" t="str">
        <f t="shared" si="86"/>
        <v>1</v>
      </c>
      <c r="B488" s="101" t="s">
        <v>979</v>
      </c>
      <c r="C488" s="532" t="s">
        <v>1352</v>
      </c>
      <c r="D488" s="532" t="s">
        <v>1436</v>
      </c>
      <c r="G488" s="271" t="b">
        <f>F479="одноставочный"</f>
        <v>1</v>
      </c>
      <c r="L488" s="327" t="s">
        <v>494</v>
      </c>
      <c r="M488" s="328" t="s">
        <v>484</v>
      </c>
      <c r="N488" s="329" t="e">
        <f>SUMIFS(INDEX(Калькуляция!$T$15:$AM$684,,MATCH(N$3,Калькуляция!$T$3:$AM$3,0)),Калькуляция!$A$15:$A$684,$A488,Калькуляция!$B$15:$B$684,$B488)</f>
        <v>#N/A</v>
      </c>
      <c r="O488" s="329" t="e">
        <f>SUMIFS(INDEX(Калькуляция!$T$15:$AM$684,,MATCH(O$3,Калькуляция!$T$3:$AM$3,0)),Калькуляция!$A$15:$A$684,$A488,Калькуляция!$B$15:$B$684,$B488)</f>
        <v>#N/A</v>
      </c>
      <c r="P488" s="330" t="e">
        <f>IF(N488=0,0,(O488-N488)/N488*100)</f>
        <v>#N/A</v>
      </c>
    </row>
    <row r="489" spans="1:16" s="326" customFormat="1" ht="22.8" outlineLevel="1">
      <c r="A489" s="519" t="str">
        <f t="shared" si="86"/>
        <v>1</v>
      </c>
      <c r="B489" s="101" t="s">
        <v>978</v>
      </c>
      <c r="C489" s="532" t="s">
        <v>1352</v>
      </c>
      <c r="D489" s="532" t="s">
        <v>1437</v>
      </c>
      <c r="G489" s="271" t="b">
        <f>F479="одноставочный"</f>
        <v>1</v>
      </c>
      <c r="L489" s="327" t="s">
        <v>495</v>
      </c>
      <c r="M489" s="328" t="s">
        <v>484</v>
      </c>
      <c r="N489" s="329" t="e">
        <f>SUMIFS(INDEX(Калькуляция!$T$15:$AM$684,,MATCH(N$3,Калькуляция!$T$3:$AM$3,0)),Калькуляция!$A$15:$A$684,$A489,Калькуляция!$B$15:$B$684,$B489)</f>
        <v>#N/A</v>
      </c>
      <c r="O489" s="329" t="e">
        <f>SUMIFS(INDEX(Калькуляция!$T$15:$AM$684,,MATCH(O$3,Калькуляция!$T$3:$AM$3,0)),Калькуляция!$A$15:$A$684,$A489,Калькуляция!$B$15:$B$684,$B489)</f>
        <v>#N/A</v>
      </c>
      <c r="P489" s="330" t="e">
        <f>IF(N489=0,0,(O489-N489)/N489*100)</f>
        <v>#N/A</v>
      </c>
    </row>
    <row r="490" spans="1:16" s="271" customFormat="1" outlineLevel="1">
      <c r="A490" s="519" t="str">
        <f t="shared" si="86"/>
        <v>1</v>
      </c>
      <c r="B490" s="101"/>
      <c r="C490" s="532" t="s">
        <v>1353</v>
      </c>
      <c r="D490" s="532" t="s">
        <v>1438</v>
      </c>
      <c r="G490" s="271" t="b">
        <f>F479="одноставочный"</f>
        <v>1</v>
      </c>
      <c r="L490" s="331" t="s">
        <v>492</v>
      </c>
      <c r="M490" s="332" t="s">
        <v>142</v>
      </c>
      <c r="N490" s="333" t="e">
        <f>IF(N488=0,0,N489/N488)*100</f>
        <v>#N/A</v>
      </c>
      <c r="O490" s="333" t="e">
        <f>IF(O488=0,0,O489/O488)*100</f>
        <v>#N/A</v>
      </c>
      <c r="P490" s="334"/>
    </row>
    <row r="491" spans="1:16" s="271" customFormat="1" ht="22.8" outlineLevel="1">
      <c r="A491" s="519" t="str">
        <f t="shared" si="86"/>
        <v>1</v>
      </c>
      <c r="B491" s="101" t="s">
        <v>986</v>
      </c>
      <c r="C491" s="532" t="s">
        <v>1354</v>
      </c>
      <c r="D491" s="532" t="s">
        <v>1438</v>
      </c>
      <c r="G491" s="271" t="b">
        <f>F479="одноставочный"</f>
        <v>1</v>
      </c>
      <c r="L491" s="331" t="s">
        <v>980</v>
      </c>
      <c r="M491" s="455" t="s">
        <v>314</v>
      </c>
      <c r="N491" s="509" t="e">
        <f>SUMIFS(INDEX(Калькуляция!$T$15:$AM$684,,MATCH(N$3,Калькуляция!$T$3:$AM$3,0)),Калькуляция!$A$15:$A$684,$A491,Калькуляция!$B$15:$B$684,$B491)</f>
        <v>#N/A</v>
      </c>
      <c r="O491" s="509" t="e">
        <f>SUMIFS(INDEX(Калькуляция!$T$15:$AM$684,,MATCH(O$3,Калькуляция!$T$3:$AM$3,0)),Калькуляция!$A$15:$A$684,$A491,Калькуляция!$B$15:$B$684,$B491)</f>
        <v>#N/A</v>
      </c>
      <c r="P491" s="491" t="e">
        <f>IF(N491=0,0,(O491-N491)/N491*100)</f>
        <v>#N/A</v>
      </c>
    </row>
    <row r="492" spans="1:16" s="271" customFormat="1" ht="15" customHeight="1" outlineLevel="1">
      <c r="A492" s="519" t="str">
        <f t="shared" si="86"/>
        <v>1</v>
      </c>
      <c r="C492" s="532" t="str">
        <f>A492&amp;"pIns1"</f>
        <v>1pIns1</v>
      </c>
      <c r="D492" s="532"/>
      <c r="G492" s="271" t="b">
        <f>F479="одноставочный"</f>
        <v>1</v>
      </c>
      <c r="J492" s="271" t="s">
        <v>1225</v>
      </c>
      <c r="L492" s="289" t="s">
        <v>356</v>
      </c>
      <c r="M492" s="288"/>
      <c r="N492" s="287"/>
      <c r="O492" s="287"/>
      <c r="P492" s="511"/>
    </row>
    <row r="493" spans="1:16" s="271" customFormat="1" outlineLevel="1">
      <c r="A493" s="519" t="str">
        <f>A491</f>
        <v>1</v>
      </c>
      <c r="C493" s="532"/>
      <c r="D493" s="532"/>
      <c r="G493" s="271" t="b">
        <f>F479="двухставочный"</f>
        <v>0</v>
      </c>
      <c r="L493" s="323" t="s">
        <v>496</v>
      </c>
      <c r="M493" s="324"/>
      <c r="N493" s="325"/>
      <c r="O493" s="325"/>
      <c r="P493" s="510"/>
    </row>
    <row r="494" spans="1:16" s="271" customFormat="1" ht="22.8" outlineLevel="1">
      <c r="A494" s="519" t="str">
        <f t="shared" si="86"/>
        <v>1</v>
      </c>
      <c r="C494" s="532"/>
      <c r="D494" s="532"/>
      <c r="G494" s="271" t="b">
        <f>F479="двухставочный"</f>
        <v>0</v>
      </c>
      <c r="L494" s="337" t="s">
        <v>987</v>
      </c>
      <c r="M494" s="338"/>
      <c r="N494" s="339"/>
      <c r="O494" s="339"/>
      <c r="P494" s="512"/>
    </row>
    <row r="495" spans="1:16" s="271" customFormat="1" ht="22.8" outlineLevel="1">
      <c r="A495" s="519" t="str">
        <f t="shared" si="86"/>
        <v>1</v>
      </c>
      <c r="C495" s="532" t="s">
        <v>1439</v>
      </c>
      <c r="D495" s="532" t="s">
        <v>1433</v>
      </c>
      <c r="G495" s="271" t="b">
        <f>F479="двухставочный"</f>
        <v>0</v>
      </c>
      <c r="L495" s="340" t="s">
        <v>497</v>
      </c>
      <c r="M495" s="332" t="s">
        <v>484</v>
      </c>
      <c r="N495" s="335" t="e">
        <f>IF(N497=0,0,(N496*N497+N498*N499*6)/N497)</f>
        <v>#N/A</v>
      </c>
      <c r="O495" s="335" t="e">
        <f>IF(O497=0,0,(O496*O497+O498*O499*6)/O497)</f>
        <v>#N/A</v>
      </c>
      <c r="P495" s="334" t="e">
        <f>IF(N495=0,0,(O495-N495)/N495*100)</f>
        <v>#N/A</v>
      </c>
    </row>
    <row r="496" spans="1:16" s="271" customFormat="1" ht="22.8" outlineLevel="1">
      <c r="A496" s="519" t="str">
        <f t="shared" si="86"/>
        <v>1</v>
      </c>
      <c r="C496" s="532" t="s">
        <v>1440</v>
      </c>
      <c r="D496" s="532" t="s">
        <v>1433</v>
      </c>
      <c r="G496" s="271" t="b">
        <f>F479="двухставочный"</f>
        <v>0</v>
      </c>
      <c r="L496" s="340" t="s">
        <v>498</v>
      </c>
      <c r="M496" s="332" t="s">
        <v>484</v>
      </c>
      <c r="N496" s="335"/>
      <c r="O496" s="335"/>
      <c r="P496" s="334">
        <f>IF(N496=0,0,(O496-N496)/N496*100)</f>
        <v>0</v>
      </c>
    </row>
    <row r="497" spans="1:16" s="271" customFormat="1" ht="22.8" outlineLevel="1">
      <c r="A497" s="519" t="str">
        <f t="shared" si="86"/>
        <v>1</v>
      </c>
      <c r="B497" s="101" t="s">
        <v>981</v>
      </c>
      <c r="C497" s="532" t="s">
        <v>1441</v>
      </c>
      <c r="D497" s="532" t="s">
        <v>1433</v>
      </c>
      <c r="G497" s="271" t="b">
        <f>F479="двухставочный"</f>
        <v>0</v>
      </c>
      <c r="L497" s="340" t="s">
        <v>499</v>
      </c>
      <c r="M497" s="455" t="s">
        <v>314</v>
      </c>
      <c r="N497" s="509" t="e">
        <f>SUMIFS(INDEX(Калькуляция!$T$15:$AM$684,,MATCH(N$3,Калькуляция!$T$3:$AM$3,0)),Калькуляция!$A$15:$A$684,$A497,Калькуляция!$B$15:$B$684,$B497)</f>
        <v>#N/A</v>
      </c>
      <c r="O497" s="509" t="e">
        <f>SUMIFS(INDEX(Калькуляция!$T$15:$AM$684,,MATCH(O$3,Калькуляция!$T$3:$AM$3,0)),Калькуляция!$A$15:$A$684,$A497,Калькуляция!$B$15:$B$684,$B497)</f>
        <v>#N/A</v>
      </c>
      <c r="P497" s="491" t="e">
        <f>IF(N497=0,0,(O497-N497)/N497*100)</f>
        <v>#N/A</v>
      </c>
    </row>
    <row r="498" spans="1:16" s="271" customFormat="1" ht="34.200000000000003" outlineLevel="1">
      <c r="A498" s="519" t="str">
        <f t="shared" si="86"/>
        <v>1</v>
      </c>
      <c r="C498" s="532" t="s">
        <v>1442</v>
      </c>
      <c r="D498" s="532" t="s">
        <v>1433</v>
      </c>
      <c r="G498" s="271" t="b">
        <f>F479="двухставочный"</f>
        <v>0</v>
      </c>
      <c r="L498" s="340" t="s">
        <v>500</v>
      </c>
      <c r="M498" s="332" t="s">
        <v>501</v>
      </c>
      <c r="N498" s="335"/>
      <c r="O498" s="335"/>
      <c r="P498" s="334">
        <f>IF(N498=0,0,(O498-N498)/N498*100)</f>
        <v>0</v>
      </c>
    </row>
    <row r="499" spans="1:16" s="271" customFormat="1" ht="22.8" outlineLevel="1">
      <c r="A499" s="519" t="str">
        <f t="shared" si="86"/>
        <v>1</v>
      </c>
      <c r="C499" s="532" t="s">
        <v>1443</v>
      </c>
      <c r="D499" s="532" t="s">
        <v>1433</v>
      </c>
      <c r="G499" s="271" t="b">
        <f>F479="двухставочный"</f>
        <v>0</v>
      </c>
      <c r="L499" s="340" t="s">
        <v>502</v>
      </c>
      <c r="M499" s="332" t="s">
        <v>503</v>
      </c>
      <c r="N499" s="335"/>
      <c r="O499" s="335"/>
      <c r="P499" s="334">
        <f>IF(N499=0,0,(O499-N499)/N499*100)</f>
        <v>0</v>
      </c>
    </row>
    <row r="500" spans="1:16" s="271" customFormat="1" ht="22.8" outlineLevel="1">
      <c r="A500" s="519" t="str">
        <f t="shared" si="86"/>
        <v>1</v>
      </c>
      <c r="C500" s="532"/>
      <c r="D500" s="532"/>
      <c r="G500" s="271" t="b">
        <f>F479="двухставочный"</f>
        <v>0</v>
      </c>
      <c r="L500" s="327" t="s">
        <v>988</v>
      </c>
      <c r="M500" s="338"/>
      <c r="N500" s="339"/>
      <c r="O500" s="339"/>
      <c r="P500" s="512"/>
    </row>
    <row r="501" spans="1:16" s="271" customFormat="1" ht="22.8" outlineLevel="1">
      <c r="A501" s="519" t="str">
        <f t="shared" si="86"/>
        <v>1</v>
      </c>
      <c r="C501" s="532" t="s">
        <v>1439</v>
      </c>
      <c r="D501" s="532" t="s">
        <v>1434</v>
      </c>
      <c r="G501" s="271" t="b">
        <f>F479="двухставочный"</f>
        <v>0</v>
      </c>
      <c r="L501" s="340" t="s">
        <v>497</v>
      </c>
      <c r="M501" s="332" t="s">
        <v>484</v>
      </c>
      <c r="N501" s="335" t="e">
        <f>IF(N503=0,0,(N502*N503+N504*N505*6)/N503)</f>
        <v>#N/A</v>
      </c>
      <c r="O501" s="335" t="e">
        <f>IF(O503=0,0,(O502*O503+O504*O505*6)/O503)</f>
        <v>#N/A</v>
      </c>
      <c r="P501" s="334" t="e">
        <f>IF(N501=0,0,(O501-N501)/N501*100)</f>
        <v>#N/A</v>
      </c>
    </row>
    <row r="502" spans="1:16" s="271" customFormat="1" ht="22.8" outlineLevel="1">
      <c r="A502" s="519" t="str">
        <f t="shared" si="86"/>
        <v>1</v>
      </c>
      <c r="C502" s="532" t="s">
        <v>1440</v>
      </c>
      <c r="D502" s="532" t="s">
        <v>1434</v>
      </c>
      <c r="G502" s="271" t="b">
        <f>F479="двухставочный"</f>
        <v>0</v>
      </c>
      <c r="L502" s="340" t="s">
        <v>498</v>
      </c>
      <c r="M502" s="332" t="s">
        <v>484</v>
      </c>
      <c r="N502" s="335"/>
      <c r="O502" s="335"/>
      <c r="P502" s="334">
        <f>IF(N502=0,0,(O502-N502)/N502*100)</f>
        <v>0</v>
      </c>
    </row>
    <row r="503" spans="1:16" s="271" customFormat="1" ht="22.8" outlineLevel="1">
      <c r="A503" s="519" t="str">
        <f t="shared" si="86"/>
        <v>1</v>
      </c>
      <c r="B503" s="101" t="s">
        <v>982</v>
      </c>
      <c r="C503" s="532" t="s">
        <v>1441</v>
      </c>
      <c r="D503" s="532" t="s">
        <v>1434</v>
      </c>
      <c r="G503" s="271" t="b">
        <f>F479="двухставочный"</f>
        <v>0</v>
      </c>
      <c r="L503" s="340" t="s">
        <v>499</v>
      </c>
      <c r="M503" s="332" t="s">
        <v>314</v>
      </c>
      <c r="N503" s="509" t="e">
        <f>SUMIFS(INDEX(Калькуляция!$T$15:$AM$684,,MATCH(N$3,Калькуляция!$T$3:$AM$3,0)),Калькуляция!$A$15:$A$684,$A503,Калькуляция!$B$15:$B$684,$B503)</f>
        <v>#N/A</v>
      </c>
      <c r="O503" s="509" t="e">
        <f>SUMIFS(INDEX(Калькуляция!$T$15:$AM$684,,MATCH(O$3,Калькуляция!$T$3:$AM$3,0)),Калькуляция!$A$15:$A$684,$A503,Калькуляция!$B$15:$B$684,$B503)</f>
        <v>#N/A</v>
      </c>
      <c r="P503" s="491" t="e">
        <f>IF(N503=0,0,(O503-N503)/N503*100)</f>
        <v>#N/A</v>
      </c>
    </row>
    <row r="504" spans="1:16" s="271" customFormat="1" ht="34.200000000000003" outlineLevel="1">
      <c r="A504" s="519" t="str">
        <f t="shared" si="86"/>
        <v>1</v>
      </c>
      <c r="C504" s="532" t="s">
        <v>1442</v>
      </c>
      <c r="D504" s="532" t="s">
        <v>1434</v>
      </c>
      <c r="G504" s="271" t="b">
        <f>F479="двухставочный"</f>
        <v>0</v>
      </c>
      <c r="L504" s="340" t="s">
        <v>500</v>
      </c>
      <c r="M504" s="332" t="s">
        <v>501</v>
      </c>
      <c r="N504" s="335"/>
      <c r="O504" s="335"/>
      <c r="P504" s="334">
        <f>IF(N504=0,0,(O504-N504)/N504*100)</f>
        <v>0</v>
      </c>
    </row>
    <row r="505" spans="1:16" s="271" customFormat="1" ht="22.8" outlineLevel="1">
      <c r="A505" s="519" t="str">
        <f t="shared" si="86"/>
        <v>1</v>
      </c>
      <c r="C505" s="532" t="s">
        <v>1443</v>
      </c>
      <c r="D505" s="532" t="s">
        <v>1434</v>
      </c>
      <c r="G505" s="271" t="b">
        <f>F479="двухставочный"</f>
        <v>0</v>
      </c>
      <c r="L505" s="340" t="s">
        <v>502</v>
      </c>
      <c r="M505" s="332" t="s">
        <v>503</v>
      </c>
      <c r="N505" s="335"/>
      <c r="O505" s="335"/>
      <c r="P505" s="334">
        <f>IF(N505=0,0,(O505-N505)/N505*100)</f>
        <v>0</v>
      </c>
    </row>
    <row r="506" spans="1:16" s="271" customFormat="1" ht="22.8" outlineLevel="1">
      <c r="A506" s="519" t="str">
        <f t="shared" si="86"/>
        <v>1</v>
      </c>
      <c r="C506" s="532"/>
      <c r="D506" s="532"/>
      <c r="G506" s="271" t="b">
        <f>F479="двухставочный"</f>
        <v>0</v>
      </c>
      <c r="L506" s="327" t="s">
        <v>989</v>
      </c>
      <c r="M506" s="338"/>
      <c r="N506" s="339"/>
      <c r="O506" s="339"/>
      <c r="P506" s="512"/>
    </row>
    <row r="507" spans="1:16" s="271" customFormat="1" ht="22.8" outlineLevel="1">
      <c r="A507" s="519" t="str">
        <f t="shared" si="86"/>
        <v>1</v>
      </c>
      <c r="C507" s="532" t="s">
        <v>1439</v>
      </c>
      <c r="D507" s="532" t="s">
        <v>1436</v>
      </c>
      <c r="G507" s="271" t="b">
        <f>F479="двухставочный"</f>
        <v>0</v>
      </c>
      <c r="L507" s="340" t="s">
        <v>497</v>
      </c>
      <c r="M507" s="332" t="s">
        <v>484</v>
      </c>
      <c r="N507" s="335" t="e">
        <f>IF(N509=0,0,(N508*N509+N510*N511*6)/N509)</f>
        <v>#N/A</v>
      </c>
      <c r="O507" s="335" t="e">
        <f>IF(O509=0,0,(O508*O509+O510*O511*6)/O509)</f>
        <v>#N/A</v>
      </c>
      <c r="P507" s="334" t="e">
        <f>IF(N507=0,0,(O507-N507)/N507*100)</f>
        <v>#N/A</v>
      </c>
    </row>
    <row r="508" spans="1:16" s="271" customFormat="1" ht="22.8" outlineLevel="1">
      <c r="A508" s="519" t="str">
        <f t="shared" si="86"/>
        <v>1</v>
      </c>
      <c r="C508" s="532" t="s">
        <v>1440</v>
      </c>
      <c r="D508" s="532" t="s">
        <v>1436</v>
      </c>
      <c r="G508" s="271" t="b">
        <f>F479="двухставочный"</f>
        <v>0</v>
      </c>
      <c r="L508" s="340" t="s">
        <v>498</v>
      </c>
      <c r="M508" s="332" t="s">
        <v>484</v>
      </c>
      <c r="N508" s="335"/>
      <c r="O508" s="335"/>
      <c r="P508" s="334">
        <f>IF(N508=0,0,(O508-N508)/N508*100)</f>
        <v>0</v>
      </c>
    </row>
    <row r="509" spans="1:16" s="271" customFormat="1" ht="22.8" outlineLevel="1">
      <c r="A509" s="519" t="str">
        <f t="shared" si="86"/>
        <v>1</v>
      </c>
      <c r="B509" s="101" t="s">
        <v>983</v>
      </c>
      <c r="C509" s="532" t="s">
        <v>1441</v>
      </c>
      <c r="D509" s="532" t="s">
        <v>1436</v>
      </c>
      <c r="G509" s="271" t="b">
        <f>F479="двухставочный"</f>
        <v>0</v>
      </c>
      <c r="L509" s="340" t="s">
        <v>499</v>
      </c>
      <c r="M509" s="332" t="s">
        <v>314</v>
      </c>
      <c r="N509" s="509" t="e">
        <f>SUMIFS(INDEX(Калькуляция!$T$15:$AM$684,,MATCH(N$3,Калькуляция!$T$3:$AM$3,0)),Калькуляция!$A$15:$A$684,$A509,Калькуляция!$B$15:$B$684,$B509)</f>
        <v>#N/A</v>
      </c>
      <c r="O509" s="509" t="e">
        <f>SUMIFS(INDEX(Калькуляция!$T$15:$AM$684,,MATCH(O$3,Калькуляция!$T$3:$AM$3,0)),Калькуляция!$A$15:$A$684,$A509,Калькуляция!$B$15:$B$684,$B509)</f>
        <v>#N/A</v>
      </c>
      <c r="P509" s="491" t="e">
        <f>IF(N509=0,0,(O509-N509)/N509*100)</f>
        <v>#N/A</v>
      </c>
    </row>
    <row r="510" spans="1:16" s="271" customFormat="1" ht="34.200000000000003" outlineLevel="1">
      <c r="A510" s="519" t="str">
        <f t="shared" si="86"/>
        <v>1</v>
      </c>
      <c r="C510" s="532" t="s">
        <v>1442</v>
      </c>
      <c r="D510" s="532" t="s">
        <v>1436</v>
      </c>
      <c r="G510" s="271" t="b">
        <f>F479="двухставочный"</f>
        <v>0</v>
      </c>
      <c r="L510" s="340" t="s">
        <v>500</v>
      </c>
      <c r="M510" s="332" t="s">
        <v>501</v>
      </c>
      <c r="N510" s="335"/>
      <c r="O510" s="335"/>
      <c r="P510" s="334">
        <f>IF(N510=0,0,(O510-N510)/N510*100)</f>
        <v>0</v>
      </c>
    </row>
    <row r="511" spans="1:16" s="271" customFormat="1" ht="22.8" outlineLevel="1">
      <c r="A511" s="519" t="str">
        <f t="shared" si="86"/>
        <v>1</v>
      </c>
      <c r="C511" s="532" t="s">
        <v>1443</v>
      </c>
      <c r="D511" s="532" t="s">
        <v>1436</v>
      </c>
      <c r="G511" s="271" t="b">
        <f>F479="двухставочный"</f>
        <v>0</v>
      </c>
      <c r="L511" s="340" t="s">
        <v>502</v>
      </c>
      <c r="M511" s="332" t="s">
        <v>503</v>
      </c>
      <c r="N511" s="335"/>
      <c r="O511" s="335"/>
      <c r="P511" s="334">
        <f>IF(N511=0,0,(O511-N511)/N511*100)</f>
        <v>0</v>
      </c>
    </row>
    <row r="512" spans="1:16" s="271" customFormat="1" ht="22.8" outlineLevel="1">
      <c r="A512" s="519" t="str">
        <f t="shared" si="86"/>
        <v>1</v>
      </c>
      <c r="C512" s="532"/>
      <c r="D512" s="532"/>
      <c r="G512" s="271" t="b">
        <f>F479="двухставочный"</f>
        <v>0</v>
      </c>
      <c r="L512" s="327" t="s">
        <v>989</v>
      </c>
      <c r="M512" s="338"/>
      <c r="N512" s="339"/>
      <c r="O512" s="339"/>
      <c r="P512" s="512"/>
    </row>
    <row r="513" spans="1:16" s="271" customFormat="1" ht="22.8" outlineLevel="1">
      <c r="A513" s="519" t="str">
        <f t="shared" si="86"/>
        <v>1</v>
      </c>
      <c r="C513" s="532" t="s">
        <v>1439</v>
      </c>
      <c r="D513" s="532" t="s">
        <v>1437</v>
      </c>
      <c r="G513" s="271" t="b">
        <f>F479="двухставочный"</f>
        <v>0</v>
      </c>
      <c r="L513" s="340" t="s">
        <v>497</v>
      </c>
      <c r="M513" s="332" t="s">
        <v>484</v>
      </c>
      <c r="N513" s="335" t="e">
        <f>IF(N515=0,0,(N514*N515+N516*N517*6)/N515)</f>
        <v>#N/A</v>
      </c>
      <c r="O513" s="335" t="e">
        <f>IF(O515=0,0,(O514*O515+O516*O517*6)/O515)</f>
        <v>#N/A</v>
      </c>
      <c r="P513" s="334" t="e">
        <f>IF(N513=0,0,(O513-N513)/N513*100)</f>
        <v>#N/A</v>
      </c>
    </row>
    <row r="514" spans="1:16" s="271" customFormat="1" ht="22.8" outlineLevel="1">
      <c r="A514" s="519" t="str">
        <f t="shared" si="86"/>
        <v>1</v>
      </c>
      <c r="C514" s="532" t="s">
        <v>1440</v>
      </c>
      <c r="D514" s="532" t="s">
        <v>1437</v>
      </c>
      <c r="G514" s="271" t="b">
        <f>F479="двухставочный"</f>
        <v>0</v>
      </c>
      <c r="L514" s="340" t="s">
        <v>498</v>
      </c>
      <c r="M514" s="332" t="s">
        <v>484</v>
      </c>
      <c r="N514" s="335"/>
      <c r="O514" s="335"/>
      <c r="P514" s="334">
        <f>IF(N514=0,0,(O514-N514)/N514*100)</f>
        <v>0</v>
      </c>
    </row>
    <row r="515" spans="1:16" s="271" customFormat="1" ht="22.8" outlineLevel="1">
      <c r="A515" s="519" t="str">
        <f t="shared" si="86"/>
        <v>1</v>
      </c>
      <c r="B515" s="101" t="s">
        <v>984</v>
      </c>
      <c r="C515" s="532" t="s">
        <v>1441</v>
      </c>
      <c r="D515" s="532" t="s">
        <v>1437</v>
      </c>
      <c r="G515" s="271" t="b">
        <f>F479="двухставочный"</f>
        <v>0</v>
      </c>
      <c r="L515" s="340" t="s">
        <v>499</v>
      </c>
      <c r="M515" s="332" t="s">
        <v>314</v>
      </c>
      <c r="N515" s="509" t="e">
        <f>SUMIFS(INDEX(Калькуляция!$T$15:$AM$684,,MATCH(N$3,Калькуляция!$T$3:$AM$3,0)),Калькуляция!$A$15:$A$684,$A515,Калькуляция!$B$15:$B$684,$B515)</f>
        <v>#N/A</v>
      </c>
      <c r="O515" s="509" t="e">
        <f>SUMIFS(INDEX(Калькуляция!$T$15:$AM$684,,MATCH(O$3,Калькуляция!$T$3:$AM$3,0)),Калькуляция!$A$15:$A$684,$A515,Калькуляция!$B$15:$B$684,$B515)</f>
        <v>#N/A</v>
      </c>
      <c r="P515" s="491" t="e">
        <f>IF(N515=0,0,(O515-N515)/N515*100)</f>
        <v>#N/A</v>
      </c>
    </row>
    <row r="516" spans="1:16" s="271" customFormat="1" ht="34.200000000000003" outlineLevel="1">
      <c r="A516" s="519" t="str">
        <f t="shared" si="86"/>
        <v>1</v>
      </c>
      <c r="C516" s="532" t="s">
        <v>1442</v>
      </c>
      <c r="D516" s="532" t="s">
        <v>1437</v>
      </c>
      <c r="G516" s="271" t="b">
        <f>F479="двухставочный"</f>
        <v>0</v>
      </c>
      <c r="L516" s="340" t="s">
        <v>500</v>
      </c>
      <c r="M516" s="332" t="s">
        <v>501</v>
      </c>
      <c r="N516" s="335"/>
      <c r="O516" s="335"/>
      <c r="P516" s="334">
        <f>IF(N516=0,0,(O516-N516)/N516*100)</f>
        <v>0</v>
      </c>
    </row>
    <row r="517" spans="1:16" s="271" customFormat="1" ht="22.8" outlineLevel="1">
      <c r="A517" s="519" t="str">
        <f t="shared" si="86"/>
        <v>1</v>
      </c>
      <c r="C517" s="532" t="s">
        <v>1443</v>
      </c>
      <c r="D517" s="532" t="s">
        <v>1437</v>
      </c>
      <c r="G517" s="271" t="b">
        <f>F479="двухставочный"</f>
        <v>0</v>
      </c>
      <c r="L517" s="340" t="s">
        <v>502</v>
      </c>
      <c r="M517" s="332" t="s">
        <v>503</v>
      </c>
      <c r="N517" s="335"/>
      <c r="O517" s="335"/>
      <c r="P517" s="334">
        <f>IF(N517=0,0,(O517-N517)/N517*100)</f>
        <v>0</v>
      </c>
    </row>
    <row r="518" spans="1:16" s="271" customFormat="1" ht="15" customHeight="1" outlineLevel="1">
      <c r="A518" s="519" t="str">
        <f t="shared" si="86"/>
        <v>1</v>
      </c>
      <c r="C518" s="532" t="str">
        <f>A518&amp;"pIns2"</f>
        <v>1pIns2</v>
      </c>
      <c r="D518" s="532"/>
      <c r="G518" s="271" t="b">
        <f>F479="двухставочный"</f>
        <v>0</v>
      </c>
      <c r="J518" s="271" t="s">
        <v>1226</v>
      </c>
      <c r="L518" s="289" t="s">
        <v>356</v>
      </c>
      <c r="M518" s="288"/>
      <c r="N518" s="287"/>
      <c r="O518" s="287"/>
      <c r="P518" s="511"/>
    </row>
    <row r="519" spans="1:16" s="169" customFormat="1">
      <c r="A519" s="168" t="s">
        <v>894</v>
      </c>
      <c r="M519" s="3"/>
      <c r="N519" s="3"/>
      <c r="O519" s="3"/>
      <c r="P519" s="3"/>
    </row>
    <row r="520" spans="1:16" s="271" customFormat="1">
      <c r="A520" s="164" t="s">
        <v>17</v>
      </c>
      <c r="L520" s="1091" t="s">
        <v>15</v>
      </c>
      <c r="M520" s="1092"/>
      <c r="N520" s="320" t="str">
        <f>"Тариф " &amp; A520</f>
        <v>Тариф 1</v>
      </c>
      <c r="O520" s="321"/>
      <c r="P520" s="513"/>
    </row>
    <row r="521" spans="1:16" s="271" customFormat="1" outlineLevel="1">
      <c r="A521" s="519" t="str">
        <f t="shared" ref="A521:A527" si="87">A520</f>
        <v>1</v>
      </c>
      <c r="L521" s="1079" t="s">
        <v>489</v>
      </c>
      <c r="M521" s="1080"/>
      <c r="N521" s="320" t="str">
        <f>INDEX('Общие сведения'!$K$112:$K$216,MATCH($A521,'Общие сведения'!$D$112:$D$216,0))</f>
        <v>питьевая вода</v>
      </c>
      <c r="O521" s="322"/>
      <c r="P521" s="514"/>
    </row>
    <row r="522" spans="1:16" s="271" customFormat="1" outlineLevel="1">
      <c r="A522" s="519" t="str">
        <f t="shared" si="87"/>
        <v>1</v>
      </c>
      <c r="L522" s="1079" t="s">
        <v>490</v>
      </c>
      <c r="M522" s="1080"/>
      <c r="N522" s="320" t="str">
        <f>INDEX('Общие сведения'!$L$112:$L$216,MATCH($A522,'Общие сведения'!$D$112:$D$216,0))</f>
        <v>тариф на питьевую воду</v>
      </c>
      <c r="O522" s="322"/>
      <c r="P522" s="514"/>
    </row>
    <row r="523" spans="1:16" s="271" customFormat="1" outlineLevel="1">
      <c r="A523" s="519" t="str">
        <f t="shared" si="87"/>
        <v>1</v>
      </c>
      <c r="L523" s="1081" t="s">
        <v>267</v>
      </c>
      <c r="M523" s="1082"/>
      <c r="N523" s="1099">
        <f>INDEX('Общие сведения'!$M$112:$M$216,MATCH($A523,'Общие сведения'!$D$112:$D$216,0))</f>
        <v>0</v>
      </c>
      <c r="O523" s="1100"/>
      <c r="P523" s="1101"/>
    </row>
    <row r="524" spans="1:16" s="326" customFormat="1" outlineLevel="1">
      <c r="A524" s="519" t="str">
        <f t="shared" si="87"/>
        <v>1</v>
      </c>
      <c r="C524" s="532" t="s">
        <v>1352</v>
      </c>
      <c r="D524" s="532" t="s">
        <v>1444</v>
      </c>
      <c r="L524" s="342" t="s">
        <v>504</v>
      </c>
      <c r="M524" s="343" t="s">
        <v>484</v>
      </c>
      <c r="N524" s="344"/>
      <c r="O524" s="344"/>
      <c r="P524" s="330">
        <f>IF(N524=0,0,(O524-N524)/N524*100)</f>
        <v>0</v>
      </c>
    </row>
    <row r="525" spans="1:16" s="326" customFormat="1" outlineLevel="1">
      <c r="A525" s="519" t="str">
        <f t="shared" si="87"/>
        <v>1</v>
      </c>
      <c r="C525" s="532" t="s">
        <v>1352</v>
      </c>
      <c r="D525" s="532" t="s">
        <v>1445</v>
      </c>
      <c r="L525" s="342" t="s">
        <v>505</v>
      </c>
      <c r="M525" s="343" t="s">
        <v>484</v>
      </c>
      <c r="N525" s="344"/>
      <c r="O525" s="344"/>
      <c r="P525" s="330">
        <f>IF(N525=0,0,(O525-N525)/N525*100)</f>
        <v>0</v>
      </c>
    </row>
    <row r="526" spans="1:16" s="271" customFormat="1" outlineLevel="1">
      <c r="A526" s="519" t="str">
        <f t="shared" si="87"/>
        <v>1</v>
      </c>
      <c r="C526" s="532" t="s">
        <v>1353</v>
      </c>
      <c r="D526" s="532"/>
      <c r="L526" s="345" t="s">
        <v>492</v>
      </c>
      <c r="M526" s="346" t="s">
        <v>142</v>
      </c>
      <c r="N526" s="333">
        <f>IF(N524=0,0,N525/N524)*100</f>
        <v>0</v>
      </c>
      <c r="O526" s="333">
        <f>IF(O524=0,0,O525/O524)*100</f>
        <v>0</v>
      </c>
      <c r="P526" s="515"/>
    </row>
    <row r="527" spans="1:16" s="271" customFormat="1" ht="15" customHeight="1" outlineLevel="1">
      <c r="A527" s="519" t="str">
        <f t="shared" si="87"/>
        <v>1</v>
      </c>
      <c r="C527" s="532" t="str">
        <f>A527&amp;"pIns3"</f>
        <v>1pIns3</v>
      </c>
      <c r="D527" s="532"/>
      <c r="J527" s="271" t="s">
        <v>1227</v>
      </c>
      <c r="L527" s="289" t="s">
        <v>356</v>
      </c>
      <c r="M527" s="288"/>
      <c r="N527" s="287"/>
      <c r="O527" s="287"/>
      <c r="P527" s="511"/>
    </row>
    <row r="528" spans="1:16" s="169" customFormat="1">
      <c r="A528" s="168" t="s">
        <v>1229</v>
      </c>
      <c r="C528" s="423"/>
      <c r="D528" s="423"/>
      <c r="M528" s="3"/>
      <c r="N528" s="3"/>
      <c r="O528" s="3"/>
      <c r="P528" s="3"/>
    </row>
    <row r="529" spans="1:27" s="271" customFormat="1" ht="15" customHeight="1" outlineLevel="1">
      <c r="A529" s="519" t="str">
        <f ca="1">OFFSET(A529,-1,0)</f>
        <v>et_List16_line_o</v>
      </c>
      <c r="C529" s="532" t="s">
        <v>1352</v>
      </c>
      <c r="D529" s="571">
        <f>L529</f>
        <v>0</v>
      </c>
      <c r="G529" s="271">
        <f ca="1">OFFSET(G529,-1,0)</f>
        <v>0</v>
      </c>
      <c r="J529" s="1084"/>
      <c r="K529" s="128" t="s">
        <v>268</v>
      </c>
      <c r="L529" s="520"/>
      <c r="M529" s="332" t="s">
        <v>484</v>
      </c>
      <c r="N529" s="335"/>
      <c r="O529" s="336"/>
      <c r="P529" s="334">
        <f>IF(N529=0,0,(O529-N529)/N529*100)</f>
        <v>0</v>
      </c>
    </row>
    <row r="530" spans="1:27" s="271" customFormat="1" ht="15" customHeight="1" outlineLevel="1">
      <c r="A530" s="519" t="str">
        <f ca="1">OFFSET(A530,-1,0)</f>
        <v>et_List16_line_o</v>
      </c>
      <c r="C530" s="532" t="s">
        <v>1354</v>
      </c>
      <c r="D530" s="571">
        <f>D529</f>
        <v>0</v>
      </c>
      <c r="G530" s="271">
        <f ca="1">OFFSET(G530,-1,0)</f>
        <v>0</v>
      </c>
      <c r="J530" s="1084"/>
      <c r="K530" s="128"/>
      <c r="L530" s="331" t="s">
        <v>1231</v>
      </c>
      <c r="M530" s="455" t="s">
        <v>314</v>
      </c>
      <c r="N530" s="509"/>
      <c r="O530" s="509"/>
      <c r="P530" s="491">
        <f>IF(N530=0,0,(O530-N530)/N530*100)</f>
        <v>0</v>
      </c>
    </row>
    <row r="531" spans="1:27" s="169" customFormat="1">
      <c r="A531" s="168" t="s">
        <v>1230</v>
      </c>
      <c r="C531" s="423"/>
      <c r="D531" s="423"/>
      <c r="M531" s="3"/>
      <c r="N531" s="3"/>
      <c r="O531" s="3"/>
      <c r="P531" s="3"/>
    </row>
    <row r="532" spans="1:27" s="271" customFormat="1" ht="13.8" outlineLevel="1">
      <c r="A532" s="519" t="str">
        <f t="shared" ref="A532:A537" ca="1" si="88">OFFSET(A532,-1,0)</f>
        <v>et_List16_line_d</v>
      </c>
      <c r="C532" s="532"/>
      <c r="D532" s="532"/>
      <c r="G532" s="271">
        <f t="shared" ref="G532:G537" ca="1" si="89">OFFSET(G532,-1,0)</f>
        <v>0</v>
      </c>
      <c r="J532" s="1084"/>
      <c r="K532" s="128" t="s">
        <v>268</v>
      </c>
      <c r="L532" s="520"/>
      <c r="M532" s="516"/>
      <c r="N532" s="517"/>
      <c r="O532" s="518"/>
      <c r="P532" s="518"/>
    </row>
    <row r="533" spans="1:27" s="271" customFormat="1" ht="22.8" outlineLevel="1">
      <c r="A533" s="519" t="str">
        <f t="shared" ca="1" si="88"/>
        <v>et_List16_line_d</v>
      </c>
      <c r="C533" s="532" t="s">
        <v>1439</v>
      </c>
      <c r="D533" s="571">
        <f>L532</f>
        <v>0</v>
      </c>
      <c r="G533" s="271">
        <f t="shared" ca="1" si="89"/>
        <v>0</v>
      </c>
      <c r="J533" s="1084"/>
      <c r="K533" s="128"/>
      <c r="L533" s="340" t="s">
        <v>497</v>
      </c>
      <c r="M533" s="332" t="s">
        <v>484</v>
      </c>
      <c r="N533" s="335">
        <f>IF(N535=0,0,(N534*N535+N536*N537*6)/N535)</f>
        <v>0</v>
      </c>
      <c r="O533" s="335">
        <f>IF(O535=0,0,(O534*O535+O536*O537*6)/O535)</f>
        <v>0</v>
      </c>
      <c r="P533" s="334">
        <f>IF(N533=0,0,(O533-N533)/N533*100)</f>
        <v>0</v>
      </c>
    </row>
    <row r="534" spans="1:27" s="271" customFormat="1" ht="22.8" outlineLevel="1">
      <c r="A534" s="519" t="str">
        <f t="shared" ca="1" si="88"/>
        <v>et_List16_line_d</v>
      </c>
      <c r="C534" s="532" t="s">
        <v>1440</v>
      </c>
      <c r="D534" s="571">
        <f>D533</f>
        <v>0</v>
      </c>
      <c r="G534" s="271">
        <f t="shared" ca="1" si="89"/>
        <v>0</v>
      </c>
      <c r="J534" s="1084"/>
      <c r="K534" s="128"/>
      <c r="L534" s="340" t="s">
        <v>498</v>
      </c>
      <c r="M534" s="332" t="s">
        <v>484</v>
      </c>
      <c r="N534" s="335"/>
      <c r="O534" s="335"/>
      <c r="P534" s="334">
        <f>IF(N534=0,0,(O534-N534)/N534*100)</f>
        <v>0</v>
      </c>
    </row>
    <row r="535" spans="1:27" s="271" customFormat="1" ht="22.8" outlineLevel="1">
      <c r="A535" s="519" t="str">
        <f t="shared" ca="1" si="88"/>
        <v>et_List16_line_d</v>
      </c>
      <c r="C535" s="532" t="s">
        <v>1441</v>
      </c>
      <c r="D535" s="571">
        <f>D534</f>
        <v>0</v>
      </c>
      <c r="G535" s="271">
        <f t="shared" ca="1" si="89"/>
        <v>0</v>
      </c>
      <c r="J535" s="1084"/>
      <c r="K535" s="128"/>
      <c r="L535" s="340" t="s">
        <v>499</v>
      </c>
      <c r="M535" s="332" t="s">
        <v>314</v>
      </c>
      <c r="N535" s="509"/>
      <c r="O535" s="509"/>
      <c r="P535" s="491">
        <f>IF(N535=0,0,(O535-N535)/N535*100)</f>
        <v>0</v>
      </c>
    </row>
    <row r="536" spans="1:27" s="271" customFormat="1" ht="34.200000000000003" outlineLevel="1">
      <c r="A536" s="519" t="str">
        <f t="shared" ca="1" si="88"/>
        <v>et_List16_line_d</v>
      </c>
      <c r="C536" s="532" t="s">
        <v>1442</v>
      </c>
      <c r="D536" s="571">
        <f>D535</f>
        <v>0</v>
      </c>
      <c r="G536" s="271">
        <f t="shared" ca="1" si="89"/>
        <v>0</v>
      </c>
      <c r="J536" s="1084"/>
      <c r="K536" s="128"/>
      <c r="L536" s="340" t="s">
        <v>500</v>
      </c>
      <c r="M536" s="332" t="s">
        <v>501</v>
      </c>
      <c r="N536" s="335"/>
      <c r="O536" s="335"/>
      <c r="P536" s="334">
        <f>IF(N536=0,0,(O536-N536)/N536*100)</f>
        <v>0</v>
      </c>
    </row>
    <row r="537" spans="1:27" s="271" customFormat="1" ht="22.8" outlineLevel="1">
      <c r="A537" s="519" t="str">
        <f t="shared" ca="1" si="88"/>
        <v>et_List16_line_d</v>
      </c>
      <c r="C537" s="532" t="s">
        <v>1443</v>
      </c>
      <c r="D537" s="571">
        <f>D536</f>
        <v>0</v>
      </c>
      <c r="G537" s="271">
        <f t="shared" ca="1" si="89"/>
        <v>0</v>
      </c>
      <c r="J537" s="1084"/>
      <c r="K537" s="128"/>
      <c r="L537" s="340" t="s">
        <v>502</v>
      </c>
      <c r="M537" s="332" t="s">
        <v>503</v>
      </c>
      <c r="N537" s="335"/>
      <c r="O537" s="335"/>
      <c r="P537" s="334">
        <f>IF(N537=0,0,(O537-N537)/N537*100)</f>
        <v>0</v>
      </c>
    </row>
    <row r="538" spans="1:27" s="169" customFormat="1">
      <c r="A538" s="168" t="s">
        <v>1228</v>
      </c>
      <c r="C538" s="423"/>
      <c r="D538" s="423"/>
    </row>
    <row r="539" spans="1:27" s="271" customFormat="1" ht="15" customHeight="1" outlineLevel="1">
      <c r="A539" s="519" t="str">
        <f ca="1">OFFSET(A539,-1,0)</f>
        <v>et_List16_line_transp</v>
      </c>
      <c r="C539" s="532" t="s">
        <v>1352</v>
      </c>
      <c r="D539" s="532">
        <f>L539</f>
        <v>0</v>
      </c>
      <c r="G539" s="271">
        <f ca="1">OFFSET(G539,-1,0)</f>
        <v>0</v>
      </c>
      <c r="K539" s="128" t="s">
        <v>268</v>
      </c>
      <c r="L539" s="520"/>
      <c r="M539" s="332" t="s">
        <v>484</v>
      </c>
      <c r="N539" s="335"/>
      <c r="O539" s="336"/>
      <c r="P539" s="334">
        <f>IF(N539=0,0,(O539-N539)/N539*100)</f>
        <v>0</v>
      </c>
    </row>
    <row r="540" spans="1:27">
      <c r="AA540" s="1"/>
    </row>
    <row r="541" spans="1:27" s="124" customFormat="1" ht="30" customHeight="1">
      <c r="A541" s="123" t="s">
        <v>1089</v>
      </c>
      <c r="M541" s="125"/>
      <c r="N541" s="125"/>
      <c r="O541" s="125"/>
      <c r="P541" s="125"/>
      <c r="AA541" s="126"/>
    </row>
    <row r="542" spans="1:27">
      <c r="A542" s="168" t="s">
        <v>886</v>
      </c>
    </row>
    <row r="543" spans="1:27" s="394" customFormat="1" ht="15" customHeight="1">
      <c r="A543" s="164" t="s">
        <v>17</v>
      </c>
      <c r="L543" s="218" t="str">
        <f>INDEX('Общие сведения'!$J$112:$J$216,MATCH($A543,'Общие сведения'!$D$112:$D$216,0))</f>
        <v>Тариф 1 (Водоснабжение) - тариф на питьевую воду</v>
      </c>
      <c r="M543" s="137"/>
      <c r="N543" s="137"/>
      <c r="O543" s="351" t="e">
        <f t="shared" ref="O543:T543" si="90">O544+O547+O548+O551+O552+O555+O556+O559</f>
        <v>#N/A</v>
      </c>
      <c r="P543" s="351" t="e">
        <f t="shared" si="90"/>
        <v>#N/A</v>
      </c>
      <c r="Q543" s="351" t="e">
        <f t="shared" si="90"/>
        <v>#N/A</v>
      </c>
      <c r="R543" s="351" t="e">
        <f t="shared" si="90"/>
        <v>#N/A</v>
      </c>
      <c r="S543" s="351" t="e">
        <f t="shared" si="90"/>
        <v>#N/A</v>
      </c>
      <c r="T543" s="351" t="e">
        <f t="shared" si="90"/>
        <v>#N/A</v>
      </c>
      <c r="U543" s="351"/>
    </row>
    <row r="544" spans="1:27" s="394" customFormat="1" ht="22.8" outlineLevel="1">
      <c r="A544" s="528" t="str">
        <f>A543</f>
        <v>1</v>
      </c>
      <c r="B544" s="473" t="s">
        <v>1163</v>
      </c>
      <c r="C544" s="572" t="s">
        <v>1306</v>
      </c>
      <c r="D544" s="572"/>
      <c r="L544" s="407">
        <v>1</v>
      </c>
      <c r="M544" s="395" t="s">
        <v>1071</v>
      </c>
      <c r="N544" s="492" t="s">
        <v>355</v>
      </c>
      <c r="O544" s="475"/>
      <c r="P544" s="475"/>
      <c r="Q544" s="475"/>
      <c r="R544" s="475"/>
      <c r="S544" s="201">
        <f>SUMIFS(S545:S546,$N545:$N546,$N544)</f>
        <v>0</v>
      </c>
      <c r="T544" s="534">
        <f>SUMIFS(T545:T546,$N545:$N546,$N544)</f>
        <v>0</v>
      </c>
      <c r="U544" s="477"/>
    </row>
    <row r="545" spans="1:21" s="394" customFormat="1" hidden="1" outlineLevel="1">
      <c r="A545" s="528" t="str">
        <f t="shared" ref="A545:A559" si="91">A544</f>
        <v>1</v>
      </c>
      <c r="B545" s="473"/>
      <c r="C545" s="572"/>
      <c r="D545" s="572"/>
      <c r="J545" s="394" t="s">
        <v>868</v>
      </c>
      <c r="L545" s="407"/>
      <c r="M545" s="395"/>
      <c r="N545" s="492"/>
      <c r="O545" s="424"/>
      <c r="P545" s="424"/>
      <c r="Q545" s="424"/>
      <c r="R545" s="424"/>
      <c r="S545" s="206"/>
      <c r="T545" s="206"/>
      <c r="U545" s="478"/>
    </row>
    <row r="546" spans="1:21" s="394" customFormat="1" ht="15" customHeight="1" outlineLevel="1">
      <c r="A546" s="528" t="str">
        <f>A545</f>
        <v>1</v>
      </c>
      <c r="B546" s="473"/>
      <c r="C546" s="572" t="str">
        <f>A546&amp;"pIns1"</f>
        <v>1pIns1</v>
      </c>
      <c r="D546" s="572"/>
      <c r="L546" s="238"/>
      <c r="M546" s="239" t="s">
        <v>356</v>
      </c>
      <c r="N546" s="239"/>
      <c r="O546" s="239"/>
      <c r="P546" s="239"/>
      <c r="Q546" s="239"/>
      <c r="R546" s="239"/>
      <c r="S546" s="239"/>
      <c r="T546" s="239"/>
      <c r="U546" s="479"/>
    </row>
    <row r="547" spans="1:21" s="394" customFormat="1" ht="22.8" outlineLevel="1">
      <c r="A547" s="528" t="str">
        <f t="shared" si="91"/>
        <v>1</v>
      </c>
      <c r="B547" s="473" t="s">
        <v>1164</v>
      </c>
      <c r="C547" s="572" t="s">
        <v>1307</v>
      </c>
      <c r="D547" s="572"/>
      <c r="L547" s="407" t="s">
        <v>101</v>
      </c>
      <c r="M547" s="395" t="s">
        <v>1293</v>
      </c>
      <c r="N547" s="492" t="s">
        <v>355</v>
      </c>
      <c r="O547" s="475" t="e">
        <f>O544*SUMIFS(INDEX(Сценарии!$O$15:$Y$161,,MATCH(O$3,Сценарии!$O$3:$Y$3,0)),Сценарии!$A$15:$A$161,$A547,Сценарии!$B$15:$B$161,"СВФОТ")/100</f>
        <v>#N/A</v>
      </c>
      <c r="P547" s="475" t="e">
        <f>P544*SUMIFS(INDEX(Сценарии!$O$15:$Y$161,,MATCH(P$3,Сценарии!$O$3:$Y$3,0)),Сценарии!$A$15:$A$161,$A547,Сценарии!$B$15:$B$161,"СВФОТ")/100</f>
        <v>#N/A</v>
      </c>
      <c r="Q547" s="475" t="e">
        <f>Q544*SUMIFS(INDEX(Сценарии!$O$15:$Y$161,,MATCH(Q$3,Сценарии!$O$3:$Y$3,0)),Сценарии!$A$15:$A$161,$A547,Сценарии!$B$15:$B$161,"СВФОТ")/100</f>
        <v>#N/A</v>
      </c>
      <c r="R547" s="475" t="e">
        <f>R544*SUMIFS(INDEX(Сценарии!$O$15:$Y$161,,MATCH(R$3,Сценарии!$O$3:$Y$3,0)),Сценарии!$A$15:$A$161,$A547,Сценарии!$B$15:$B$161,"СВФОТ")/100</f>
        <v>#N/A</v>
      </c>
      <c r="S547" s="475" t="e">
        <f>S544*SUMIFS(INDEX(Сценарии!$O$15:$Y$161,,MATCH(S$3,Сценарии!$O$3:$Y$3,0)),Сценарии!$A$15:$A$161,$A547,Сценарии!$B$15:$B$161,"СВФОТ")/100</f>
        <v>#N/A</v>
      </c>
      <c r="T547" s="475" t="e">
        <f>T544*SUMIFS(INDEX(Сценарии!$O$15:$Y$161,,MATCH(T$3,Сценарии!$O$3:$Y$3,0)),Сценарии!$A$15:$A$161,$A547,Сценарии!$B$15:$B$161,"СВФОТ")/100</f>
        <v>#N/A</v>
      </c>
      <c r="U547" s="477"/>
    </row>
    <row r="548" spans="1:21" s="394" customFormat="1" outlineLevel="1">
      <c r="A548" s="528" t="str">
        <f t="shared" si="91"/>
        <v>1</v>
      </c>
      <c r="B548" s="473" t="s">
        <v>1165</v>
      </c>
      <c r="C548" s="572" t="s">
        <v>1308</v>
      </c>
      <c r="D548" s="572"/>
      <c r="L548" s="407" t="s">
        <v>102</v>
      </c>
      <c r="M548" s="395" t="s">
        <v>1076</v>
      </c>
      <c r="N548" s="492" t="s">
        <v>355</v>
      </c>
      <c r="O548" s="475"/>
      <c r="P548" s="475"/>
      <c r="Q548" s="475"/>
      <c r="R548" s="475"/>
      <c r="S548" s="201">
        <f>SUMIFS(S549:S550,$N549:$N550,$N548)</f>
        <v>0</v>
      </c>
      <c r="T548" s="201">
        <f>SUMIFS(T549:T550,$N549:$N550,$N548)</f>
        <v>0</v>
      </c>
      <c r="U548" s="477"/>
    </row>
    <row r="549" spans="1:21" s="394" customFormat="1" hidden="1" outlineLevel="1">
      <c r="A549" s="528" t="str">
        <f t="shared" si="91"/>
        <v>1</v>
      </c>
      <c r="B549" s="473"/>
      <c r="C549" s="572"/>
      <c r="D549" s="572"/>
      <c r="J549" s="394" t="s">
        <v>870</v>
      </c>
      <c r="L549" s="407"/>
      <c r="M549" s="395"/>
      <c r="N549" s="492"/>
      <c r="O549" s="424"/>
      <c r="P549" s="424"/>
      <c r="Q549" s="424"/>
      <c r="R549" s="424"/>
      <c r="S549" s="206"/>
      <c r="T549" s="206"/>
      <c r="U549" s="478"/>
    </row>
    <row r="550" spans="1:21" s="394" customFormat="1" ht="15" customHeight="1" outlineLevel="1">
      <c r="A550" s="528" t="str">
        <f t="shared" si="91"/>
        <v>1</v>
      </c>
      <c r="B550" s="473"/>
      <c r="C550" s="572" t="str">
        <f>A550&amp;"pIns2"</f>
        <v>1pIns2</v>
      </c>
      <c r="D550" s="572"/>
      <c r="L550" s="238"/>
      <c r="M550" s="239" t="s">
        <v>356</v>
      </c>
      <c r="N550" s="239"/>
      <c r="O550" s="239"/>
      <c r="P550" s="239"/>
      <c r="Q550" s="239"/>
      <c r="R550" s="239"/>
      <c r="S550" s="239"/>
      <c r="T550" s="239"/>
      <c r="U550" s="479"/>
    </row>
    <row r="551" spans="1:21" s="394" customFormat="1" ht="22.8" outlineLevel="1">
      <c r="A551" s="528" t="str">
        <f t="shared" si="91"/>
        <v>1</v>
      </c>
      <c r="B551" s="473" t="s">
        <v>1166</v>
      </c>
      <c r="C551" s="572" t="s">
        <v>1362</v>
      </c>
      <c r="D551" s="572"/>
      <c r="L551" s="407" t="s">
        <v>103</v>
      </c>
      <c r="M551" s="395" t="s">
        <v>1294</v>
      </c>
      <c r="N551" s="492" t="s">
        <v>355</v>
      </c>
      <c r="O551" s="475" t="e">
        <f>O548*SUMIFS(INDEX(Сценарии!$O$15:$Y$161,,MATCH(O$3,Сценарии!$O$3:$Y$3,0)),Сценарии!$A$15:$A$161,$A551,Сценарии!$B$15:$B$161,"СВФОТ")/100</f>
        <v>#N/A</v>
      </c>
      <c r="P551" s="475" t="e">
        <f>P548*SUMIFS(INDEX(Сценарии!$O$15:$Y$161,,MATCH(P$3,Сценарии!$O$3:$Y$3,0)),Сценарии!$A$15:$A$161,$A551,Сценарии!$B$15:$B$161,"СВФОТ")/100</f>
        <v>#N/A</v>
      </c>
      <c r="Q551" s="475" t="e">
        <f>Q548*SUMIFS(INDEX(Сценарии!$O$15:$Y$161,,MATCH(Q$3,Сценарии!$O$3:$Y$3,0)),Сценарии!$A$15:$A$161,$A551,Сценарии!$B$15:$B$161,"СВФОТ")/100</f>
        <v>#N/A</v>
      </c>
      <c r="R551" s="475" t="e">
        <f>R548*SUMIFS(INDEX(Сценарии!$O$15:$Y$161,,MATCH(R$3,Сценарии!$O$3:$Y$3,0)),Сценарии!$A$15:$A$161,$A551,Сценарии!$B$15:$B$161,"СВФОТ")/100</f>
        <v>#N/A</v>
      </c>
      <c r="S551" s="475" t="e">
        <f>S548*SUMIFS(INDEX(Сценарии!$O$15:$Y$161,,MATCH(S$3,Сценарии!$O$3:$Y$3,0)),Сценарии!$A$15:$A$161,$A551,Сценарии!$B$15:$B$161,"СВФОТ")/100</f>
        <v>#N/A</v>
      </c>
      <c r="T551" s="475" t="e">
        <f>T548*SUMIFS(INDEX(Сценарии!$O$15:$Y$161,,MATCH(T$3,Сценарии!$O$3:$Y$3,0)),Сценарии!$A$15:$A$161,$A551,Сценарии!$B$15:$B$161,"СВФОТ")/100</f>
        <v>#N/A</v>
      </c>
      <c r="U551" s="477"/>
    </row>
    <row r="552" spans="1:21" s="394" customFormat="1" ht="22.8" outlineLevel="1">
      <c r="A552" s="528" t="str">
        <f t="shared" si="91"/>
        <v>1</v>
      </c>
      <c r="B552" s="473" t="s">
        <v>1167</v>
      </c>
      <c r="C552" s="572" t="s">
        <v>1311</v>
      </c>
      <c r="D552" s="572"/>
      <c r="L552" s="407" t="s">
        <v>119</v>
      </c>
      <c r="M552" s="395" t="s">
        <v>1077</v>
      </c>
      <c r="N552" s="492" t="s">
        <v>355</v>
      </c>
      <c r="O552" s="475"/>
      <c r="P552" s="475"/>
      <c r="Q552" s="475"/>
      <c r="R552" s="475"/>
      <c r="S552" s="201">
        <f>SUMIFS(S553:S554,$N553:$N554,$N552)</f>
        <v>0</v>
      </c>
      <c r="T552" s="201">
        <f>SUMIFS(T553:T554,$N553:$N554,$N552)</f>
        <v>0</v>
      </c>
      <c r="U552" s="477"/>
    </row>
    <row r="553" spans="1:21" s="394" customFormat="1" hidden="1" outlineLevel="1">
      <c r="A553" s="528" t="str">
        <f t="shared" si="91"/>
        <v>1</v>
      </c>
      <c r="B553" s="473"/>
      <c r="C553" s="572"/>
      <c r="D553" s="572"/>
      <c r="J553" s="394" t="s">
        <v>1091</v>
      </c>
      <c r="L553" s="407"/>
      <c r="M553" s="395"/>
      <c r="N553" s="492"/>
      <c r="O553" s="424"/>
      <c r="P553" s="424"/>
      <c r="Q553" s="424"/>
      <c r="R553" s="424"/>
      <c r="S553" s="206"/>
      <c r="T553" s="206"/>
      <c r="U553" s="478"/>
    </row>
    <row r="554" spans="1:21" s="394" customFormat="1" ht="15" customHeight="1" outlineLevel="1">
      <c r="A554" s="528" t="str">
        <f t="shared" si="91"/>
        <v>1</v>
      </c>
      <c r="B554" s="473"/>
      <c r="C554" s="572" t="str">
        <f>A554&amp;"pIns3"</f>
        <v>1pIns3</v>
      </c>
      <c r="D554" s="572"/>
      <c r="L554" s="238"/>
      <c r="M554" s="239" t="s">
        <v>356</v>
      </c>
      <c r="N554" s="239"/>
      <c r="O554" s="239"/>
      <c r="P554" s="239"/>
      <c r="Q554" s="239"/>
      <c r="R554" s="239"/>
      <c r="S554" s="239"/>
      <c r="T554" s="239"/>
      <c r="U554" s="479"/>
    </row>
    <row r="555" spans="1:21" s="394" customFormat="1" ht="22.8" outlineLevel="1">
      <c r="A555" s="528" t="str">
        <f t="shared" si="91"/>
        <v>1</v>
      </c>
      <c r="B555" s="473" t="s">
        <v>1168</v>
      </c>
      <c r="C555" s="572" t="s">
        <v>1363</v>
      </c>
      <c r="D555" s="572"/>
      <c r="L555" s="407" t="s">
        <v>123</v>
      </c>
      <c r="M555" s="395" t="s">
        <v>1295</v>
      </c>
      <c r="N555" s="492" t="s">
        <v>355</v>
      </c>
      <c r="O555" s="475" t="e">
        <f>O552*SUMIFS(INDEX(Сценарии!$O$15:$Y$161,,MATCH(O$3,Сценарии!$O$3:$Y$3,0)),Сценарии!$A$15:$A$161,$A555,Сценарии!$B$15:$B$161,"СВФОТ")/100</f>
        <v>#N/A</v>
      </c>
      <c r="P555" s="475" t="e">
        <f>P552*SUMIFS(INDEX(Сценарии!$O$15:$Y$161,,MATCH(P$3,Сценарии!$O$3:$Y$3,0)),Сценарии!$A$15:$A$161,$A555,Сценарии!$B$15:$B$161,"СВФОТ")/100</f>
        <v>#N/A</v>
      </c>
      <c r="Q555" s="475" t="e">
        <f>Q552*SUMIFS(INDEX(Сценарии!$O$15:$Y$161,,MATCH(Q$3,Сценарии!$O$3:$Y$3,0)),Сценарии!$A$15:$A$161,$A555,Сценарии!$B$15:$B$161,"СВФОТ")/100</f>
        <v>#N/A</v>
      </c>
      <c r="R555" s="475" t="e">
        <f>R552*SUMIFS(INDEX(Сценарии!$O$15:$Y$161,,MATCH(R$3,Сценарии!$O$3:$Y$3,0)),Сценарии!$A$15:$A$161,$A555,Сценарии!$B$15:$B$161,"СВФОТ")/100</f>
        <v>#N/A</v>
      </c>
      <c r="S555" s="475" t="e">
        <f>S552*SUMIFS(INDEX(Сценарии!$O$15:$Y$161,,MATCH(S$3,Сценарии!$O$3:$Y$3,0)),Сценарии!$A$15:$A$161,$A555,Сценарии!$B$15:$B$161,"СВФОТ")/100</f>
        <v>#N/A</v>
      </c>
      <c r="T555" s="475" t="e">
        <f>T552*SUMIFS(INDEX(Сценарии!$O$15:$Y$161,,MATCH(T$3,Сценарии!$O$3:$Y$3,0)),Сценарии!$A$15:$A$161,$A555,Сценарии!$B$15:$B$161,"СВФОТ")/100</f>
        <v>#N/A</v>
      </c>
      <c r="U555" s="477"/>
    </row>
    <row r="556" spans="1:21" s="394" customFormat="1" ht="21" customHeight="1" outlineLevel="1">
      <c r="A556" s="528" t="str">
        <f t="shared" si="91"/>
        <v>1</v>
      </c>
      <c r="B556" s="473" t="s">
        <v>1205</v>
      </c>
      <c r="C556" s="572" t="s">
        <v>1364</v>
      </c>
      <c r="D556" s="572"/>
      <c r="L556" s="407" t="s">
        <v>124</v>
      </c>
      <c r="M556" s="395" t="s">
        <v>1207</v>
      </c>
      <c r="N556" s="492" t="s">
        <v>355</v>
      </c>
      <c r="O556" s="475"/>
      <c r="P556" s="475"/>
      <c r="Q556" s="475"/>
      <c r="R556" s="475"/>
      <c r="S556" s="201">
        <f>SUMIFS(S557:S558,$N557:$N558,$N556)</f>
        <v>0</v>
      </c>
      <c r="T556" s="201">
        <f>SUMIFS(T557:T558,$N557:$N558,$N556)</f>
        <v>0</v>
      </c>
      <c r="U556" s="477"/>
    </row>
    <row r="557" spans="1:21" s="394" customFormat="1" hidden="1" outlineLevel="1">
      <c r="A557" s="528" t="str">
        <f t="shared" si="91"/>
        <v>1</v>
      </c>
      <c r="B557" s="473"/>
      <c r="C557" s="572"/>
      <c r="D557" s="572"/>
      <c r="J557" s="394" t="s">
        <v>927</v>
      </c>
      <c r="L557" s="407"/>
      <c r="M557" s="395"/>
      <c r="N557" s="492"/>
      <c r="O557" s="424"/>
      <c r="P557" s="424"/>
      <c r="Q557" s="424"/>
      <c r="R557" s="424"/>
      <c r="S557" s="206"/>
      <c r="T557" s="206"/>
      <c r="U557" s="478"/>
    </row>
    <row r="558" spans="1:21" s="394" customFormat="1" ht="15" customHeight="1" outlineLevel="1">
      <c r="A558" s="528" t="str">
        <f t="shared" si="91"/>
        <v>1</v>
      </c>
      <c r="B558" s="473"/>
      <c r="C558" s="572" t="str">
        <f>A558&amp;"pIns4"</f>
        <v>1pIns4</v>
      </c>
      <c r="D558" s="572"/>
      <c r="L558" s="238"/>
      <c r="M558" s="239" t="s">
        <v>356</v>
      </c>
      <c r="N558" s="239"/>
      <c r="O558" s="239"/>
      <c r="P558" s="239"/>
      <c r="Q558" s="239"/>
      <c r="R558" s="239"/>
      <c r="S558" s="239"/>
      <c r="T558" s="239"/>
      <c r="U558" s="479"/>
    </row>
    <row r="559" spans="1:21" s="394" customFormat="1" ht="22.8" outlineLevel="1">
      <c r="A559" s="528" t="str">
        <f t="shared" si="91"/>
        <v>1</v>
      </c>
      <c r="B559" s="473" t="s">
        <v>1206</v>
      </c>
      <c r="C559" s="572" t="s">
        <v>1365</v>
      </c>
      <c r="D559" s="572"/>
      <c r="L559" s="407" t="s">
        <v>125</v>
      </c>
      <c r="M559" s="395" t="s">
        <v>1296</v>
      </c>
      <c r="N559" s="492" t="s">
        <v>355</v>
      </c>
      <c r="O559" s="475" t="e">
        <f>O556*SUMIFS(INDEX(Сценарии!$O$15:$Y$161,,MATCH(O$3,Сценарии!$O$3:$Y$3,0)),Сценарии!$A$15:$A$161,$A559,Сценарии!$B$15:$B$161,"СВФОТ")/100</f>
        <v>#N/A</v>
      </c>
      <c r="P559" s="475" t="e">
        <f>P556*SUMIFS(INDEX(Сценарии!$O$15:$Y$161,,MATCH(P$3,Сценарии!$O$3:$Y$3,0)),Сценарии!$A$15:$A$161,$A559,Сценарии!$B$15:$B$161,"СВФОТ")/100</f>
        <v>#N/A</v>
      </c>
      <c r="Q559" s="475" t="e">
        <f>Q556*SUMIFS(INDEX(Сценарии!$O$15:$Y$161,,MATCH(Q$3,Сценарии!$O$3:$Y$3,0)),Сценарии!$A$15:$A$161,$A559,Сценарии!$B$15:$B$161,"СВФОТ")/100</f>
        <v>#N/A</v>
      </c>
      <c r="R559" s="475" t="e">
        <f>R556*SUMIFS(INDEX(Сценарии!$O$15:$Y$161,,MATCH(R$3,Сценарии!$O$3:$Y$3,0)),Сценарии!$A$15:$A$161,$A559,Сценарии!$B$15:$B$161,"СВФОТ")/100</f>
        <v>#N/A</v>
      </c>
      <c r="S559" s="475" t="e">
        <f>S556*SUMIFS(INDEX(Сценарии!$O$15:$Y$161,,MATCH(S$3,Сценарии!$O$3:$Y$3,0)),Сценарии!$A$15:$A$161,$A559,Сценарии!$B$15:$B$161,"СВФОТ")/100</f>
        <v>#N/A</v>
      </c>
      <c r="T559" s="475" t="e">
        <f>T556*SUMIFS(INDEX(Сценарии!$O$15:$Y$161,,MATCH(T$3,Сценарии!$O$3:$Y$3,0)),Сценарии!$A$15:$A$161,$A559,Сценарии!$B$15:$B$161,"СВФОТ")/100</f>
        <v>#N/A</v>
      </c>
      <c r="U559" s="477"/>
    </row>
    <row r="560" spans="1:21">
      <c r="A560" s="168" t="s">
        <v>1090</v>
      </c>
      <c r="C560" s="423"/>
      <c r="D560" s="423"/>
      <c r="U560" s="481"/>
    </row>
    <row r="561" spans="1:27" s="394" customFormat="1" ht="13.8" outlineLevel="1">
      <c r="A561" s="138" t="str">
        <f ca="1">OFFSET(A561,-1,0)</f>
        <v>et_List12_dolj</v>
      </c>
      <c r="C561" s="572" t="s">
        <v>1306</v>
      </c>
      <c r="D561" s="572">
        <f>M561</f>
        <v>0</v>
      </c>
      <c r="J561" s="1077" t="s">
        <v>154</v>
      </c>
      <c r="K561" s="128" t="s">
        <v>268</v>
      </c>
      <c r="L561" s="407" t="str">
        <f>J561</f>
        <v>1.1</v>
      </c>
      <c r="M561" s="410"/>
      <c r="N561" s="409" t="s">
        <v>355</v>
      </c>
      <c r="O561" s="411"/>
      <c r="P561" s="411"/>
      <c r="Q561" s="411"/>
      <c r="R561" s="411"/>
      <c r="S561" s="204">
        <f>S562*S563*12/1000</f>
        <v>0</v>
      </c>
      <c r="T561" s="204">
        <f>T562*T563*12/1000</f>
        <v>0</v>
      </c>
      <c r="U561" s="477"/>
    </row>
    <row r="562" spans="1:27" s="394" customFormat="1" outlineLevel="1">
      <c r="A562" s="430" t="str">
        <f ca="1">A561</f>
        <v>et_List12_dolj</v>
      </c>
      <c r="C562" s="572" t="str">
        <f>C561&amp;"_1"</f>
        <v>L1_1</v>
      </c>
      <c r="D562" s="572">
        <f>D561</f>
        <v>0</v>
      </c>
      <c r="J562" s="1077"/>
      <c r="L562" s="412" t="str">
        <f>L561&amp;".1"</f>
        <v>1.1.1</v>
      </c>
      <c r="M562" s="397" t="s">
        <v>1072</v>
      </c>
      <c r="N562" s="409" t="s">
        <v>1073</v>
      </c>
      <c r="O562" s="411"/>
      <c r="P562" s="411"/>
      <c r="Q562" s="411"/>
      <c r="R562" s="411"/>
      <c r="S562" s="475"/>
      <c r="T562" s="475"/>
      <c r="U562" s="477"/>
    </row>
    <row r="563" spans="1:27" s="394" customFormat="1" outlineLevel="1">
      <c r="A563" s="430" t="str">
        <f ca="1">A562</f>
        <v>et_List12_dolj</v>
      </c>
      <c r="C563" s="572" t="str">
        <f>C561&amp;"_2"</f>
        <v>L1_2</v>
      </c>
      <c r="D563" s="572">
        <f>D562</f>
        <v>0</v>
      </c>
      <c r="J563" s="1077"/>
      <c r="L563" s="412" t="str">
        <f>L561&amp;".2"</f>
        <v>1.1.2</v>
      </c>
      <c r="M563" s="397" t="s">
        <v>1074</v>
      </c>
      <c r="N563" s="409" t="s">
        <v>1075</v>
      </c>
      <c r="O563" s="411"/>
      <c r="P563" s="411"/>
      <c r="Q563" s="411"/>
      <c r="R563" s="411"/>
      <c r="S563" s="475"/>
      <c r="T563" s="475"/>
      <c r="U563" s="477"/>
    </row>
    <row r="564" spans="1:27">
      <c r="C564" s="423"/>
      <c r="D564" s="423"/>
      <c r="U564" s="481"/>
    </row>
    <row r="565" spans="1:27" s="124" customFormat="1" ht="30" customHeight="1">
      <c r="A565" s="123" t="s">
        <v>1092</v>
      </c>
      <c r="C565" s="566"/>
      <c r="D565" s="566"/>
      <c r="M565" s="125"/>
      <c r="N565" s="125"/>
      <c r="O565" s="125"/>
      <c r="P565" s="125"/>
      <c r="U565" s="482"/>
      <c r="AA565" s="126"/>
    </row>
    <row r="566" spans="1:27">
      <c r="A566" s="168" t="s">
        <v>889</v>
      </c>
      <c r="C566" s="423"/>
      <c r="D566" s="423"/>
      <c r="U566" s="481"/>
    </row>
    <row r="567" spans="1:27" s="400" customFormat="1" ht="15" customHeight="1">
      <c r="A567" s="164" t="s">
        <v>17</v>
      </c>
      <c r="L567" s="218" t="str">
        <f>INDEX('Общие сведения'!$J$112:$J$216,MATCH($A567,'Общие сведения'!$D$112:$D$216,0))</f>
        <v>Тариф 1 (Водоснабжение) - тариф на питьевую воду</v>
      </c>
      <c r="M567" s="137"/>
      <c r="N567" s="137"/>
      <c r="O567" s="351">
        <f t="shared" ref="O567:T567" si="92">O568+O569+O570+O578+O579+O580+O581+O582</f>
        <v>0</v>
      </c>
      <c r="P567" s="351">
        <f t="shared" si="92"/>
        <v>298.23612000000003</v>
      </c>
      <c r="Q567" s="351">
        <f t="shared" si="92"/>
        <v>298.23612000000003</v>
      </c>
      <c r="R567" s="351">
        <f t="shared" si="92"/>
        <v>0</v>
      </c>
      <c r="S567" s="351">
        <f t="shared" si="92"/>
        <v>338.25959999999998</v>
      </c>
      <c r="T567" s="351">
        <f t="shared" si="92"/>
        <v>338.25959999999998</v>
      </c>
      <c r="U567" s="192"/>
    </row>
    <row r="568" spans="1:27" s="400" customFormat="1" ht="22.8" outlineLevel="1">
      <c r="A568" s="528" t="str">
        <f>A567</f>
        <v>1</v>
      </c>
      <c r="C568" s="573" t="s">
        <v>1306</v>
      </c>
      <c r="L568" s="429">
        <v>1</v>
      </c>
      <c r="M568" s="395" t="s">
        <v>1077</v>
      </c>
      <c r="N568" s="409" t="s">
        <v>355</v>
      </c>
      <c r="O568" s="431">
        <f>SUMIFS(ФОТ!O$15:O$165,ФОТ!$A$15:$A$165,$A568,ФОТ!$M$15:$M$165,$M568)</f>
        <v>0</v>
      </c>
      <c r="P568" s="431">
        <f>SUMIFS(ФОТ!P$15:P$165,ФОТ!$A$15:$A$165,$A568,ФОТ!$M$15:$M$165,$M568)</f>
        <v>229.06</v>
      </c>
      <c r="Q568" s="431">
        <f>SUMIFS(ФОТ!Q$15:Q$165,ФОТ!$A$15:$A$165,$A568,ФОТ!$M$15:$M$165,$M568)</f>
        <v>229.06</v>
      </c>
      <c r="R568" s="431">
        <f>SUMIFS(ФОТ!R$15:R$165,ФОТ!$A$15:$A$165,$A568,ФОТ!$M$15:$M$165,$M568)</f>
        <v>0</v>
      </c>
      <c r="S568" s="431">
        <f>SUMIFS(ФОТ!S$15:S$165,ФОТ!$A$15:$A$165,$A568,ФОТ!$M$15:$M$165,$M568)</f>
        <v>259.8</v>
      </c>
      <c r="T568" s="431">
        <f>SUMIFS(ФОТ!T$15:T$165,ФОТ!$A$15:$A$165,$A568,ФОТ!$M$15:$M$165,$M568)</f>
        <v>259.8</v>
      </c>
      <c r="U568" s="480"/>
    </row>
    <row r="569" spans="1:27" s="400" customFormat="1" ht="22.8" outlineLevel="1">
      <c r="A569" s="528" t="str">
        <f t="shared" ref="A569:A585" si="93">A568</f>
        <v>1</v>
      </c>
      <c r="C569" s="573" t="s">
        <v>1307</v>
      </c>
      <c r="L569" s="429" t="s">
        <v>101</v>
      </c>
      <c r="M569" s="395" t="s">
        <v>1295</v>
      </c>
      <c r="N569" s="409" t="s">
        <v>355</v>
      </c>
      <c r="O569" s="431">
        <f>SUMIFS(ФОТ!O$15:O$165,ФОТ!$A$15:$A$165,$A569,ФОТ!$M$15:$M$165,$M569)</f>
        <v>0</v>
      </c>
      <c r="P569" s="431">
        <f>SUMIFS(ФОТ!P$15:P$165,ФОТ!$A$15:$A$165,$A569,ФОТ!$M$15:$M$165,$M569)</f>
        <v>69.176119999999997</v>
      </c>
      <c r="Q569" s="431">
        <f>SUMIFS(ФОТ!Q$15:Q$165,ФОТ!$A$15:$A$165,$A569,ФОТ!$M$15:$M$165,$M569)</f>
        <v>69.176119999999997</v>
      </c>
      <c r="R569" s="431">
        <f>SUMIFS(ФОТ!R$15:R$165,ФОТ!$A$15:$A$165,$A569,ФОТ!$M$15:$M$165,$M569)</f>
        <v>0</v>
      </c>
      <c r="S569" s="431">
        <f>SUMIFS(ФОТ!S$15:S$165,ФОТ!$A$15:$A$165,$A569,ФОТ!$M$15:$M$165,$M569)</f>
        <v>78.459599999999995</v>
      </c>
      <c r="T569" s="431">
        <f>SUMIFS(ФОТ!T$15:T$165,ФОТ!$A$15:$A$165,$A569,ФОТ!$M$15:$M$165,$M569)</f>
        <v>78.459599999999995</v>
      </c>
      <c r="U569" s="480"/>
    </row>
    <row r="570" spans="1:27" s="400" customFormat="1" ht="34.200000000000003" outlineLevel="1">
      <c r="A570" s="528" t="str">
        <f t="shared" si="93"/>
        <v>1</v>
      </c>
      <c r="B570" s="485" t="s">
        <v>1169</v>
      </c>
      <c r="C570" s="573" t="s">
        <v>1308</v>
      </c>
      <c r="L570" s="429" t="s">
        <v>102</v>
      </c>
      <c r="M570" s="395" t="s">
        <v>1079</v>
      </c>
      <c r="N570" s="409" t="s">
        <v>355</v>
      </c>
      <c r="O570" s="396">
        <f t="shared" ref="O570:T570" si="94">SUM(O571:O577)</f>
        <v>0</v>
      </c>
      <c r="P570" s="396">
        <f t="shared" si="94"/>
        <v>0</v>
      </c>
      <c r="Q570" s="396">
        <f t="shared" si="94"/>
        <v>0</v>
      </c>
      <c r="R570" s="396">
        <f t="shared" si="94"/>
        <v>0</v>
      </c>
      <c r="S570" s="396">
        <f t="shared" si="94"/>
        <v>0</v>
      </c>
      <c r="T570" s="396">
        <f t="shared" si="94"/>
        <v>0</v>
      </c>
      <c r="U570" s="480"/>
    </row>
    <row r="571" spans="1:27" s="400" customFormat="1" outlineLevel="1">
      <c r="A571" s="528" t="str">
        <f t="shared" si="93"/>
        <v>1</v>
      </c>
      <c r="B571" s="485"/>
      <c r="C571" s="573" t="s">
        <v>1324</v>
      </c>
      <c r="L571" s="429" t="s">
        <v>158</v>
      </c>
      <c r="M571" s="401" t="s">
        <v>467</v>
      </c>
      <c r="N571" s="409" t="s">
        <v>355</v>
      </c>
      <c r="O571" s="436"/>
      <c r="P571" s="436"/>
      <c r="Q571" s="436"/>
      <c r="R571" s="436"/>
      <c r="S571" s="436"/>
      <c r="T571" s="436"/>
      <c r="U571" s="480"/>
    </row>
    <row r="572" spans="1:27" s="400" customFormat="1" outlineLevel="1">
      <c r="A572" s="528" t="str">
        <f t="shared" si="93"/>
        <v>1</v>
      </c>
      <c r="B572" s="485"/>
      <c r="C572" s="573" t="s">
        <v>1325</v>
      </c>
      <c r="L572" s="429" t="s">
        <v>159</v>
      </c>
      <c r="M572" s="401" t="s">
        <v>468</v>
      </c>
      <c r="N572" s="409" t="s">
        <v>355</v>
      </c>
      <c r="O572" s="436"/>
      <c r="P572" s="436"/>
      <c r="Q572" s="436"/>
      <c r="R572" s="436"/>
      <c r="S572" s="436"/>
      <c r="T572" s="436"/>
      <c r="U572" s="480"/>
    </row>
    <row r="573" spans="1:27" s="400" customFormat="1" outlineLevel="1">
      <c r="A573" s="528" t="str">
        <f t="shared" si="93"/>
        <v>1</v>
      </c>
      <c r="B573" s="485"/>
      <c r="C573" s="573" t="s">
        <v>1326</v>
      </c>
      <c r="L573" s="429" t="s">
        <v>372</v>
      </c>
      <c r="M573" s="401" t="s">
        <v>469</v>
      </c>
      <c r="N573" s="409" t="s">
        <v>355</v>
      </c>
      <c r="O573" s="436"/>
      <c r="P573" s="436"/>
      <c r="Q573" s="436"/>
      <c r="R573" s="436"/>
      <c r="S573" s="436"/>
      <c r="T573" s="436"/>
      <c r="U573" s="480"/>
    </row>
    <row r="574" spans="1:27" s="400" customFormat="1" outlineLevel="1">
      <c r="A574" s="528" t="str">
        <f t="shared" si="93"/>
        <v>1</v>
      </c>
      <c r="B574" s="485"/>
      <c r="C574" s="573" t="s">
        <v>1412</v>
      </c>
      <c r="L574" s="429" t="s">
        <v>373</v>
      </c>
      <c r="M574" s="401" t="s">
        <v>470</v>
      </c>
      <c r="N574" s="409" t="s">
        <v>355</v>
      </c>
      <c r="O574" s="436"/>
      <c r="P574" s="436"/>
      <c r="Q574" s="436"/>
      <c r="R574" s="436"/>
      <c r="S574" s="436"/>
      <c r="T574" s="436"/>
      <c r="U574" s="480"/>
    </row>
    <row r="575" spans="1:27" s="400" customFormat="1" outlineLevel="1">
      <c r="A575" s="528" t="str">
        <f t="shared" si="93"/>
        <v>1</v>
      </c>
      <c r="B575" s="485"/>
      <c r="C575" s="573" t="s">
        <v>1413</v>
      </c>
      <c r="L575" s="429" t="s">
        <v>374</v>
      </c>
      <c r="M575" s="401" t="s">
        <v>471</v>
      </c>
      <c r="N575" s="409" t="s">
        <v>355</v>
      </c>
      <c r="O575" s="436"/>
      <c r="P575" s="436"/>
      <c r="Q575" s="436"/>
      <c r="R575" s="436"/>
      <c r="S575" s="436"/>
      <c r="T575" s="436"/>
      <c r="U575" s="480"/>
    </row>
    <row r="576" spans="1:27" s="400" customFormat="1" outlineLevel="1">
      <c r="A576" s="528" t="str">
        <f t="shared" si="93"/>
        <v>1</v>
      </c>
      <c r="B576" s="485"/>
      <c r="C576" s="573" t="s">
        <v>1446</v>
      </c>
      <c r="L576" s="429" t="s">
        <v>1080</v>
      </c>
      <c r="M576" s="401" t="s">
        <v>472</v>
      </c>
      <c r="N576" s="409" t="s">
        <v>355</v>
      </c>
      <c r="O576" s="436"/>
      <c r="P576" s="436"/>
      <c r="Q576" s="436"/>
      <c r="R576" s="436"/>
      <c r="S576" s="436"/>
      <c r="T576" s="436"/>
      <c r="U576" s="480"/>
    </row>
    <row r="577" spans="1:27" s="400" customFormat="1" outlineLevel="1">
      <c r="A577" s="528" t="str">
        <f t="shared" si="93"/>
        <v>1</v>
      </c>
      <c r="B577" s="485" t="s">
        <v>1286</v>
      </c>
      <c r="C577" s="573" t="s">
        <v>1447</v>
      </c>
      <c r="L577" s="429" t="s">
        <v>1081</v>
      </c>
      <c r="M577" s="401" t="s">
        <v>1287</v>
      </c>
      <c r="N577" s="531" t="s">
        <v>355</v>
      </c>
      <c r="O577" s="436"/>
      <c r="P577" s="436"/>
      <c r="Q577" s="436"/>
      <c r="R577" s="436"/>
      <c r="S577" s="436"/>
      <c r="T577" s="436"/>
      <c r="U577" s="480"/>
    </row>
    <row r="578" spans="1:27" s="400" customFormat="1" ht="45.6" outlineLevel="1">
      <c r="A578" s="528" t="str">
        <f t="shared" si="93"/>
        <v>1</v>
      </c>
      <c r="B578" s="485" t="s">
        <v>1170</v>
      </c>
      <c r="C578" s="573" t="s">
        <v>1362</v>
      </c>
      <c r="L578" s="429" t="s">
        <v>103</v>
      </c>
      <c r="M578" s="395" t="s">
        <v>1082</v>
      </c>
      <c r="N578" s="409" t="s">
        <v>355</v>
      </c>
      <c r="O578" s="436"/>
      <c r="P578" s="436"/>
      <c r="Q578" s="436"/>
      <c r="R578" s="436"/>
      <c r="S578" s="436"/>
      <c r="T578" s="436"/>
      <c r="U578" s="480"/>
    </row>
    <row r="579" spans="1:27" s="400" customFormat="1" outlineLevel="1">
      <c r="A579" s="528" t="str">
        <f t="shared" si="93"/>
        <v>1</v>
      </c>
      <c r="B579" s="485" t="s">
        <v>1171</v>
      </c>
      <c r="C579" s="573" t="s">
        <v>1311</v>
      </c>
      <c r="L579" s="429" t="s">
        <v>119</v>
      </c>
      <c r="M579" s="395" t="s">
        <v>1083</v>
      </c>
      <c r="N579" s="409" t="s">
        <v>355</v>
      </c>
      <c r="O579" s="436"/>
      <c r="P579" s="436"/>
      <c r="Q579" s="436"/>
      <c r="R579" s="436"/>
      <c r="S579" s="436"/>
      <c r="T579" s="436"/>
      <c r="U579" s="480"/>
    </row>
    <row r="580" spans="1:27" s="400" customFormat="1" outlineLevel="1">
      <c r="A580" s="528" t="str">
        <f t="shared" si="93"/>
        <v>1</v>
      </c>
      <c r="B580" s="485" t="s">
        <v>1172</v>
      </c>
      <c r="C580" s="573" t="s">
        <v>1363</v>
      </c>
      <c r="L580" s="429" t="s">
        <v>123</v>
      </c>
      <c r="M580" s="395" t="s">
        <v>1084</v>
      </c>
      <c r="N580" s="409" t="s">
        <v>355</v>
      </c>
      <c r="O580" s="436"/>
      <c r="P580" s="436"/>
      <c r="Q580" s="436"/>
      <c r="R580" s="436"/>
      <c r="S580" s="436"/>
      <c r="T580" s="436"/>
      <c r="U580" s="480"/>
    </row>
    <row r="581" spans="1:27" s="400" customFormat="1" outlineLevel="1">
      <c r="A581" s="528" t="str">
        <f t="shared" si="93"/>
        <v>1</v>
      </c>
      <c r="B581" s="485" t="s">
        <v>1173</v>
      </c>
      <c r="C581" s="573" t="s">
        <v>1364</v>
      </c>
      <c r="L581" s="429" t="s">
        <v>124</v>
      </c>
      <c r="M581" s="395" t="s">
        <v>1085</v>
      </c>
      <c r="N581" s="409" t="s">
        <v>355</v>
      </c>
      <c r="O581" s="436"/>
      <c r="P581" s="436"/>
      <c r="Q581" s="436"/>
      <c r="R581" s="436"/>
      <c r="S581" s="436"/>
      <c r="T581" s="436"/>
      <c r="U581" s="480"/>
    </row>
    <row r="582" spans="1:27" s="400" customFormat="1" outlineLevel="1">
      <c r="A582" s="528" t="str">
        <f t="shared" si="93"/>
        <v>1</v>
      </c>
      <c r="B582" s="485" t="s">
        <v>1174</v>
      </c>
      <c r="C582" s="573" t="s">
        <v>1365</v>
      </c>
      <c r="L582" s="429" t="s">
        <v>125</v>
      </c>
      <c r="M582" s="395" t="s">
        <v>1086</v>
      </c>
      <c r="N582" s="409" t="s">
        <v>355</v>
      </c>
      <c r="O582" s="396">
        <f t="shared" ref="O582:T582" si="95">SUM(O583:O585)</f>
        <v>0</v>
      </c>
      <c r="P582" s="396">
        <f t="shared" si="95"/>
        <v>0</v>
      </c>
      <c r="Q582" s="396">
        <f t="shared" si="95"/>
        <v>0</v>
      </c>
      <c r="R582" s="396">
        <f t="shared" si="95"/>
        <v>0</v>
      </c>
      <c r="S582" s="396">
        <f t="shared" si="95"/>
        <v>0</v>
      </c>
      <c r="T582" s="396">
        <f t="shared" si="95"/>
        <v>0</v>
      </c>
      <c r="U582" s="480"/>
    </row>
    <row r="583" spans="1:27" s="400" customFormat="1" outlineLevel="1">
      <c r="A583" s="528" t="str">
        <f t="shared" si="93"/>
        <v>1</v>
      </c>
      <c r="B583" s="485" t="s">
        <v>1175</v>
      </c>
      <c r="C583" s="573" t="s">
        <v>1366</v>
      </c>
      <c r="L583" s="429" t="s">
        <v>146</v>
      </c>
      <c r="M583" s="401" t="s">
        <v>1087</v>
      </c>
      <c r="N583" s="409" t="s">
        <v>355</v>
      </c>
      <c r="O583" s="436"/>
      <c r="P583" s="436"/>
      <c r="Q583" s="436"/>
      <c r="R583" s="436"/>
      <c r="S583" s="436"/>
      <c r="T583" s="436"/>
      <c r="U583" s="480"/>
    </row>
    <row r="584" spans="1:27" s="400" customFormat="1" ht="45.6" outlineLevel="1">
      <c r="A584" s="528" t="str">
        <f t="shared" si="93"/>
        <v>1</v>
      </c>
      <c r="B584" s="485" t="s">
        <v>1176</v>
      </c>
      <c r="C584" s="573" t="s">
        <v>1367</v>
      </c>
      <c r="L584" s="429" t="s">
        <v>187</v>
      </c>
      <c r="M584" s="401" t="s">
        <v>1088</v>
      </c>
      <c r="N584" s="409" t="s">
        <v>355</v>
      </c>
      <c r="O584" s="436"/>
      <c r="P584" s="436"/>
      <c r="Q584" s="436"/>
      <c r="R584" s="436"/>
      <c r="S584" s="436"/>
      <c r="T584" s="436"/>
      <c r="U584" s="480"/>
    </row>
    <row r="585" spans="1:27" s="400" customFormat="1" outlineLevel="1">
      <c r="A585" s="528" t="str">
        <f t="shared" si="93"/>
        <v>1</v>
      </c>
      <c r="B585" s="485" t="s">
        <v>1288</v>
      </c>
      <c r="C585" s="573" t="s">
        <v>1368</v>
      </c>
      <c r="L585" s="429" t="s">
        <v>393</v>
      </c>
      <c r="M585" s="401" t="s">
        <v>1289</v>
      </c>
      <c r="N585" s="531" t="s">
        <v>355</v>
      </c>
      <c r="O585" s="436"/>
      <c r="P585" s="436"/>
      <c r="Q585" s="436"/>
      <c r="R585" s="436"/>
      <c r="S585" s="436"/>
      <c r="T585" s="436"/>
      <c r="U585" s="480"/>
    </row>
    <row r="586" spans="1:27">
      <c r="A586" s="168" t="s">
        <v>1093</v>
      </c>
      <c r="O586" s="483"/>
      <c r="P586" s="483"/>
      <c r="Q586" s="484"/>
      <c r="R586" s="484"/>
      <c r="S586" s="484"/>
      <c r="T586" s="484"/>
    </row>
    <row r="587" spans="1:27" s="400" customFormat="1" ht="13.8" outlineLevel="1">
      <c r="A587" s="430" t="str">
        <f>A586</f>
        <v>et_List14_1</v>
      </c>
      <c r="K587" s="128" t="s">
        <v>268</v>
      </c>
      <c r="L587" s="429"/>
      <c r="M587" s="410"/>
      <c r="N587" s="409" t="s">
        <v>355</v>
      </c>
      <c r="O587" s="436"/>
      <c r="P587" s="436"/>
      <c r="Q587" s="436"/>
      <c r="R587" s="436"/>
      <c r="S587" s="436"/>
      <c r="T587" s="436"/>
      <c r="U587" s="476"/>
    </row>
    <row r="589" spans="1:27" s="124" customFormat="1" ht="30" customHeight="1">
      <c r="A589" s="123" t="s">
        <v>1107</v>
      </c>
      <c r="M589" s="125"/>
      <c r="N589" s="125"/>
      <c r="O589" s="125"/>
      <c r="P589" s="125"/>
      <c r="AA589" s="126"/>
    </row>
    <row r="590" spans="1:27">
      <c r="A590" s="168" t="s">
        <v>895</v>
      </c>
    </row>
    <row r="591" spans="1:27" s="432" customFormat="1" ht="14.4">
      <c r="A591" s="164" t="s">
        <v>17</v>
      </c>
      <c r="B591" s="574" t="s">
        <v>1420</v>
      </c>
      <c r="L591" s="218" t="str">
        <f>INDEX('Общие сведения'!$J$112:$J$216,MATCH($A591,'Общие сведения'!$D$112:$D$216,0))</f>
        <v>Тариф 1 (Водоснабжение) - тариф на питьевую воду</v>
      </c>
      <c r="M591" s="433"/>
      <c r="N591" s="433"/>
      <c r="O591" s="442">
        <f t="shared" ref="O591:T591" si="96">SUM(O592:O600)</f>
        <v>0</v>
      </c>
      <c r="P591" s="442">
        <f t="shared" si="96"/>
        <v>0</v>
      </c>
      <c r="Q591" s="442">
        <f t="shared" si="96"/>
        <v>0</v>
      </c>
      <c r="R591" s="442">
        <f t="shared" si="96"/>
        <v>0</v>
      </c>
      <c r="S591" s="442">
        <f t="shared" si="96"/>
        <v>0</v>
      </c>
      <c r="T591" s="442">
        <f t="shared" si="96"/>
        <v>0</v>
      </c>
      <c r="U591" s="433"/>
    </row>
    <row r="592" spans="1:27" s="432" customFormat="1" ht="22.8" outlineLevel="1">
      <c r="A592" s="528" t="str">
        <f>A591</f>
        <v>1</v>
      </c>
      <c r="B592" s="574" t="s">
        <v>1306</v>
      </c>
      <c r="L592" s="434" t="s">
        <v>17</v>
      </c>
      <c r="M592" s="408" t="s">
        <v>1098</v>
      </c>
      <c r="N592" s="435" t="s">
        <v>355</v>
      </c>
      <c r="O592" s="235"/>
      <c r="P592" s="436"/>
      <c r="Q592" s="436"/>
      <c r="R592" s="436"/>
      <c r="S592" s="436"/>
      <c r="T592" s="436"/>
      <c r="U592" s="421"/>
    </row>
    <row r="593" spans="1:21" s="432" customFormat="1" ht="22.8" outlineLevel="1">
      <c r="A593" s="528" t="str">
        <f t="shared" ref="A593:A602" si="97">A592</f>
        <v>1</v>
      </c>
      <c r="B593" s="574" t="s">
        <v>1307</v>
      </c>
      <c r="L593" s="434" t="s">
        <v>101</v>
      </c>
      <c r="M593" s="408" t="s">
        <v>1099</v>
      </c>
      <c r="N593" s="435" t="s">
        <v>355</v>
      </c>
      <c r="O593" s="235"/>
      <c r="P593" s="436"/>
      <c r="Q593" s="436"/>
      <c r="R593" s="436"/>
      <c r="S593" s="436"/>
      <c r="T593" s="436"/>
      <c r="U593" s="421"/>
    </row>
    <row r="594" spans="1:21" s="432" customFormat="1" ht="22.8" outlineLevel="1">
      <c r="A594" s="528" t="str">
        <f t="shared" si="97"/>
        <v>1</v>
      </c>
      <c r="B594" s="574" t="s">
        <v>1308</v>
      </c>
      <c r="L594" s="434" t="s">
        <v>102</v>
      </c>
      <c r="M594" s="408" t="s">
        <v>1100</v>
      </c>
      <c r="N594" s="435" t="s">
        <v>355</v>
      </c>
      <c r="O594" s="235"/>
      <c r="P594" s="436"/>
      <c r="Q594" s="436"/>
      <c r="R594" s="436"/>
      <c r="S594" s="436"/>
      <c r="T594" s="436"/>
      <c r="U594" s="421"/>
    </row>
    <row r="595" spans="1:21" s="432" customFormat="1" ht="34.200000000000003" outlineLevel="1">
      <c r="A595" s="528" t="str">
        <f t="shared" si="97"/>
        <v>1</v>
      </c>
      <c r="B595" s="574" t="s">
        <v>1362</v>
      </c>
      <c r="L595" s="437">
        <v>4</v>
      </c>
      <c r="M595" s="408" t="s">
        <v>1101</v>
      </c>
      <c r="N595" s="435" t="s">
        <v>355</v>
      </c>
      <c r="O595" s="499">
        <f>SUMIFS(ФОТ!O$15:O$165,ФОТ!$A$15:$A$165,$A595,ФОТ!$B$15:$B$165,"СП")+SUMIFS(ФОТ!O$15:O$165,ФОТ!$A$15:$A$165,$A595,ФОТ!$B$15:$B$165,"СОЦ_СП")</f>
        <v>0</v>
      </c>
      <c r="P595" s="499">
        <f>SUMIFS(ФОТ!P$15:P$165,ФОТ!$A$15:$A$165,$A595,ФОТ!$B$15:$B$165,"СП")+SUMIFS(ФОТ!P$15:P$165,ФОТ!$A$15:$A$165,$A595,ФОТ!$B$15:$B$165,"СОЦ_СП")</f>
        <v>0</v>
      </c>
      <c r="Q595" s="499">
        <f>SUMIFS(ФОТ!Q$15:Q$165,ФОТ!$A$15:$A$165,$A595,ФОТ!$B$15:$B$165,"СП")+SUMIFS(ФОТ!Q$15:Q$165,ФОТ!$A$15:$A$165,$A595,ФОТ!$B$15:$B$165,"СОЦ_СП")</f>
        <v>0</v>
      </c>
      <c r="R595" s="499">
        <f>SUMIFS(ФОТ!R$15:R$165,ФОТ!$A$15:$A$165,$A595,ФОТ!$B$15:$B$165,"СП")+SUMIFS(ФОТ!R$15:R$165,ФОТ!$A$15:$A$165,$A595,ФОТ!$B$15:$B$165,"СОЦ_СП")</f>
        <v>0</v>
      </c>
      <c r="S595" s="499">
        <f>SUMIFS(ФОТ!S$15:S$165,ФОТ!$A$15:$A$165,$A595,ФОТ!$B$15:$B$165,"СП")+SUMIFS(ФОТ!S$15:S$165,ФОТ!$A$15:$A$165,$A595,ФОТ!$B$15:$B$165,"СОЦ_СП")</f>
        <v>0</v>
      </c>
      <c r="T595" s="499">
        <f>SUMIFS(ФОТ!T$15:T$165,ФОТ!$A$15:$A$165,$A595,ФОТ!$B$15:$B$165,"СП")+SUMIFS(ФОТ!T$15:T$165,ФОТ!$A$15:$A$165,$A595,ФОТ!$B$15:$B$165,"СОЦ_СП")</f>
        <v>0</v>
      </c>
      <c r="U595" s="421"/>
    </row>
    <row r="596" spans="1:21" s="432" customFormat="1" ht="34.200000000000003" outlineLevel="1">
      <c r="A596" s="528" t="str">
        <f t="shared" si="97"/>
        <v>1</v>
      </c>
      <c r="B596" s="574" t="s">
        <v>1311</v>
      </c>
      <c r="L596" s="434" t="s">
        <v>119</v>
      </c>
      <c r="M596" s="408" t="s">
        <v>1102</v>
      </c>
      <c r="N596" s="435" t="s">
        <v>355</v>
      </c>
      <c r="O596" s="235"/>
      <c r="P596" s="235"/>
      <c r="Q596" s="235"/>
      <c r="R596" s="235"/>
      <c r="S596" s="235"/>
      <c r="T596" s="235"/>
      <c r="U596" s="421"/>
    </row>
    <row r="597" spans="1:21" s="432" customFormat="1" ht="22.8" outlineLevel="1">
      <c r="A597" s="528" t="str">
        <f t="shared" si="97"/>
        <v>1</v>
      </c>
      <c r="B597" s="574" t="s">
        <v>1363</v>
      </c>
      <c r="L597" s="434" t="s">
        <v>123</v>
      </c>
      <c r="M597" s="408" t="s">
        <v>1103</v>
      </c>
      <c r="N597" s="435" t="s">
        <v>355</v>
      </c>
      <c r="O597" s="235"/>
      <c r="P597" s="235"/>
      <c r="Q597" s="235"/>
      <c r="R597" s="235"/>
      <c r="S597" s="235"/>
      <c r="T597" s="235"/>
      <c r="U597" s="421"/>
    </row>
    <row r="598" spans="1:21" s="432" customFormat="1" ht="45.6" outlineLevel="1">
      <c r="A598" s="528" t="str">
        <f t="shared" si="97"/>
        <v>1</v>
      </c>
      <c r="B598" s="574" t="s">
        <v>1364</v>
      </c>
      <c r="L598" s="434" t="s">
        <v>124</v>
      </c>
      <c r="M598" s="408" t="s">
        <v>1104</v>
      </c>
      <c r="N598" s="435" t="s">
        <v>355</v>
      </c>
      <c r="O598" s="235"/>
      <c r="P598" s="235"/>
      <c r="Q598" s="235"/>
      <c r="R598" s="235"/>
      <c r="S598" s="235"/>
      <c r="T598" s="235"/>
      <c r="U598" s="421"/>
    </row>
    <row r="599" spans="1:21" s="432" customFormat="1" ht="34.200000000000003" outlineLevel="1">
      <c r="A599" s="528" t="str">
        <f t="shared" si="97"/>
        <v>1</v>
      </c>
      <c r="B599" s="574" t="s">
        <v>1365</v>
      </c>
      <c r="L599" s="434" t="s">
        <v>125</v>
      </c>
      <c r="M599" s="408" t="s">
        <v>1105</v>
      </c>
      <c r="N599" s="435" t="s">
        <v>355</v>
      </c>
      <c r="O599" s="235"/>
      <c r="P599" s="235"/>
      <c r="Q599" s="235"/>
      <c r="R599" s="235"/>
      <c r="S599" s="235"/>
      <c r="T599" s="235"/>
      <c r="U599" s="421"/>
    </row>
    <row r="600" spans="1:21" s="432" customFormat="1" ht="14.4" outlineLevel="1">
      <c r="A600" s="528" t="str">
        <f t="shared" si="97"/>
        <v>1</v>
      </c>
      <c r="B600" s="574" t="s">
        <v>1369</v>
      </c>
      <c r="L600" s="437">
        <v>9</v>
      </c>
      <c r="M600" s="408" t="s">
        <v>1106</v>
      </c>
      <c r="N600" s="435" t="s">
        <v>355</v>
      </c>
      <c r="O600" s="438">
        <f t="shared" ref="O600:T600" si="98">SUM(O601:O602)</f>
        <v>0</v>
      </c>
      <c r="P600" s="438">
        <f t="shared" si="98"/>
        <v>0</v>
      </c>
      <c r="Q600" s="438">
        <f t="shared" si="98"/>
        <v>0</v>
      </c>
      <c r="R600" s="438">
        <f t="shared" si="98"/>
        <v>0</v>
      </c>
      <c r="S600" s="438">
        <f t="shared" si="98"/>
        <v>0</v>
      </c>
      <c r="T600" s="438">
        <f t="shared" si="98"/>
        <v>0</v>
      </c>
      <c r="U600" s="421"/>
    </row>
    <row r="601" spans="1:21" s="432" customFormat="1" ht="14.4" hidden="1" outlineLevel="1">
      <c r="A601" s="528" t="str">
        <f t="shared" si="97"/>
        <v>1</v>
      </c>
      <c r="L601" s="439" t="s">
        <v>1109</v>
      </c>
      <c r="M601" s="443"/>
      <c r="N601" s="435"/>
      <c r="O601" s="440"/>
      <c r="P601" s="440"/>
      <c r="Q601" s="440"/>
      <c r="R601" s="440"/>
      <c r="S601" s="440"/>
      <c r="T601" s="440"/>
      <c r="U601" s="441"/>
    </row>
    <row r="602" spans="1:21" s="400" customFormat="1" ht="15" customHeight="1" outlineLevel="1">
      <c r="A602" s="528" t="str">
        <f t="shared" si="97"/>
        <v>1</v>
      </c>
      <c r="B602" s="400" t="str">
        <f>A602&amp;"pIns"</f>
        <v>1pIns</v>
      </c>
      <c r="L602" s="238"/>
      <c r="M602" s="239" t="s">
        <v>356</v>
      </c>
      <c r="N602" s="239"/>
      <c r="O602" s="239"/>
      <c r="P602" s="239"/>
      <c r="Q602" s="239"/>
      <c r="R602" s="239"/>
      <c r="S602" s="239"/>
      <c r="T602" s="239"/>
      <c r="U602" s="240"/>
    </row>
    <row r="603" spans="1:21">
      <c r="A603" s="168" t="s">
        <v>1108</v>
      </c>
      <c r="B603" s="423"/>
      <c r="C603" s="423"/>
    </row>
    <row r="604" spans="1:21" s="432" customFormat="1" ht="14.4" outlineLevel="1">
      <c r="A604" s="585" t="str">
        <f ca="1">OFFSET(A604,-1,0)</f>
        <v>et_List17_1</v>
      </c>
      <c r="B604" s="574" t="s">
        <v>1369</v>
      </c>
      <c r="C604" s="432">
        <f>M604</f>
        <v>0</v>
      </c>
      <c r="K604" s="128" t="s">
        <v>268</v>
      </c>
      <c r="L604" s="429"/>
      <c r="M604" s="410"/>
      <c r="N604" s="435" t="s">
        <v>355</v>
      </c>
      <c r="O604" s="235"/>
      <c r="P604" s="235"/>
      <c r="Q604" s="235"/>
      <c r="R604" s="235"/>
      <c r="S604" s="235"/>
      <c r="T604" s="235"/>
      <c r="U604" s="421"/>
    </row>
  </sheetData>
  <sheetProtection formatColumns="0" formatRows="0"/>
  <mergeCells count="45">
    <mergeCell ref="N482:P482"/>
    <mergeCell ref="N523:P523"/>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L521:M521"/>
    <mergeCell ref="J223:J225"/>
    <mergeCell ref="J320:J322"/>
    <mergeCell ref="J324:J326"/>
    <mergeCell ref="J328:J330"/>
    <mergeCell ref="J332:J334"/>
    <mergeCell ref="J227:J233"/>
    <mergeCell ref="L479:M479"/>
    <mergeCell ref="L480:M480"/>
    <mergeCell ref="L481:M481"/>
    <mergeCell ref="L482:M482"/>
    <mergeCell ref="L520:M520"/>
    <mergeCell ref="E17:G17"/>
    <mergeCell ref="J561:J563"/>
    <mergeCell ref="J216:J218"/>
    <mergeCell ref="L522:M522"/>
    <mergeCell ref="L523:M523"/>
    <mergeCell ref="J336:J338"/>
    <mergeCell ref="J529:J530"/>
    <mergeCell ref="J532:J537"/>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T353 S601:T601"/>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6:O537 N524:O525 O316:T318 O292:T296 O281:T285 O275:T279 O332:T333 O263:T267 O257:T261 O251:T255 O245:T249 O239:T243 N532:O534 O223:T223 O72:R72 O205:T205 S86:U93 O86:Q93 S83:U84 O83:Q84 O59:R59 O225:T225 O171:T176 O604:T604 N513:O514 O269:T273 O218:T218 O592:T599 O324:T325 O320:T321 O178:T181 O194:T196 O185:T186 O192:T192 R389:V389 P388:R388 V388 O188:T190 O66:R66 O230:T231 O99:T100 O102:T104 O106:T109 O111:T114 O118:T120 O122:T123 O126:T127 O129:T130 O138:T139 O159:T159 O147:T148 O150:T152 O156:T157 O162:T163 O165:T166 O168:T169 O132:T134 N507:O508 N498:O499 N504:O505 N501:O502 N495:O496 N510:O511 O344:T351 O328:T329 O78:Q80 S78:U80 O336:T337 O216:T216 N516:O517 N529:O529 N539:O539 O233:T233 O228:T228 O141:T144">
      <formula1>0</formula1>
      <formula2>9.99999999999999E+23</formula2>
    </dataValidation>
    <dataValidation type="decimal" allowBlank="1" showErrorMessage="1" errorTitle="Ошибка" error="Допускается ввод только действительных чисел!" sqref="O363:V366 O381:V383 O376:V379 O372:V374 O368:V370 O388:O389 S462:U467 S409:U410 O447:Q457 O81:U81 S423:U423 S428:U428 O423:Q423 O409:Q410 O470:Q473 O397:Q399 O403:Q403 S403:U403 O462:Q467 S397:U399 O459:Q460 S459:U460 O428:Q428 S447:U457 X81 S470:U47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1 U205 U210:U214 U223:U225 U343:U352 U238:U285 U290:U296 U301 U304 U307 U310 U316:U318 U320:U322 U324:U326 U328:U330 W475:Y475 X78:X80 U356 W361:W383 R86:R93 X86:X93 R83:R84 X83:X84 U336:U338 R78:R80 U216:U218 W394:Y419 U227:U233 U313 U604 U592:U600 U332:U334 W421:Y473">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30"/>
  <sheetViews>
    <sheetView showGridLines="0" view="pageBreakPreview" topLeftCell="L12" zoomScale="60" zoomScaleNormal="100" workbookViewId="0">
      <selection activeCell="O42" sqref="O42"/>
    </sheetView>
  </sheetViews>
  <sheetFormatPr defaultColWidth="9.125" defaultRowHeight="11.4"/>
  <cols>
    <col min="1" max="1" width="3.625" style="58" hidden="1" customWidth="1"/>
    <col min="2" max="2" width="3.625" style="55" hidden="1" customWidth="1"/>
    <col min="3" max="3" width="3.75" style="55" hidden="1" customWidth="1"/>
    <col min="4" max="4" width="3.75" style="56" hidden="1" customWidth="1"/>
    <col min="5" max="11" width="3.75" style="55" hidden="1" customWidth="1"/>
    <col min="12" max="12" width="6.25" style="55" customWidth="1"/>
    <col min="13" max="14" width="28.75" style="55" customWidth="1"/>
    <col min="15" max="15" width="15.375" style="64" customWidth="1"/>
    <col min="16" max="16" width="20.75" style="55" customWidth="1"/>
    <col min="17" max="17" width="30.75" style="55" customWidth="1"/>
    <col min="18" max="16384" width="9.125" style="55"/>
  </cols>
  <sheetData>
    <row r="1" spans="1:17" ht="12" hidden="1" customHeight="1">
      <c r="A1" s="658"/>
      <c r="B1" s="659"/>
      <c r="C1" s="659"/>
      <c r="D1" s="660"/>
      <c r="E1" s="659"/>
      <c r="F1" s="659"/>
      <c r="G1" s="659"/>
      <c r="H1" s="659"/>
      <c r="I1" s="659"/>
      <c r="J1" s="659"/>
      <c r="K1" s="659"/>
      <c r="L1" s="659"/>
      <c r="M1" s="659" t="s">
        <v>832</v>
      </c>
      <c r="N1" s="659" t="s">
        <v>833</v>
      </c>
      <c r="O1" s="659" t="s">
        <v>834</v>
      </c>
      <c r="P1" s="659"/>
      <c r="Q1" s="659"/>
    </row>
    <row r="2" spans="1:17" ht="12" hidden="1" customHeight="1">
      <c r="A2" s="658"/>
      <c r="B2" s="659"/>
      <c r="C2" s="659"/>
      <c r="D2" s="660"/>
      <c r="E2" s="659"/>
      <c r="F2" s="659"/>
      <c r="G2" s="659"/>
      <c r="H2" s="659"/>
      <c r="I2" s="659"/>
      <c r="J2" s="659"/>
      <c r="K2" s="659"/>
      <c r="L2" s="659"/>
      <c r="M2" s="659"/>
      <c r="N2" s="659"/>
      <c r="O2" s="659"/>
      <c r="P2" s="659"/>
      <c r="Q2" s="659"/>
    </row>
    <row r="3" spans="1:17" ht="12" hidden="1" customHeight="1">
      <c r="A3" s="658"/>
      <c r="B3" s="659"/>
      <c r="C3" s="659"/>
      <c r="D3" s="660"/>
      <c r="E3" s="659"/>
      <c r="F3" s="659"/>
      <c r="G3" s="659"/>
      <c r="H3" s="659"/>
      <c r="I3" s="659"/>
      <c r="J3" s="659"/>
      <c r="K3" s="659"/>
      <c r="L3" s="659"/>
      <c r="M3" s="659"/>
      <c r="N3" s="659"/>
      <c r="O3" s="659"/>
      <c r="P3" s="659"/>
      <c r="Q3" s="659"/>
    </row>
    <row r="4" spans="1:17" ht="12" hidden="1" customHeight="1">
      <c r="A4" s="658"/>
      <c r="B4" s="659"/>
      <c r="C4" s="659"/>
      <c r="D4" s="660"/>
      <c r="E4" s="659"/>
      <c r="F4" s="659"/>
      <c r="G4" s="659"/>
      <c r="H4" s="659"/>
      <c r="I4" s="659"/>
      <c r="J4" s="659"/>
      <c r="K4" s="659"/>
      <c r="L4" s="659"/>
      <c r="M4" s="659"/>
      <c r="N4" s="659"/>
      <c r="O4" s="659"/>
      <c r="P4" s="659"/>
      <c r="Q4" s="659"/>
    </row>
    <row r="5" spans="1:17" ht="12" hidden="1" customHeight="1">
      <c r="A5" s="658"/>
      <c r="B5" s="659"/>
      <c r="C5" s="659"/>
      <c r="D5" s="660"/>
      <c r="E5" s="659"/>
      <c r="F5" s="659"/>
      <c r="G5" s="659"/>
      <c r="H5" s="659"/>
      <c r="I5" s="659"/>
      <c r="J5" s="659"/>
      <c r="K5" s="659"/>
      <c r="L5" s="659"/>
      <c r="M5" s="659"/>
      <c r="N5" s="659"/>
      <c r="O5" s="659"/>
      <c r="P5" s="659"/>
      <c r="Q5" s="659"/>
    </row>
    <row r="6" spans="1:17" ht="12" hidden="1" customHeight="1">
      <c r="A6" s="658"/>
      <c r="B6" s="659"/>
      <c r="C6" s="659"/>
      <c r="D6" s="660"/>
      <c r="E6" s="659"/>
      <c r="F6" s="659"/>
      <c r="G6" s="659"/>
      <c r="H6" s="659"/>
      <c r="I6" s="659"/>
      <c r="J6" s="659"/>
      <c r="K6" s="659"/>
      <c r="L6" s="659"/>
      <c r="M6" s="659"/>
      <c r="N6" s="659"/>
      <c r="O6" s="659"/>
      <c r="P6" s="659"/>
      <c r="Q6" s="659"/>
    </row>
    <row r="7" spans="1:17" ht="12" hidden="1" customHeight="1">
      <c r="A7" s="658"/>
      <c r="B7" s="659"/>
      <c r="C7" s="659"/>
      <c r="D7" s="660"/>
      <c r="E7" s="659"/>
      <c r="F7" s="659"/>
      <c r="G7" s="659"/>
      <c r="H7" s="659"/>
      <c r="I7" s="659"/>
      <c r="J7" s="659"/>
      <c r="K7" s="659"/>
      <c r="L7" s="659"/>
      <c r="M7" s="659"/>
      <c r="N7" s="659"/>
      <c r="O7" s="659"/>
      <c r="P7" s="659"/>
      <c r="Q7" s="659"/>
    </row>
    <row r="8" spans="1:17" ht="12" hidden="1" customHeight="1">
      <c r="A8" s="658"/>
      <c r="B8" s="659"/>
      <c r="C8" s="659"/>
      <c r="D8" s="660"/>
      <c r="E8" s="659"/>
      <c r="F8" s="659"/>
      <c r="G8" s="659"/>
      <c r="H8" s="659"/>
      <c r="I8" s="659"/>
      <c r="J8" s="659"/>
      <c r="K8" s="659"/>
      <c r="L8" s="659"/>
      <c r="M8" s="659"/>
      <c r="N8" s="659"/>
      <c r="O8" s="659"/>
      <c r="P8" s="659"/>
      <c r="Q8" s="659"/>
    </row>
    <row r="9" spans="1:17" ht="12" hidden="1" customHeight="1">
      <c r="A9" s="658"/>
      <c r="B9" s="659"/>
      <c r="C9" s="659"/>
      <c r="D9" s="660"/>
      <c r="E9" s="659"/>
      <c r="F9" s="659"/>
      <c r="G9" s="659"/>
      <c r="H9" s="659"/>
      <c r="I9" s="659"/>
      <c r="J9" s="659"/>
      <c r="K9" s="659"/>
      <c r="L9" s="659"/>
      <c r="M9" s="659"/>
      <c r="N9" s="659"/>
      <c r="O9" s="659"/>
      <c r="P9" s="659"/>
      <c r="Q9" s="659"/>
    </row>
    <row r="10" spans="1:17" ht="12" hidden="1" customHeight="1">
      <c r="A10" s="658"/>
      <c r="B10" s="659"/>
      <c r="C10" s="659"/>
      <c r="D10" s="660"/>
      <c r="E10" s="659"/>
      <c r="F10" s="659"/>
      <c r="G10" s="659"/>
      <c r="H10" s="659"/>
      <c r="I10" s="659"/>
      <c r="J10" s="659"/>
      <c r="K10" s="659"/>
      <c r="L10" s="659"/>
      <c r="M10" s="659"/>
      <c r="N10" s="659"/>
      <c r="O10" s="659"/>
      <c r="P10" s="659"/>
      <c r="Q10" s="659"/>
    </row>
    <row r="11" spans="1:17" ht="15" hidden="1" customHeight="1">
      <c r="A11" s="658"/>
      <c r="B11" s="659"/>
      <c r="C11" s="659"/>
      <c r="D11" s="660"/>
      <c r="E11" s="660"/>
      <c r="F11" s="660"/>
      <c r="G11" s="660"/>
      <c r="H11" s="660"/>
      <c r="I11" s="660"/>
      <c r="J11" s="660"/>
      <c r="K11" s="660"/>
      <c r="L11" s="661"/>
      <c r="M11" s="662"/>
      <c r="N11" s="661"/>
      <c r="O11" s="661"/>
      <c r="P11" s="659"/>
      <c r="Q11" s="659"/>
    </row>
    <row r="12" spans="1:17" ht="30" customHeight="1">
      <c r="A12" s="658"/>
      <c r="B12" s="659"/>
      <c r="C12" s="660"/>
      <c r="D12" s="660"/>
      <c r="E12" s="660"/>
      <c r="F12" s="660"/>
      <c r="G12" s="660"/>
      <c r="H12" s="660"/>
      <c r="I12" s="660"/>
      <c r="J12" s="660"/>
      <c r="K12" s="660"/>
      <c r="L12" s="1102" t="s">
        <v>1025</v>
      </c>
      <c r="M12" s="1102"/>
      <c r="N12" s="1102"/>
      <c r="O12" s="1102"/>
      <c r="P12" s="1102"/>
      <c r="Q12" s="1102"/>
    </row>
    <row r="13" spans="1:17">
      <c r="A13" s="658"/>
      <c r="B13" s="659"/>
      <c r="C13" s="659"/>
      <c r="D13" s="660"/>
      <c r="E13" s="663"/>
      <c r="F13" s="663"/>
      <c r="G13" s="663"/>
      <c r="H13" s="663"/>
      <c r="I13" s="663"/>
      <c r="J13" s="663"/>
      <c r="K13" s="663"/>
      <c r="L13" s="663"/>
      <c r="M13" s="663"/>
      <c r="N13" s="663"/>
      <c r="O13" s="664"/>
      <c r="P13" s="664"/>
      <c r="Q13" s="659"/>
    </row>
    <row r="14" spans="1:17" ht="28.5" customHeight="1">
      <c r="A14" s="665"/>
      <c r="B14" s="659"/>
      <c r="C14" s="659"/>
      <c r="D14" s="660"/>
      <c r="E14" s="663"/>
      <c r="F14" s="663"/>
      <c r="G14" s="663"/>
      <c r="H14" s="663"/>
      <c r="I14" s="663"/>
      <c r="J14" s="663"/>
      <c r="K14" s="663"/>
      <c r="L14" s="666" t="s">
        <v>15</v>
      </c>
      <c r="M14" s="667" t="s">
        <v>264</v>
      </c>
      <c r="N14" s="667" t="s">
        <v>265</v>
      </c>
      <c r="O14" s="667" t="s">
        <v>266</v>
      </c>
      <c r="P14" s="668" t="s">
        <v>1292</v>
      </c>
      <c r="Q14" s="669" t="s">
        <v>962</v>
      </c>
    </row>
    <row r="15" spans="1:17">
      <c r="A15" s="670" t="s">
        <v>17</v>
      </c>
      <c r="B15" s="659"/>
      <c r="C15" s="659"/>
      <c r="D15" s="660"/>
      <c r="E15" s="671"/>
      <c r="F15" s="671"/>
      <c r="G15" s="671"/>
      <c r="H15" s="671"/>
      <c r="I15" s="671"/>
      <c r="J15" s="671"/>
      <c r="K15" s="671"/>
      <c r="L15" s="672" t="s">
        <v>2860</v>
      </c>
      <c r="M15" s="673"/>
      <c r="N15" s="673"/>
      <c r="O15" s="673"/>
      <c r="P15" s="673"/>
      <c r="Q15" s="673"/>
    </row>
    <row r="16" spans="1:17" ht="22.8">
      <c r="A16" s="674">
        <v>1</v>
      </c>
      <c r="B16" s="659"/>
      <c r="C16" s="659"/>
      <c r="D16" s="675"/>
      <c r="E16" s="676"/>
      <c r="F16" s="676"/>
      <c r="G16" s="676"/>
      <c r="H16" s="676"/>
      <c r="I16" s="676"/>
      <c r="J16" s="676"/>
      <c r="K16" s="676"/>
      <c r="L16" s="677" t="s">
        <v>17</v>
      </c>
      <c r="M16" s="654" t="s">
        <v>2542</v>
      </c>
      <c r="N16" s="654" t="s">
        <v>2543</v>
      </c>
      <c r="O16" s="678" t="s">
        <v>2544</v>
      </c>
      <c r="P16" s="679" t="s">
        <v>2726</v>
      </c>
      <c r="Q16" s="654"/>
    </row>
    <row r="17" spans="1:17">
      <c r="A17" s="670" t="s">
        <v>101</v>
      </c>
      <c r="B17" s="659"/>
      <c r="C17" s="659"/>
      <c r="D17" s="660"/>
      <c r="E17" s="671"/>
      <c r="F17" s="671"/>
      <c r="G17" s="671"/>
      <c r="H17" s="671"/>
      <c r="I17" s="671"/>
      <c r="J17" s="671"/>
      <c r="K17" s="671"/>
      <c r="L17" s="672" t="s">
        <v>2862</v>
      </c>
      <c r="M17" s="673"/>
      <c r="N17" s="673"/>
      <c r="O17" s="673"/>
      <c r="P17" s="673"/>
      <c r="Q17" s="673"/>
    </row>
    <row r="18" spans="1:17" ht="22.8">
      <c r="A18" s="674">
        <v>2</v>
      </c>
      <c r="B18" s="659"/>
      <c r="C18" s="659"/>
      <c r="D18" s="675"/>
      <c r="E18" s="676"/>
      <c r="F18" s="676"/>
      <c r="G18" s="676"/>
      <c r="H18" s="676"/>
      <c r="I18" s="676"/>
      <c r="J18" s="676"/>
      <c r="K18" s="676"/>
      <c r="L18" s="677" t="s">
        <v>17</v>
      </c>
      <c r="M18" s="652" t="s">
        <v>2542</v>
      </c>
      <c r="N18" s="654" t="s">
        <v>2545</v>
      </c>
      <c r="O18" s="678" t="s">
        <v>2546</v>
      </c>
      <c r="P18" s="680" t="s">
        <v>2726</v>
      </c>
      <c r="Q18" s="680"/>
    </row>
    <row r="19" spans="1:17">
      <c r="A19" s="670" t="s">
        <v>102</v>
      </c>
      <c r="B19" s="659"/>
      <c r="C19" s="659"/>
      <c r="D19" s="660"/>
      <c r="E19" s="671"/>
      <c r="F19" s="671"/>
      <c r="G19" s="671"/>
      <c r="H19" s="671"/>
      <c r="I19" s="671"/>
      <c r="J19" s="671"/>
      <c r="K19" s="671"/>
      <c r="L19" s="672" t="s">
        <v>2864</v>
      </c>
      <c r="M19" s="673"/>
      <c r="N19" s="673"/>
      <c r="O19" s="673"/>
      <c r="P19" s="673"/>
      <c r="Q19" s="673"/>
    </row>
    <row r="20" spans="1:17" ht="22.8">
      <c r="A20" s="674">
        <v>3</v>
      </c>
      <c r="B20" s="659"/>
      <c r="C20" s="659"/>
      <c r="D20" s="675"/>
      <c r="E20" s="676"/>
      <c r="F20" s="676"/>
      <c r="G20" s="676"/>
      <c r="H20" s="676"/>
      <c r="I20" s="676"/>
      <c r="J20" s="676"/>
      <c r="K20" s="676"/>
      <c r="L20" s="677" t="s">
        <v>17</v>
      </c>
      <c r="M20" s="652" t="s">
        <v>2542</v>
      </c>
      <c r="N20" s="654" t="s">
        <v>2547</v>
      </c>
      <c r="O20" s="678" t="s">
        <v>2548</v>
      </c>
      <c r="P20" s="680" t="s">
        <v>2726</v>
      </c>
      <c r="Q20" s="680"/>
    </row>
    <row r="21" spans="1:17">
      <c r="A21" s="670" t="s">
        <v>103</v>
      </c>
      <c r="B21" s="659"/>
      <c r="C21" s="659"/>
      <c r="D21" s="660"/>
      <c r="E21" s="671"/>
      <c r="F21" s="671"/>
      <c r="G21" s="671"/>
      <c r="H21" s="671"/>
      <c r="I21" s="671"/>
      <c r="J21" s="671"/>
      <c r="K21" s="671"/>
      <c r="L21" s="672" t="s">
        <v>2866</v>
      </c>
      <c r="M21" s="673"/>
      <c r="N21" s="673"/>
      <c r="O21" s="673"/>
      <c r="P21" s="673"/>
      <c r="Q21" s="673"/>
    </row>
    <row r="22" spans="1:17" ht="22.8">
      <c r="A22" s="674">
        <v>4</v>
      </c>
      <c r="B22" s="659"/>
      <c r="C22" s="659"/>
      <c r="D22" s="675"/>
      <c r="E22" s="676"/>
      <c r="F22" s="676"/>
      <c r="G22" s="676"/>
      <c r="H22" s="676"/>
      <c r="I22" s="676"/>
      <c r="J22" s="676"/>
      <c r="K22" s="676"/>
      <c r="L22" s="677" t="s">
        <v>17</v>
      </c>
      <c r="M22" s="652" t="s">
        <v>2542</v>
      </c>
      <c r="N22" s="654" t="s">
        <v>2549</v>
      </c>
      <c r="O22" s="678" t="s">
        <v>2550</v>
      </c>
      <c r="P22" s="680" t="s">
        <v>2726</v>
      </c>
      <c r="Q22" s="680"/>
    </row>
    <row r="23" spans="1:17">
      <c r="A23" s="670" t="s">
        <v>119</v>
      </c>
      <c r="B23" s="659"/>
      <c r="C23" s="659"/>
      <c r="D23" s="660"/>
      <c r="E23" s="671"/>
      <c r="F23" s="671"/>
      <c r="G23" s="671"/>
      <c r="H23" s="671"/>
      <c r="I23" s="671"/>
      <c r="J23" s="671"/>
      <c r="K23" s="671"/>
      <c r="L23" s="672" t="s">
        <v>2868</v>
      </c>
      <c r="M23" s="673"/>
      <c r="N23" s="673"/>
      <c r="O23" s="673"/>
      <c r="P23" s="673"/>
      <c r="Q23" s="673"/>
    </row>
    <row r="24" spans="1:17" ht="22.8">
      <c r="A24" s="674">
        <v>5</v>
      </c>
      <c r="B24" s="659"/>
      <c r="C24" s="659"/>
      <c r="D24" s="675"/>
      <c r="E24" s="676"/>
      <c r="F24" s="676"/>
      <c r="G24" s="676"/>
      <c r="H24" s="676"/>
      <c r="I24" s="676"/>
      <c r="J24" s="676"/>
      <c r="K24" s="676"/>
      <c r="L24" s="677" t="s">
        <v>17</v>
      </c>
      <c r="M24" s="652" t="s">
        <v>2542</v>
      </c>
      <c r="N24" s="654" t="s">
        <v>2551</v>
      </c>
      <c r="O24" s="678" t="s">
        <v>2552</v>
      </c>
      <c r="P24" s="680" t="s">
        <v>2726</v>
      </c>
      <c r="Q24" s="680"/>
    </row>
    <row r="25" spans="1:17">
      <c r="A25" s="670" t="s">
        <v>123</v>
      </c>
      <c r="B25" s="659"/>
      <c r="C25" s="659"/>
      <c r="D25" s="660"/>
      <c r="E25" s="671"/>
      <c r="F25" s="671"/>
      <c r="G25" s="671"/>
      <c r="H25" s="671"/>
      <c r="I25" s="671"/>
      <c r="J25" s="671"/>
      <c r="K25" s="671"/>
      <c r="L25" s="672" t="s">
        <v>2870</v>
      </c>
      <c r="M25" s="673"/>
      <c r="N25" s="673"/>
      <c r="O25" s="673"/>
      <c r="P25" s="673"/>
      <c r="Q25" s="673"/>
    </row>
    <row r="26" spans="1:17" ht="22.8">
      <c r="A26" s="674">
        <v>6</v>
      </c>
      <c r="B26" s="659"/>
      <c r="C26" s="659"/>
      <c r="D26" s="675"/>
      <c r="E26" s="676"/>
      <c r="F26" s="676"/>
      <c r="G26" s="676"/>
      <c r="H26" s="676"/>
      <c r="I26" s="676"/>
      <c r="J26" s="676"/>
      <c r="K26" s="676"/>
      <c r="L26" s="677" t="s">
        <v>17</v>
      </c>
      <c r="M26" s="652" t="s">
        <v>2542</v>
      </c>
      <c r="N26" s="654" t="s">
        <v>2556</v>
      </c>
      <c r="O26" s="678" t="s">
        <v>2557</v>
      </c>
      <c r="P26" s="680" t="s">
        <v>2726</v>
      </c>
      <c r="Q26" s="680"/>
    </row>
    <row r="27" spans="1:17">
      <c r="A27" s="670" t="s">
        <v>124</v>
      </c>
      <c r="B27" s="659"/>
      <c r="C27" s="659"/>
      <c r="D27" s="660"/>
      <c r="E27" s="671"/>
      <c r="F27" s="671"/>
      <c r="G27" s="671"/>
      <c r="H27" s="671"/>
      <c r="I27" s="671"/>
      <c r="J27" s="671"/>
      <c r="K27" s="671"/>
      <c r="L27" s="672" t="s">
        <v>2872</v>
      </c>
      <c r="M27" s="673"/>
      <c r="N27" s="673"/>
      <c r="O27" s="673"/>
      <c r="P27" s="673"/>
      <c r="Q27" s="673"/>
    </row>
    <row r="28" spans="1:17" ht="45.6">
      <c r="A28" s="674">
        <v>7</v>
      </c>
      <c r="B28" s="659"/>
      <c r="C28" s="659"/>
      <c r="D28" s="675"/>
      <c r="E28" s="676"/>
      <c r="F28" s="676"/>
      <c r="G28" s="676"/>
      <c r="H28" s="676"/>
      <c r="I28" s="676"/>
      <c r="J28" s="676"/>
      <c r="K28" s="676"/>
      <c r="L28" s="677" t="s">
        <v>17</v>
      </c>
      <c r="M28" s="652" t="s">
        <v>2542</v>
      </c>
      <c r="N28" s="654" t="s">
        <v>2554</v>
      </c>
      <c r="O28" s="678" t="s">
        <v>2555</v>
      </c>
      <c r="P28" s="680" t="s">
        <v>2727</v>
      </c>
      <c r="Q28" s="680"/>
    </row>
    <row r="29" spans="1:17">
      <c r="A29" s="670" t="s">
        <v>125</v>
      </c>
      <c r="B29" s="659"/>
      <c r="C29" s="659"/>
      <c r="D29" s="660"/>
      <c r="E29" s="671"/>
      <c r="F29" s="671"/>
      <c r="G29" s="671"/>
      <c r="H29" s="671"/>
      <c r="I29" s="671"/>
      <c r="J29" s="671"/>
      <c r="K29" s="671"/>
      <c r="L29" s="672" t="s">
        <v>2874</v>
      </c>
      <c r="M29" s="673"/>
      <c r="N29" s="673"/>
      <c r="O29" s="673"/>
      <c r="P29" s="673"/>
      <c r="Q29" s="673"/>
    </row>
    <row r="30" spans="1:17" ht="22.8">
      <c r="A30" s="674">
        <v>8</v>
      </c>
      <c r="B30" s="659"/>
      <c r="C30" s="659"/>
      <c r="D30" s="675"/>
      <c r="E30" s="676"/>
      <c r="F30" s="676"/>
      <c r="G30" s="676"/>
      <c r="H30" s="676"/>
      <c r="I30" s="676"/>
      <c r="J30" s="676"/>
      <c r="K30" s="676"/>
      <c r="L30" s="677" t="s">
        <v>17</v>
      </c>
      <c r="M30" s="654" t="s">
        <v>2542</v>
      </c>
      <c r="N30" s="654" t="s">
        <v>2547</v>
      </c>
      <c r="O30" s="678" t="s">
        <v>2548</v>
      </c>
      <c r="P30" s="680" t="s">
        <v>2726</v>
      </c>
      <c r="Q30" s="680"/>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WQF20 WGJ20 VWN20 VMR20 VCV20 USZ20 UJD20 TZH20 TPL20 TFP20 SVT20 SLX20 SCB20 RSF20 RIJ20 QYN20 QOR20 QEV20 PUZ20 PLD20 PBH20 ORL20 OHP20 NXT20 NNX20 NEB20 MUF20 MKJ20 MAN20 LQR20 LGV20 KWZ20 KND20 KDH20 JTL20 JJP20 IZT20 IPX20 IGB20 HWF20 HMJ20 HCN20 GSR20 GIV20 FYZ20 FPD20 FFH20 EVL20 ELP20 EBT20 DRX20 DIB20 CYF20 COJ20 CEN20 BUR20 BKV20 BAZ20 ARD20 AHH20 XL20 NP20 DT20 WQF22 WGJ22 VWN22 VMR22 VCV22 USZ22 UJD22 TZH22 TPL22 TFP22 SVT22 SLX22 SCB22 RSF22 RIJ22 QYN22 QOR22 QEV22 PUZ22 PLD22 PBH22 ORL22 OHP22 NXT22 NNX22 NEB22 MUF22 MKJ22 MAN22 LQR22 LGV22 KWZ22 KND22 KDH22 JTL22 JJP22 IZT22 IPX22 IGB22 HWF22 HMJ22 HCN22 GSR22 GIV22 FYZ22 FPD22 FFH22 EVL22 ELP22 EBT22 DRX22 DIB22 CYF22 COJ22 CEN22 BUR22 BKV22 BAZ22 ARD22 AHH22 XL22 NP22 DT22 WQF24 WGJ24 VWN24 VMR24 VCV24 USZ24 UJD24 TZH24 TPL24 TFP24 SVT24 SLX24 SCB24 RSF24 RIJ24 QYN24 QOR24 QEV24 PUZ24 PLD24 PBH24 ORL24 OHP24 NXT24 NNX24 NEB24 MUF24 MKJ24 MAN24 LQR24 LGV24 KWZ24 KND24 KDH24 JTL24 JJP24 IZT24 IPX24 IGB24 HWF24 HMJ24 HCN24 GSR24 GIV24 FYZ24 FPD24 FFH24 EVL24 ELP24 EBT24 DRX24 DIB24 CYF24 COJ24 CEN24 BUR24 BKV24 BAZ24 ARD24 AHH24 XL24 NP24 DT24 WQF26 WGJ26 VWN26 VMR26 VCV26 USZ26 UJD26 TZH26 TPL26 TFP26 SVT26 SLX26 SCB26 RSF26 RIJ26 QYN26 QOR26 QEV26 PUZ26 PLD26 PBH26 ORL26 OHP26 NXT26 NNX26 NEB26 MUF26 MKJ26 MAN26 LQR26 LGV26 KWZ26 KND26 KDH26 JTL26 JJP26 IZT26 IPX26 IGB26 HWF26 HMJ26 HCN26 GSR26 GIV26 FYZ26 FPD26 FFH26 EVL26 ELP26 EBT26 DRX26 DIB26 CYF26 COJ26 CEN26 BUR26 BKV26 BAZ26 ARD26 AHH26 XL26 NP26 DT26 WQF28 WGJ28 VWN28 VMR28 VCV28 USZ28 UJD28 TZH28 TPL28 TFP28 SVT28 SLX28 SCB28 RSF28 RIJ28 QYN28 QOR28 QEV28 PUZ28 PLD28 PBH28 ORL28 OHP28 NXT28 NNX28 NEB28 MUF28 MKJ28 MAN28 LQR28 LGV28 KWZ28 KND28 KDH28 JTL28 JJP28 IZT28 IPX28 IGB28 HWF28 HMJ28 HCN28 GSR28 GIV28 FYZ28 FPD28 FFH28 EVL28 ELP28 EBT28 DRX28 DIB28 CYF28 COJ28 CEN28 BUR28 BKV28 BAZ28 ARD28 AHH28 XL28 NP28 DT28 WQF30 WGJ30 VWN30 VMR30 VCV30 USZ30 UJD30 TZH30 TPL30 TFP30 SVT30 SLX30 SCB30 RSF30 RIJ30 QYN30 QOR30 QEV30 PUZ30 PLD30 PBH30 ORL30 OHP30 NXT30 NNX30 NEB30 MUF30 MKJ30 MAN30 LQR30 LGV30 KWZ30 KND30 KDH30 JTL30 JJP30 IZT30 IPX30 IGB30 HWF30 HMJ30 HCN30 GSR30 GIV30 FYZ30 FPD30 FFH30 EVL30 ELP30 EBT30 DRX30 DIB30 CYF30 COJ30 CEN30 BUR30 BKV30 BAZ30 ARD30 AHH30 XL30 NP30 DT30">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WUC20 WKG20 WAK20 VQO20 VGS20 UWW20 UNA20 UDE20 TTI20 TJM20 SZQ20 SPU20 SFY20 RWC20 RMG20 RCK20 QSO20 QIS20 PYW20 PPA20 PFE20 OVI20 OLM20 OBQ20 NRU20 NHY20 MYC20 MOG20 MEK20 LUO20 LKS20 LAW20 KRA20 KHE20 JXI20 JNM20 JDQ20 ITU20 IJY20 IAC20 HQG20 HGK20 GWO20 GMS20 GCW20 FTA20 FJE20 EZI20 EPM20 EFQ20 DVU20 DLY20 DCC20 CSG20 CIK20 BYO20 BOS20 BEW20 AVA20 ALE20 ABI20 RM20 HQ20 WUC22 WKG22 WAK22 VQO22 VGS22 UWW22 UNA22 UDE22 TTI22 TJM22 SZQ22 SPU22 SFY22 RWC22 RMG22 RCK22 QSO22 QIS22 PYW22 PPA22 PFE22 OVI22 OLM22 OBQ22 NRU22 NHY22 MYC22 MOG22 MEK22 LUO22 LKS22 LAW22 KRA22 KHE22 JXI22 JNM22 JDQ22 ITU22 IJY22 IAC22 HQG22 HGK22 GWO22 GMS22 GCW22 FTA22 FJE22 EZI22 EPM22 EFQ22 DVU22 DLY22 DCC22 CSG22 CIK22 BYO22 BOS22 BEW22 AVA22 ALE22 ABI22 RM22 HQ22 WUC24 WKG24 WAK24 VQO24 VGS24 UWW24 UNA24 UDE24 TTI24 TJM24 SZQ24 SPU24 SFY24 RWC24 RMG24 RCK24 QSO24 QIS24 PYW24 PPA24 PFE24 OVI24 OLM24 OBQ24 NRU24 NHY24 MYC24 MOG24 MEK24 LUO24 LKS24 LAW24 KRA24 KHE24 JXI24 JNM24 JDQ24 ITU24 IJY24 IAC24 HQG24 HGK24 GWO24 GMS24 GCW24 FTA24 FJE24 EZI24 EPM24 EFQ24 DVU24 DLY24 DCC24 CSG24 CIK24 BYO24 BOS24 BEW24 AVA24 ALE24 ABI24 RM24 HQ24 WUC26 WKG26 WAK26 VQO26 VGS26 UWW26 UNA26 UDE26 TTI26 TJM26 SZQ26 SPU26 SFY26 RWC26 RMG26 RCK26 QSO26 QIS26 PYW26 PPA26 PFE26 OVI26 OLM26 OBQ26 NRU26 NHY26 MYC26 MOG26 MEK26 LUO26 LKS26 LAW26 KRA26 KHE26 JXI26 JNM26 JDQ26 ITU26 IJY26 IAC26 HQG26 HGK26 GWO26 GMS26 GCW26 FTA26 FJE26 EZI26 EPM26 EFQ26 DVU26 DLY26 DCC26 CSG26 CIK26 BYO26 BOS26 BEW26 AVA26 ALE26 ABI26 RM26 HQ26 WUC28 WKG28 WAK28 VQO28 VGS28 UWW28 UNA28 UDE28 TTI28 TJM28 SZQ28 SPU28 SFY28 RWC28 RMG28 RCK28 QSO28 QIS28 PYW28 PPA28 PFE28 OVI28 OLM28 OBQ28 NRU28 NHY28 MYC28 MOG28 MEK28 LUO28 LKS28 LAW28 KRA28 KHE28 JXI28 JNM28 JDQ28 ITU28 IJY28 IAC28 HQG28 HGK28 GWO28 GMS28 GCW28 FTA28 FJE28 EZI28 EPM28 EFQ28 DVU28 DLY28 DCC28 CSG28 CIK28 BYO28 BOS28 BEW28 AVA28 ALE28 ABI28 RM28 HQ28 WUC30 WKG30 WAK30 VQO30 VGS30 UWW30 UNA30 UDE30 TTI30 TJM30 SZQ30 SPU30 SFY30 RWC30 RMG30 RCK30 QSO30 QIS30 PYW30 PPA30 PFE30 OVI30 OLM30 OBQ30 NRU30 NHY30 MYC30 MOG30 MEK30 LUO30 LKS30 LAW30 KRA30 KHE30 JXI30 JNM30 JDQ30 ITU30 IJY30 IAC30 HQG30 HGK30 GWO30 GMS30 GCW30 FTA30 FJE30 EZI30 EPM30 EFQ30 DVU30 DLY30 DCC30 CSG30 CIK30 BYO30 BOS30 BEW30 AVA30 ALE30 ABI30 RM30 HQ30">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M20 WQE22 WGI22 VWM22 VMQ22 VCU22 USY22 UJC22 TZG22 TPK22 TFO22 SVS22 SLW22 SCA22 RSE22 RII22 QYM22 QOQ22 QEU22 PUY22 PLC22 PBG22 ORK22 OHO22 NXS22 NNW22 NEA22 MUE22 MKI22 MAM22 LQQ22 LGU22 KWY22 KNC22 KDG22 JTK22 JJO22 IZS22 IPW22 IGA22 HWE22 HMI22 HCM22 GSQ22 GIU22 FYY22 FPC22 FFG22 EVK22 ELO22 EBS22 DRW22 DIA22 CYE22 COI22 CEM22 BUQ22 BKU22 BAY22 ARC22 AHG22 XK22 NO22 DS22 M22 WQE24 WGI24 VWM24 VMQ24 VCU24 USY24 UJC24 TZG24 TPK24 TFO24 SVS24 SLW24 SCA24 RSE24 RII24 QYM24 QOQ24 QEU24 PUY24 PLC24 PBG24 ORK24 OHO24 NXS24 NNW24 NEA24 MUE24 MKI24 MAM24 LQQ24 LGU24 KWY24 KNC24 KDG24 JTK24 JJO24 IZS24 IPW24 IGA24 HWE24 HMI24 HCM24 GSQ24 GIU24 FYY24 FPC24 FFG24 EVK24 ELO24 EBS24 DRW24 DIA24 CYE24 COI24 CEM24 BUQ24 BKU24 BAY24 ARC24 AHG24 XK24 NO24 DS24 M24 WQE26 WGI26 VWM26 VMQ26 VCU26 USY26 UJC26 TZG26 TPK26 TFO26 SVS26 SLW26 SCA26 RSE26 RII26 QYM26 QOQ26 QEU26 PUY26 PLC26 PBG26 ORK26 OHO26 NXS26 NNW26 NEA26 MUE26 MKI26 MAM26 LQQ26 LGU26 KWY26 KNC26 KDG26 JTK26 JJO26 IZS26 IPW26 IGA26 HWE26 HMI26 HCM26 GSQ26 GIU26 FYY26 FPC26 FFG26 EVK26 ELO26 EBS26 DRW26 DIA26 CYE26 COI26 CEM26 BUQ26 BKU26 BAY26 ARC26 AHG26 XK26 NO26 DS26 M26 WQE28 WGI28 VWM28 VMQ28 VCU28 USY28 UJC28 TZG28 TPK28 TFO28 SVS28 SLW28 SCA28 RSE28 RII28 QYM28 QOQ28 QEU28 PUY28 PLC28 PBG28 ORK28 OHO28 NXS28 NNW28 NEA28 MUE28 MKI28 MAM28 LQQ28 LGU28 KWY28 KNC28 KDG28 JTK28 JJO28 IZS28 IPW28 IGA28 HWE28 HMI28 HCM28 GSQ28 GIU28 FYY28 FPC28 FFG28 EVK28 ELO28 EBS28 DRW28 DIA28 CYE28 COI28 CEM28 BUQ28 BKU28 BAY28 ARC28 AHG28 XK28 NO28 DS28 M28 WQE30 WGI30 VWM30 VMQ30 VCU30 USY30 UJC30 TZG30 TPK30 TFO30 SVS30 SLW30 SCA30 RSE30 RII30 QYM30 QOQ30 QEU30 PUY30 PLC30 PBG30 ORK30 OHO30 NXS30 NNW30 NEA30 MUE30 MKI30 MAM30 LQQ30 LGU30 KWY30 KNC30 KDG30 JTK30 JJO30 IZS30 IPW30 IGA30 HWE30 HMI30 HCM30 GSQ30 GIU30 FYY30 FPC30 FFG30 EVK30 ELO30 EBS30 DRW30 DIA30 CYE30 COI30 CEM30 BUQ30 BKU30 BAY30 ARC30 AHG30 XK30 NO30 DS30 M30">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WTA22 WJE22 VZI22 VPM22 VFQ22 UVU22 ULY22 UCC22 TSG22 TIK22 SYO22 SOS22 SEW22 RVA22 RLE22 RBI22 QRM22 QHQ22 PXU22 PNY22 PEC22 OUG22 OKK22 OAO22 NQS22 NGW22 MXA22 MNE22 MDI22 LTM22 LJQ22 KZU22 KPY22 KGC22 JWG22 JMK22 JCO22 ISS22 IIW22 HZA22 HPE22 HFI22 GVM22 GLQ22 GBU22 FRY22 FIC22 EYG22 EOK22 EEO22 DUS22 DKW22 DBA22 CRE22 CHI22 BXM22 BNQ22 BDU22 ATY22 AKC22 AAG22 QK22 GO22 WTD22 WJH22 VZL22 VPP22 VFT22 UVX22 UMB22 UCF22 TSJ22 TIN22 SYR22 SOV22 SEZ22 RVD22 RLH22 RBL22 QRP22 QHT22 PXX22 POB22 PEF22 OUJ22 OKN22 OAR22 NQV22 NGZ22 MXD22 MNH22 MDL22 LTP22 LJT22 KZX22 KQB22 KGF22 JWJ22 JMN22 JCR22 ISV22 IIZ22 HZD22 HPH22 HFL22 GVP22 GLT22 GBX22 FSB22 FIF22 EYJ22 EON22 EER22 DUV22 DKZ22 DBD22 CRH22 CHL22 BXP22 BNT22 BDX22 AUB22 AKF22 AAJ22 QN22 GR22 WTA24 WJE24 VZI24 VPM24 VFQ24 UVU24 ULY24 UCC24 TSG24 TIK24 SYO24 SOS24 SEW24 RVA24 RLE24 RBI24 QRM24 QHQ24 PXU24 PNY24 PEC24 OUG24 OKK24 OAO24 NQS24 NGW24 MXA24 MNE24 MDI24 LTM24 LJQ24 KZU24 KPY24 KGC24 JWG24 JMK24 JCO24 ISS24 IIW24 HZA24 HPE24 HFI24 GVM24 GLQ24 GBU24 FRY24 FIC24 EYG24 EOK24 EEO24 DUS24 DKW24 DBA24 CRE24 CHI24 BXM24 BNQ24 BDU24 ATY24 AKC24 AAG24 QK24 GO24 WTD24 WJH24 VZL24 VPP24 VFT24 UVX24 UMB24 UCF24 TSJ24 TIN24 SYR24 SOV24 SEZ24 RVD24 RLH24 RBL24 QRP24 QHT24 PXX24 POB24 PEF24 OUJ24 OKN24 OAR24 NQV24 NGZ24 MXD24 MNH24 MDL24 LTP24 LJT24 KZX24 KQB24 KGF24 JWJ24 JMN24 JCR24 ISV24 IIZ24 HZD24 HPH24 HFL24 GVP24 GLT24 GBX24 FSB24 FIF24 EYJ24 EON24 EER24 DUV24 DKZ24 DBD24 CRH24 CHL24 BXP24 BNT24 BDX24 AUB24 AKF24 AAJ24 QN24 GR24 WTA26 WJE26 VZI26 VPM26 VFQ26 UVU26 ULY26 UCC26 TSG26 TIK26 SYO26 SOS26 SEW26 RVA26 RLE26 RBI26 QRM26 QHQ26 PXU26 PNY26 PEC26 OUG26 OKK26 OAO26 NQS26 NGW26 MXA26 MNE26 MDI26 LTM26 LJQ26 KZU26 KPY26 KGC26 JWG26 JMK26 JCO26 ISS26 IIW26 HZA26 HPE26 HFI26 GVM26 GLQ26 GBU26 FRY26 FIC26 EYG26 EOK26 EEO26 DUS26 DKW26 DBA26 CRE26 CHI26 BXM26 BNQ26 BDU26 ATY26 AKC26 AAG26 QK26 GO26 WTD26 WJH26 VZL26 VPP26 VFT26 UVX26 UMB26 UCF26 TSJ26 TIN26 SYR26 SOV26 SEZ26 RVD26 RLH26 RBL26 QRP26 QHT26 PXX26 POB26 PEF26 OUJ26 OKN26 OAR26 NQV26 NGZ26 MXD26 MNH26 MDL26 LTP26 LJT26 KZX26 KQB26 KGF26 JWJ26 JMN26 JCR26 ISV26 IIZ26 HZD26 HPH26 HFL26 GVP26 GLT26 GBX26 FSB26 FIF26 EYJ26 EON26 EER26 DUV26 DKZ26 DBD26 CRH26 CHL26 BXP26 BNT26 BDX26 AUB26 AKF26 AAJ26 QN26 GR26 WTA28 WJE28 VZI28 VPM28 VFQ28 UVU28 ULY28 UCC28 TSG28 TIK28 SYO28 SOS28 SEW28 RVA28 RLE28 RBI28 QRM28 QHQ28 PXU28 PNY28 PEC28 OUG28 OKK28 OAO28 NQS28 NGW28 MXA28 MNE28 MDI28 LTM28 LJQ28 KZU28 KPY28 KGC28 JWG28 JMK28 JCO28 ISS28 IIW28 HZA28 HPE28 HFI28 GVM28 GLQ28 GBU28 FRY28 FIC28 EYG28 EOK28 EEO28 DUS28 DKW28 DBA28 CRE28 CHI28 BXM28 BNQ28 BDU28 ATY28 AKC28 AAG28 QK28 GO28 WTD28 WJH28 VZL28 VPP28 VFT28 UVX28 UMB28 UCF28 TSJ28 TIN28 SYR28 SOV28 SEZ28 RVD28 RLH28 RBL28 QRP28 QHT28 PXX28 POB28 PEF28 OUJ28 OKN28 OAR28 NQV28 NGZ28 MXD28 MNH28 MDL28 LTP28 LJT28 KZX28 KQB28 KGF28 JWJ28 JMN28 JCR28 ISV28 IIZ28 HZD28 HPH28 HFL28 GVP28 GLT28 GBX28 FSB28 FIF28 EYJ28 EON28 EER28 DUV28 DKZ28 DBD28 CRH28 CHL28 BXP28 BNT28 BDX28 AUB28 AKF28 AAJ28 QN28 GR28 WTA30 WJE30 VZI30 VPM30 VFQ30 UVU30 ULY30 UCC30 TSG30 TIK30 SYO30 SOS30 SEW30 RVA30 RLE30 RBI30 QRM30 QHQ30 PXU30 PNY30 PEC30 OUG30 OKK30 OAO30 NQS30 NGW30 MXA30 MNE30 MDI30 LTM30 LJQ30 KZU30 KPY30 KGC30 JWG30 JMK30 JCO30 ISS30 IIW30 HZA30 HPE30 HFI30 GVM30 GLQ30 GBU30 FRY30 FIC30 EYG30 EOK30 EEO30 DUS30 DKW30 DBA30 CRE30 CHI30 BXM30 BNQ30 BDU30 ATY30 AKC30 AAG30 QK30 GO30 WTD30 WJH30 VZL30 VPP30 VFT30 UVX30 UMB30 UCF30 TSJ30 TIN30 SYR30 SOV30 SEZ30 RVD30 RLH30 RBL30 QRP30 QHT30 PXX30 POB30 PEF30 OUJ30 OKN30 OAR30 NQV30 NGZ30 MXD30 MNH30 MDL30 LTP30 LJT30 KZX30 KQB30 KGF30 JWJ30 JMN30 JCR30 ISV30 IIZ30 HZD30 HPH30 HFL30 GVP30 GLT30 GBX30 FSB30 FIF30 EYJ30 EON30 EER30 DUV30 DKZ30 DBD30 CRH30 CHL30 BXP30 BNT30 BDX30 AUB30 AKF30 AAJ30 QN30 GR30">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WTE20 WJI20 VZM20 VPQ20 VFU20 UVY20 UMC20 UCG20 TSK20 TIO20 SYS20 SOW20 SFA20 RVE20 RLI20 RBM20 QRQ20 QHU20 PXY20 POC20 PEG20 OUK20 OKO20 OAS20 NQW20 NHA20 MXE20 MNI20 MDM20 LTQ20 LJU20 KZY20 KQC20 KGG20 JWK20 JMO20 JCS20 ISW20 IJA20 HZE20 HPI20 HFM20 GVQ20 GLU20 GBY20 FSC20 FIG20 EYK20 EOO20 EES20 DUW20 DLA20 DBE20 CRI20 CHM20 BXQ20 BNU20 BDY20 AUC20 AKG20 AAK20 QO20 GS20 WTB22 WJF22 VZJ22 VPN22 VFR22 UVV22 ULZ22 UCD22 TSH22 TIL22 SYP22 SOT22 SEX22 RVB22 RLF22 RBJ22 QRN22 QHR22 PXV22 PNZ22 PED22 OUH22 OKL22 OAP22 NQT22 NGX22 MXB22 MNF22 MDJ22 LTN22 LJR22 KZV22 KPZ22 KGD22 JWH22 JML22 JCP22 IST22 IIX22 HZB22 HPF22 HFJ22 GVN22 GLR22 GBV22 FRZ22 FID22 EYH22 EOL22 EEP22 DUT22 DKX22 DBB22 CRF22 CHJ22 BXN22 BNR22 BDV22 ATZ22 AKD22 AAH22 QL22 GP22 WTE22 WJI22 VZM22 VPQ22 VFU22 UVY22 UMC22 UCG22 TSK22 TIO22 SYS22 SOW22 SFA22 RVE22 RLI22 RBM22 QRQ22 QHU22 PXY22 POC22 PEG22 OUK22 OKO22 OAS22 NQW22 NHA22 MXE22 MNI22 MDM22 LTQ22 LJU22 KZY22 KQC22 KGG22 JWK22 JMO22 JCS22 ISW22 IJA22 HZE22 HPI22 HFM22 GVQ22 GLU22 GBY22 FSC22 FIG22 EYK22 EOO22 EES22 DUW22 DLA22 DBE22 CRI22 CHM22 BXQ22 BNU22 BDY22 AUC22 AKG22 AAK22 QO22 GS22 WTB24 WJF24 VZJ24 VPN24 VFR24 UVV24 ULZ24 UCD24 TSH24 TIL24 SYP24 SOT24 SEX24 RVB24 RLF24 RBJ24 QRN24 QHR24 PXV24 PNZ24 PED24 OUH24 OKL24 OAP24 NQT24 NGX24 MXB24 MNF24 MDJ24 LTN24 LJR24 KZV24 KPZ24 KGD24 JWH24 JML24 JCP24 IST24 IIX24 HZB24 HPF24 HFJ24 GVN24 GLR24 GBV24 FRZ24 FID24 EYH24 EOL24 EEP24 DUT24 DKX24 DBB24 CRF24 CHJ24 BXN24 BNR24 BDV24 ATZ24 AKD24 AAH24 QL24 GP24 WTE24 WJI24 VZM24 VPQ24 VFU24 UVY24 UMC24 UCG24 TSK24 TIO24 SYS24 SOW24 SFA24 RVE24 RLI24 RBM24 QRQ24 QHU24 PXY24 POC24 PEG24 OUK24 OKO24 OAS24 NQW24 NHA24 MXE24 MNI24 MDM24 LTQ24 LJU24 KZY24 KQC24 KGG24 JWK24 JMO24 JCS24 ISW24 IJA24 HZE24 HPI24 HFM24 GVQ24 GLU24 GBY24 FSC24 FIG24 EYK24 EOO24 EES24 DUW24 DLA24 DBE24 CRI24 CHM24 BXQ24 BNU24 BDY24 AUC24 AKG24 AAK24 QO24 GS24 WTB26 WJF26 VZJ26 VPN26 VFR26 UVV26 ULZ26 UCD26 TSH26 TIL26 SYP26 SOT26 SEX26 RVB26 RLF26 RBJ26 QRN26 QHR26 PXV26 PNZ26 PED26 OUH26 OKL26 OAP26 NQT26 NGX26 MXB26 MNF26 MDJ26 LTN26 LJR26 KZV26 KPZ26 KGD26 JWH26 JML26 JCP26 IST26 IIX26 HZB26 HPF26 HFJ26 GVN26 GLR26 GBV26 FRZ26 FID26 EYH26 EOL26 EEP26 DUT26 DKX26 DBB26 CRF26 CHJ26 BXN26 BNR26 BDV26 ATZ26 AKD26 AAH26 QL26 GP26 WTE26 WJI26 VZM26 VPQ26 VFU26 UVY26 UMC26 UCG26 TSK26 TIO26 SYS26 SOW26 SFA26 RVE26 RLI26 RBM26 QRQ26 QHU26 PXY26 POC26 PEG26 OUK26 OKO26 OAS26 NQW26 NHA26 MXE26 MNI26 MDM26 LTQ26 LJU26 KZY26 KQC26 KGG26 JWK26 JMO26 JCS26 ISW26 IJA26 HZE26 HPI26 HFM26 GVQ26 GLU26 GBY26 FSC26 FIG26 EYK26 EOO26 EES26 DUW26 DLA26 DBE26 CRI26 CHM26 BXQ26 BNU26 BDY26 AUC26 AKG26 AAK26 QO26 GS26 WTB28 WJF28 VZJ28 VPN28 VFR28 UVV28 ULZ28 UCD28 TSH28 TIL28 SYP28 SOT28 SEX28 RVB28 RLF28 RBJ28 QRN28 QHR28 PXV28 PNZ28 PED28 OUH28 OKL28 OAP28 NQT28 NGX28 MXB28 MNF28 MDJ28 LTN28 LJR28 KZV28 KPZ28 KGD28 JWH28 JML28 JCP28 IST28 IIX28 HZB28 HPF28 HFJ28 GVN28 GLR28 GBV28 FRZ28 FID28 EYH28 EOL28 EEP28 DUT28 DKX28 DBB28 CRF28 CHJ28 BXN28 BNR28 BDV28 ATZ28 AKD28 AAH28 QL28 GP28 WTE28 WJI28 VZM28 VPQ28 VFU28 UVY28 UMC28 UCG28 TSK28 TIO28 SYS28 SOW28 SFA28 RVE28 RLI28 RBM28 QRQ28 QHU28 PXY28 POC28 PEG28 OUK28 OKO28 OAS28 NQW28 NHA28 MXE28 MNI28 MDM28 LTQ28 LJU28 KZY28 KQC28 KGG28 JWK28 JMO28 JCS28 ISW28 IJA28 HZE28 HPI28 HFM28 GVQ28 GLU28 GBY28 FSC28 FIG28 EYK28 EOO28 EES28 DUW28 DLA28 DBE28 CRI28 CHM28 BXQ28 BNU28 BDY28 AUC28 AKG28 AAK28 QO28 GS28 WTB30 WJF30 VZJ30 VPN30 VFR30 UVV30 ULZ30 UCD30 TSH30 TIL30 SYP30 SOT30 SEX30 RVB30 RLF30 RBJ30 QRN30 QHR30 PXV30 PNZ30 PED30 OUH30 OKL30 OAP30 NQT30 NGX30 MXB30 MNF30 MDJ30 LTN30 LJR30 KZV30 KPZ30 KGD30 JWH30 JML30 JCP30 IST30 IIX30 HZB30 HPF30 HFJ30 GVN30 GLR30 GBV30 FRZ30 FID30 EYH30 EOL30 EEP30 DUT30 DKX30 DBB30 CRF30 CHJ30 BXN30 BNR30 BDV30 ATZ30 AKD30 AAH30 QL30 GP30 WTE30 WJI30 VZM30 VPQ30 VFU30 UVY30 UMC30 UCG30 TSK30 TIO30 SYS30 SOW30 SFA30 RVE30 RLI30 RBM30 QRQ30 QHU30 PXY30 POC30 PEG30 OUK30 OKO30 OAS30 NQW30 NHA30 MXE30 MNI30 MDM30 LTQ30 LJU30 KZY30 KQC30 KGG30 JWK30 JMO30 JCS30 ISW30 IJA30 HZE30 HPI30 HFM30 GVQ30 GLU30 GBY30 FSC30 FIG30 EYK30 EOO30 EES30 DUW30 DLA30 DBE30 CRI30 CHM30 BXQ30 BNU30 BDY30 AUC30 AKG30 AAK30 QO30 GS30">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WSR20 WIV20 VYZ20 VPD20 VFH20 UVL20 ULP20 UBT20 TRX20 TIB20 SYF20 SOJ20 SEN20 RUR20 RKV20 RAZ20 QRD20 QHH20 PXL20 PNP20 PDT20 OTX20 OKB20 OAF20 NQJ20 NGN20 MWR20 MMV20 MCZ20 LTD20 LJH20 KZL20 KPP20 KFT20 JVX20 JMB20 JCF20 ISJ20 IIN20 HYR20 HOV20 HEZ20 GVD20 GLH20 GBL20 FRP20 FHT20 EXX20 EOB20 EEF20 DUJ20 DKN20 DAR20 CQV20 CGZ20 BXD20 BNH20 BDL20 ATP20 AJT20 ZX20 QB20 GF20 WSR22 WIV22 VYZ22 VPD22 VFH22 UVL22 ULP22 UBT22 TRX22 TIB22 SYF22 SOJ22 SEN22 RUR22 RKV22 RAZ22 QRD22 QHH22 PXL22 PNP22 PDT22 OTX22 OKB22 OAF22 NQJ22 NGN22 MWR22 MMV22 MCZ22 LTD22 LJH22 KZL22 KPP22 KFT22 JVX22 JMB22 JCF22 ISJ22 IIN22 HYR22 HOV22 HEZ22 GVD22 GLH22 GBL22 FRP22 FHT22 EXX22 EOB22 EEF22 DUJ22 DKN22 DAR22 CQV22 CGZ22 BXD22 BNH22 BDL22 ATP22 AJT22 ZX22 QB22 GF22 WSR24 WIV24 VYZ24 VPD24 VFH24 UVL24 ULP24 UBT24 TRX24 TIB24 SYF24 SOJ24 SEN24 RUR24 RKV24 RAZ24 QRD24 QHH24 PXL24 PNP24 PDT24 OTX24 OKB24 OAF24 NQJ24 NGN24 MWR24 MMV24 MCZ24 LTD24 LJH24 KZL24 KPP24 KFT24 JVX24 JMB24 JCF24 ISJ24 IIN24 HYR24 HOV24 HEZ24 GVD24 GLH24 GBL24 FRP24 FHT24 EXX24 EOB24 EEF24 DUJ24 DKN24 DAR24 CQV24 CGZ24 BXD24 BNH24 BDL24 ATP24 AJT24 ZX24 QB24 GF24 WSR26 WIV26 VYZ26 VPD26 VFH26 UVL26 ULP26 UBT26 TRX26 TIB26 SYF26 SOJ26 SEN26 RUR26 RKV26 RAZ26 QRD26 QHH26 PXL26 PNP26 PDT26 OTX26 OKB26 OAF26 NQJ26 NGN26 MWR26 MMV26 MCZ26 LTD26 LJH26 KZL26 KPP26 KFT26 JVX26 JMB26 JCF26 ISJ26 IIN26 HYR26 HOV26 HEZ26 GVD26 GLH26 GBL26 FRP26 FHT26 EXX26 EOB26 EEF26 DUJ26 DKN26 DAR26 CQV26 CGZ26 BXD26 BNH26 BDL26 ATP26 AJT26 ZX26 QB26 GF26 WSR28 WIV28 VYZ28 VPD28 VFH28 UVL28 ULP28 UBT28 TRX28 TIB28 SYF28 SOJ28 SEN28 RUR28 RKV28 RAZ28 QRD28 QHH28 PXL28 PNP28 PDT28 OTX28 OKB28 OAF28 NQJ28 NGN28 MWR28 MMV28 MCZ28 LTD28 LJH28 KZL28 KPP28 KFT28 JVX28 JMB28 JCF28 ISJ28 IIN28 HYR28 HOV28 HEZ28 GVD28 GLH28 GBL28 FRP28 FHT28 EXX28 EOB28 EEF28 DUJ28 DKN28 DAR28 CQV28 CGZ28 BXD28 BNH28 BDL28 ATP28 AJT28 ZX28 QB28 GF28 WSR30 WIV30 VYZ30 VPD30 VFH30 UVL30 ULP30 UBT30 TRX30 TIB30 SYF30 SOJ30 SEN30 RUR30 RKV30 RAZ30 QRD30 QHH30 PXL30 PNP30 PDT30 OTX30 OKB30 OAF30 NQJ30 NGN30 MWR30 MMV30 MCZ30 LTD30 LJH30 KZL30 KPP30 KFT30 JVX30 JMB30 JCF30 ISJ30 IIN30 HYR30 HOV30 HEZ30 GVD30 GLH30 GBL30 FRP30 FHT30 EXX30 EOB30 EEF30 DUJ30 DKN30 DAR30 CQV30 CGZ30 BXD30 BNH30 BDL30 ATP30 AJT30 ZX30 QB30 GF30">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WUA20 WKE20 WAI20 VQM20 VGQ20 UWU20 UMY20 UDC20 TTG20 TJK20 SZO20 SPS20 SFW20 RWA20 RME20 RCI20 QSM20 QIQ20 PYU20 POY20 PFC20 OVG20 OLK20 OBO20 NRS20 NHW20 MYA20 MOE20 MEI20 LUM20 LKQ20 LAU20 KQY20 KHC20 JXG20 JNK20 JDO20 ITS20 IJW20 IAA20 HQE20 HGI20 GWM20 GMQ20 GCU20 FSY20 FJC20 EZG20 EPK20 EFO20 DVS20 DLW20 DCA20 CSE20 CII20 BYM20 BOQ20 BEU20 AUY20 ALC20 ABG20 RK20 HO20 WTU20 WJY20 WAC20 VQG20 VGK20 UWO20 UMS20 UCW20 TTA20 TJE20 SZI20 SPM20 SFQ20 RVU20 RLY20 RCC20 QSG20 QIK20 PYO20 POS20 PEW20 OVA20 OLE20 OBI20 NRM20 NHQ20 MXU20 MNY20 MEC20 LUG20 LKK20 LAO20 KQS20 KGW20 JXA20 JNE20 JDI20 ITM20 IJQ20 HZU20 HPY20 HGC20 GWG20 GMK20 GCO20 FSS20 FIW20 EZA20 EPE20 EFI20 DVM20 DLQ20 DBU20 CRY20 CIC20 BYG20 BOK20 BEO20 AUS20 AKW20 ABA20 RE20 HI20 WUG20 WKK20 WAO20 VQS20 VGW20 UXA20 UNE20 UDI20 TTM20 TJQ20 SZU20 SPY20 SGC20 RWG20 RMK20 RCO20 QSS20 QIW20 PZA20 PPE20 PFI20 OVM20 OLQ20 OBU20 NRY20 NIC20 MYG20 MOK20 MEO20 LUS20 LKW20 LBA20 KRE20 KHI20 JXM20 JNQ20 JDU20 ITY20 IKC20 IAG20 HQK20 HGO20 GWS20 GMW20 GDA20 FTE20 FJI20 EZM20 EPQ20 EFU20 DVY20 DMC20 DCG20 CSK20 CIO20 BYS20 BOW20 BFA20 AVE20 ALI20 ABM20 RQ20 HU20 WUA22 WKE22 WAI22 VQM22 VGQ22 UWU22 UMY22 UDC22 TTG22 TJK22 SZO22 SPS22 SFW22 RWA22 RME22 RCI22 QSM22 QIQ22 PYU22 POY22 PFC22 OVG22 OLK22 OBO22 NRS22 NHW22 MYA22 MOE22 MEI22 LUM22 LKQ22 LAU22 KQY22 KHC22 JXG22 JNK22 JDO22 ITS22 IJW22 IAA22 HQE22 HGI22 GWM22 GMQ22 GCU22 FSY22 FJC22 EZG22 EPK22 EFO22 DVS22 DLW22 DCA22 CSE22 CII22 BYM22 BOQ22 BEU22 AUY22 ALC22 ABG22 RK22 HO22 WTU22 WJY22 WAC22 VQG22 VGK22 UWO22 UMS22 UCW22 TTA22 TJE22 SZI22 SPM22 SFQ22 RVU22 RLY22 RCC22 QSG22 QIK22 PYO22 POS22 PEW22 OVA22 OLE22 OBI22 NRM22 NHQ22 MXU22 MNY22 MEC22 LUG22 LKK22 LAO22 KQS22 KGW22 JXA22 JNE22 JDI22 ITM22 IJQ22 HZU22 HPY22 HGC22 GWG22 GMK22 GCO22 FSS22 FIW22 EZA22 EPE22 EFI22 DVM22 DLQ22 DBU22 CRY22 CIC22 BYG22 BOK22 BEO22 AUS22 AKW22 ABA22 RE22 HI22 WUG22 WKK22 WAO22 VQS22 VGW22 UXA22 UNE22 UDI22 TTM22 TJQ22 SZU22 SPY22 SGC22 RWG22 RMK22 RCO22 QSS22 QIW22 PZA22 PPE22 PFI22 OVM22 OLQ22 OBU22 NRY22 NIC22 MYG22 MOK22 MEO22 LUS22 LKW22 LBA22 KRE22 KHI22 JXM22 JNQ22 JDU22 ITY22 IKC22 IAG22 HQK22 HGO22 GWS22 GMW22 GDA22 FTE22 FJI22 EZM22 EPQ22 EFU22 DVY22 DMC22 DCG22 CSK22 CIO22 BYS22 BOW22 BFA22 AVE22 ALI22 ABM22 RQ22 HU22 WUA24 WKE24 WAI24 VQM24 VGQ24 UWU24 UMY24 UDC24 TTG24 TJK24 SZO24 SPS24 SFW24 RWA24 RME24 RCI24 QSM24 QIQ24 PYU24 POY24 PFC24 OVG24 OLK24 OBO24 NRS24 NHW24 MYA24 MOE24 MEI24 LUM24 LKQ24 LAU24 KQY24 KHC24 JXG24 JNK24 JDO24 ITS24 IJW24 IAA24 HQE24 HGI24 GWM24 GMQ24 GCU24 FSY24 FJC24 EZG24 EPK24 EFO24 DVS24 DLW24 DCA24 CSE24 CII24 BYM24 BOQ24 BEU24 AUY24 ALC24 ABG24 RK24 HO24 WTU24 WJY24 WAC24 VQG24 VGK24 UWO24 UMS24 UCW24 TTA24 TJE24 SZI24 SPM24 SFQ24 RVU24 RLY24 RCC24 QSG24 QIK24 PYO24 POS24 PEW24 OVA24 OLE24 OBI24 NRM24 NHQ24 MXU24 MNY24 MEC24 LUG24 LKK24 LAO24 KQS24 KGW24 JXA24 JNE24 JDI24 ITM24 IJQ24 HZU24 HPY24 HGC24 GWG24 GMK24 GCO24 FSS24 FIW24 EZA24 EPE24 EFI24 DVM24 DLQ24 DBU24 CRY24 CIC24 BYG24 BOK24 BEO24 AUS24 AKW24 ABA24 RE24 HI24 WUG24 WKK24 WAO24 VQS24 VGW24 UXA24 UNE24 UDI24 TTM24 TJQ24 SZU24 SPY24 SGC24 RWG24 RMK24 RCO24 QSS24 QIW24 PZA24 PPE24 PFI24 OVM24 OLQ24 OBU24 NRY24 NIC24 MYG24 MOK24 MEO24 LUS24 LKW24 LBA24 KRE24 KHI24 JXM24 JNQ24 JDU24 ITY24 IKC24 IAG24 HQK24 HGO24 GWS24 GMW24 GDA24 FTE24 FJI24 EZM24 EPQ24 EFU24 DVY24 DMC24 DCG24 CSK24 CIO24 BYS24 BOW24 BFA24 AVE24 ALI24 ABM24 RQ24 HU24 WUA26 WKE26 WAI26 VQM26 VGQ26 UWU26 UMY26 UDC26 TTG26 TJK26 SZO26 SPS26 SFW26 RWA26 RME26 RCI26 QSM26 QIQ26 PYU26 POY26 PFC26 OVG26 OLK26 OBO26 NRS26 NHW26 MYA26 MOE26 MEI26 LUM26 LKQ26 LAU26 KQY26 KHC26 JXG26 JNK26 JDO26 ITS26 IJW26 IAA26 HQE26 HGI26 GWM26 GMQ26 GCU26 FSY26 FJC26 EZG26 EPK26 EFO26 DVS26 DLW26 DCA26 CSE26 CII26 BYM26 BOQ26 BEU26 AUY26 ALC26 ABG26 RK26 HO26 WTU26 WJY26 WAC26 VQG26 VGK26 UWO26 UMS26 UCW26 TTA26 TJE26 SZI26 SPM26 SFQ26 RVU26 RLY26 RCC26 QSG26 QIK26 PYO26 POS26 PEW26 OVA26 OLE26 OBI26 NRM26 NHQ26 MXU26 MNY26 MEC26 LUG26 LKK26 LAO26 KQS26 KGW26 JXA26 JNE26 JDI26 ITM26 IJQ26 HZU26 HPY26 HGC26 GWG26 GMK26 GCO26 FSS26 FIW26 EZA26 EPE26 EFI26 DVM26 DLQ26 DBU26 CRY26 CIC26 BYG26 BOK26 BEO26 AUS26 AKW26 ABA26 RE26 HI26 WUG26 WKK26 WAO26 VQS26 VGW26 UXA26 UNE26 UDI26 TTM26 TJQ26 SZU26 SPY26 SGC26 RWG26 RMK26 RCO26 QSS26 QIW26 PZA26 PPE26 PFI26 OVM26 OLQ26 OBU26 NRY26 NIC26 MYG26 MOK26 MEO26 LUS26 LKW26 LBA26 KRE26 KHI26 JXM26 JNQ26 JDU26 ITY26 IKC26 IAG26 HQK26 HGO26 GWS26 GMW26 GDA26 FTE26 FJI26 EZM26 EPQ26 EFU26 DVY26 DMC26 DCG26 CSK26 CIO26 BYS26 BOW26 BFA26 AVE26 ALI26 ABM26 RQ26 HU26 WUA28 WKE28 WAI28 VQM28 VGQ28 UWU28 UMY28 UDC28 TTG28 TJK28 SZO28 SPS28 SFW28 RWA28 RME28 RCI28 QSM28 QIQ28 PYU28 POY28 PFC28 OVG28 OLK28 OBO28 NRS28 NHW28 MYA28 MOE28 MEI28 LUM28 LKQ28 LAU28 KQY28 KHC28 JXG28 JNK28 JDO28 ITS28 IJW28 IAA28 HQE28 HGI28 GWM28 GMQ28 GCU28 FSY28 FJC28 EZG28 EPK28 EFO28 DVS28 DLW28 DCA28 CSE28 CII28 BYM28 BOQ28 BEU28 AUY28 ALC28 ABG28 RK28 HO28 WTU28 WJY28 WAC28 VQG28 VGK28 UWO28 UMS28 UCW28 TTA28 TJE28 SZI28 SPM28 SFQ28 RVU28 RLY28 RCC28 QSG28 QIK28 PYO28 POS28 PEW28 OVA28 OLE28 OBI28 NRM28 NHQ28 MXU28 MNY28 MEC28 LUG28 LKK28 LAO28 KQS28 KGW28 JXA28 JNE28 JDI28 ITM28 IJQ28 HZU28 HPY28 HGC28 GWG28 GMK28 GCO28 FSS28 FIW28 EZA28 EPE28 EFI28 DVM28 DLQ28 DBU28 CRY28 CIC28 BYG28 BOK28 BEO28 AUS28 AKW28 ABA28 RE28 HI28 WUG28 WKK28 WAO28 VQS28 VGW28 UXA28 UNE28 UDI28 TTM28 TJQ28 SZU28 SPY28 SGC28 RWG28 RMK28 RCO28 QSS28 QIW28 PZA28 PPE28 PFI28 OVM28 OLQ28 OBU28 NRY28 NIC28 MYG28 MOK28 MEO28 LUS28 LKW28 LBA28 KRE28 KHI28 JXM28 JNQ28 JDU28 ITY28 IKC28 IAG28 HQK28 HGO28 GWS28 GMW28 GDA28 FTE28 FJI28 EZM28 EPQ28 EFU28 DVY28 DMC28 DCG28 CSK28 CIO28 BYS28 BOW28 BFA28 AVE28 ALI28 ABM28 RQ28 HU28 WUA30 WKE30 WAI30 VQM30 VGQ30 UWU30 UMY30 UDC30 TTG30 TJK30 SZO30 SPS30 SFW30 RWA30 RME30 RCI30 QSM30 QIQ30 PYU30 POY30 PFC30 OVG30 OLK30 OBO30 NRS30 NHW30 MYA30 MOE30 MEI30 LUM30 LKQ30 LAU30 KQY30 KHC30 JXG30 JNK30 JDO30 ITS30 IJW30 IAA30 HQE30 HGI30 GWM30 GMQ30 GCU30 FSY30 FJC30 EZG30 EPK30 EFO30 DVS30 DLW30 DCA30 CSE30 CII30 BYM30 BOQ30 BEU30 AUY30 ALC30 ABG30 RK30 HO30 WTU30 WJY30 WAC30 VQG30 VGK30 UWO30 UMS30 UCW30 TTA30 TJE30 SZI30 SPM30 SFQ30 RVU30 RLY30 RCC30 QSG30 QIK30 PYO30 POS30 PEW30 OVA30 OLE30 OBI30 NRM30 NHQ30 MXU30 MNY30 MEC30 LUG30 LKK30 LAO30 KQS30 KGW30 JXA30 JNE30 JDI30 ITM30 IJQ30 HZU30 HPY30 HGC30 GWG30 GMK30 GCO30 FSS30 FIW30 EZA30 EPE30 EFI30 DVM30 DLQ30 DBU30 CRY30 CIC30 BYG30 BOK30 BEO30 AUS30 AKW30 ABA30 RE30 HI30 WUG30 WKK30 WAO30 VQS30 VGW30 UXA30 UNE30 UDI30 TTM30 TJQ30 SZU30 SPY30 SGC30 RWG30 RMK30 RCO30 QSS30 QIW30 PZA30 PPE30 PFI30 OVM30 OLQ30 OBU30 NRY30 NIC30 MYG30 MOK30 MEO30 LUS30 LKW30 LBA30 KRE30 KHI30 JXM30 JNQ30 JDU30 ITY30 IKC30 IAG30 HQK30 HGO30 GWS30 GMW30 GDA30 FTE30 FJI30 EZM30 EPQ30 EFU30 DVY30 DMC30 DCG30 CSK30 CIO30 BYS30 BOW30 BFA30 AVE30 ALI30 ABM30 RQ30 HU30">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WTC22 WJG22 VZK22 VPO22 VFS22 UVW22 UMA22 UCE22 TSI22 TIM22 SYQ22 SOU22 SEY22 RVC22 RLG22 RBK22 QRO22 QHS22 PXW22 POA22 PEE22 OUI22 OKM22 OAQ22 NQU22 NGY22 MXC22 MNG22 MDK22 LTO22 LJS22 KZW22 KQA22 KGE22 JWI22 JMM22 JCQ22 ISU22 IIY22 HZC22 HPG22 HFK22 GVO22 GLS22 GBW22 FSA22 FIE22 EYI22 EOM22 EEQ22 DUU22 DKY22 DBC22 CRG22 CHK22 BXO22 BNS22 BDW22 AUA22 AKE22 AAI22 QM22 GQ22 WTC24 WJG24 VZK24 VPO24 VFS24 UVW24 UMA24 UCE24 TSI24 TIM24 SYQ24 SOU24 SEY24 RVC24 RLG24 RBK24 QRO24 QHS24 PXW24 POA24 PEE24 OUI24 OKM24 OAQ24 NQU24 NGY24 MXC24 MNG24 MDK24 LTO24 LJS24 KZW24 KQA24 KGE24 JWI24 JMM24 JCQ24 ISU24 IIY24 HZC24 HPG24 HFK24 GVO24 GLS24 GBW24 FSA24 FIE24 EYI24 EOM24 EEQ24 DUU24 DKY24 DBC24 CRG24 CHK24 BXO24 BNS24 BDW24 AUA24 AKE24 AAI24 QM24 GQ24 WTC26 WJG26 VZK26 VPO26 VFS26 UVW26 UMA26 UCE26 TSI26 TIM26 SYQ26 SOU26 SEY26 RVC26 RLG26 RBK26 QRO26 QHS26 PXW26 POA26 PEE26 OUI26 OKM26 OAQ26 NQU26 NGY26 MXC26 MNG26 MDK26 LTO26 LJS26 KZW26 KQA26 KGE26 JWI26 JMM26 JCQ26 ISU26 IIY26 HZC26 HPG26 HFK26 GVO26 GLS26 GBW26 FSA26 FIE26 EYI26 EOM26 EEQ26 DUU26 DKY26 DBC26 CRG26 CHK26 BXO26 BNS26 BDW26 AUA26 AKE26 AAI26 QM26 GQ26 WTC28 WJG28 VZK28 VPO28 VFS28 UVW28 UMA28 UCE28 TSI28 TIM28 SYQ28 SOU28 SEY28 RVC28 RLG28 RBK28 QRO28 QHS28 PXW28 POA28 PEE28 OUI28 OKM28 OAQ28 NQU28 NGY28 MXC28 MNG28 MDK28 LTO28 LJS28 KZW28 KQA28 KGE28 JWI28 JMM28 JCQ28 ISU28 IIY28 HZC28 HPG28 HFK28 GVO28 GLS28 GBW28 FSA28 FIE28 EYI28 EOM28 EEQ28 DUU28 DKY28 DBC28 CRG28 CHK28 BXO28 BNS28 BDW28 AUA28 AKE28 AAI28 QM28 GQ28 WTC30 WJG30 VZK30 VPO30 VFS30 UVW30 UMA30 UCE30 TSI30 TIM30 SYQ30 SOU30 SEY30 RVC30 RLG30 RBK30 QRO30 QHS30 PXW30 POA30 PEE30 OUI30 OKM30 OAQ30 NQU30 NGY30 MXC30 MNG30 MDK30 LTO30 LJS30 KZW30 KQA30 KGE30 JWI30 JMM30 JCQ30 ISU30 IIY30 HZC30 HPG30 HFK30 GVO30 GLS30 GBW30 FSA30 FIE30 EYI30 EOM30 EEQ30 DUU30 DKY30 DBC30 CRG30 CHK30 BXO30 BNS30 BDW30 AUA30 AKE30 AAI30 QM30 GQ30">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SZ22 WJD22 VZH22 VPL22 VFP22 UVT22 ULX22 UCB22 TSF22 TIJ22 SYN22 SOR22 SEV22 RUZ22 RLD22 RBH22 QRL22 QHP22 PXT22 PNX22 PEB22 OUF22 OKJ22 OAN22 NQR22 NGV22 MWZ22 MND22 MDH22 LTL22 LJP22 KZT22 KPX22 KGB22 JWF22 JMJ22 JCN22 ISR22 IIV22 HYZ22 HPD22 HFH22 GVL22 GLP22 GBT22 FRX22 FIB22 EYF22 EOJ22 EEN22 DUR22 DKV22 DAZ22 CRD22 CHH22 BXL22 BNP22 BDT22 ATX22 AKB22 AAF22 QJ22 GN22 WSZ24 WJD24 VZH24 VPL24 VFP24 UVT24 ULX24 UCB24 TSF24 TIJ24 SYN24 SOR24 SEV24 RUZ24 RLD24 RBH24 QRL24 QHP24 PXT24 PNX24 PEB24 OUF24 OKJ24 OAN24 NQR24 NGV24 MWZ24 MND24 MDH24 LTL24 LJP24 KZT24 KPX24 KGB24 JWF24 JMJ24 JCN24 ISR24 IIV24 HYZ24 HPD24 HFH24 GVL24 GLP24 GBT24 FRX24 FIB24 EYF24 EOJ24 EEN24 DUR24 DKV24 DAZ24 CRD24 CHH24 BXL24 BNP24 BDT24 ATX24 AKB24 AAF24 QJ24 GN24 WSZ26 WJD26 VZH26 VPL26 VFP26 UVT26 ULX26 UCB26 TSF26 TIJ26 SYN26 SOR26 SEV26 RUZ26 RLD26 RBH26 QRL26 QHP26 PXT26 PNX26 PEB26 OUF26 OKJ26 OAN26 NQR26 NGV26 MWZ26 MND26 MDH26 LTL26 LJP26 KZT26 KPX26 KGB26 JWF26 JMJ26 JCN26 ISR26 IIV26 HYZ26 HPD26 HFH26 GVL26 GLP26 GBT26 FRX26 FIB26 EYF26 EOJ26 EEN26 DUR26 DKV26 DAZ26 CRD26 CHH26 BXL26 BNP26 BDT26 ATX26 AKB26 AAF26 QJ26 GN26 WSZ28 WJD28 VZH28 VPL28 VFP28 UVT28 ULX28 UCB28 TSF28 TIJ28 SYN28 SOR28 SEV28 RUZ28 RLD28 RBH28 QRL28 QHP28 PXT28 PNX28 PEB28 OUF28 OKJ28 OAN28 NQR28 NGV28 MWZ28 MND28 MDH28 LTL28 LJP28 KZT28 KPX28 KGB28 JWF28 JMJ28 JCN28 ISR28 IIV28 HYZ28 HPD28 HFH28 GVL28 GLP28 GBT28 FRX28 FIB28 EYF28 EOJ28 EEN28 DUR28 DKV28 DAZ28 CRD28 CHH28 BXL28 BNP28 BDT28 ATX28 AKB28 AAF28 QJ28 GN28 WSZ30 WJD30 VZH30 VPL30 VFP30 UVT30 ULX30 UCB30 TSF30 TIJ30 SYN30 SOR30 SEV30 RUZ30 RLD30 RBH30 QRL30 QHP30 PXT30 PNX30 PEB30 OUF30 OKJ30 OAN30 NQR30 NGV30 MWZ30 MND30 MDH30 LTL30 LJP30 KZT30 KPX30 KGB30 JWF30 JMJ30 JCN30 ISR30 IIV30 HYZ30 HPD30 HFH30 GVL30 GLP30 GBT30 FRX30 FIB30 EYF30 EOJ30 EEN30 DUR30 DKV30 DAZ30 CRD30 CHH30 BXL30 BNP30 BDT30 ATX30 AKB30 AAF30 QJ30 GN30">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WQY20 WHC20 VXG20 VNK20 VDO20 UTS20 UJW20 UAA20 TQE20 TGI20 SWM20 SMQ20 SCU20 RSY20 RJC20 QZG20 QPK20 QFO20 PVS20 PLW20 PCA20 OSE20 OII20 NYM20 NOQ20 NEU20 MUY20 MLC20 MBG20 LRK20 LHO20 KXS20 KNW20 KEA20 JUE20 JKI20 JAM20 IQQ20 IGU20 HWY20 HNC20 HDG20 GTK20 GJO20 FZS20 FPW20 FGA20 EWE20 EMI20 ECM20 DSQ20 DIU20 CYY20 CPC20 CFG20 BVK20 BLO20 BBS20 ARW20 AIA20 YE20 OI20 EM20 WQY22 WHC22 VXG22 VNK22 VDO22 UTS22 UJW22 UAA22 TQE22 TGI22 SWM22 SMQ22 SCU22 RSY22 RJC22 QZG22 QPK22 QFO22 PVS22 PLW22 PCA22 OSE22 OII22 NYM22 NOQ22 NEU22 MUY22 MLC22 MBG22 LRK22 LHO22 KXS22 KNW22 KEA22 JUE22 JKI22 JAM22 IQQ22 IGU22 HWY22 HNC22 HDG22 GTK22 GJO22 FZS22 FPW22 FGA22 EWE22 EMI22 ECM22 DSQ22 DIU22 CYY22 CPC22 CFG22 BVK22 BLO22 BBS22 ARW22 AIA22 YE22 OI22 EM22 WQY24 WHC24 VXG24 VNK24 VDO24 UTS24 UJW24 UAA24 TQE24 TGI24 SWM24 SMQ24 SCU24 RSY24 RJC24 QZG24 QPK24 QFO24 PVS24 PLW24 PCA24 OSE24 OII24 NYM24 NOQ24 NEU24 MUY24 MLC24 MBG24 LRK24 LHO24 KXS24 KNW24 KEA24 JUE24 JKI24 JAM24 IQQ24 IGU24 HWY24 HNC24 HDG24 GTK24 GJO24 FZS24 FPW24 FGA24 EWE24 EMI24 ECM24 DSQ24 DIU24 CYY24 CPC24 CFG24 BVK24 BLO24 BBS24 ARW24 AIA24 YE24 OI24 EM24 WQY26 WHC26 VXG26 VNK26 VDO26 UTS26 UJW26 UAA26 TQE26 TGI26 SWM26 SMQ26 SCU26 RSY26 RJC26 QZG26 QPK26 QFO26 PVS26 PLW26 PCA26 OSE26 OII26 NYM26 NOQ26 NEU26 MUY26 MLC26 MBG26 LRK26 LHO26 KXS26 KNW26 KEA26 JUE26 JKI26 JAM26 IQQ26 IGU26 HWY26 HNC26 HDG26 GTK26 GJO26 FZS26 FPW26 FGA26 EWE26 EMI26 ECM26 DSQ26 DIU26 CYY26 CPC26 CFG26 BVK26 BLO26 BBS26 ARW26 AIA26 YE26 OI26 EM26 WQY28 WHC28 VXG28 VNK28 VDO28 UTS28 UJW28 UAA28 TQE28 TGI28 SWM28 SMQ28 SCU28 RSY28 RJC28 QZG28 QPK28 QFO28 PVS28 PLW28 PCA28 OSE28 OII28 NYM28 NOQ28 NEU28 MUY28 MLC28 MBG28 LRK28 LHO28 KXS28 KNW28 KEA28 JUE28 JKI28 JAM28 IQQ28 IGU28 HWY28 HNC28 HDG28 GTK28 GJO28 FZS28 FPW28 FGA28 EWE28 EMI28 ECM28 DSQ28 DIU28 CYY28 CPC28 CFG28 BVK28 BLO28 BBS28 ARW28 AIA28 YE28 OI28 EM28 WQY30 WHC30 VXG30 VNK30 VDO30 UTS30 UJW30 UAA30 TQE30 TGI30 SWM30 SMQ30 SCU30 RSY30 RJC30 QZG30 QPK30 QFO30 PVS30 PLW30 PCA30 OSE30 OII30 NYM30 NOQ30 NEU30 MUY30 MLC30 MBG30 LRK30 LHO30 KXS30 KNW30 KEA30 JUE30 JKI30 JAM30 IQQ30 IGU30 HWY30 HNC30 HDG30 GTK30 GJO30 FZS30 FPW30 FGA30 EWE30 EMI30 ECM30 DSQ30 DIU30 CYY30 CPC30 CFG30 BVK30 BLO30 BBS30 ARW30 AIA30 YE30 OI30 EM30">
      <formula1>0</formula1>
      <formula2>10000000</formula2>
    </dataValidation>
    <dataValidation type="list" showInputMessage="1" showErrorMessage="1" errorTitle="Внимание" error="Пожалуйста, выберите МО из списка!" sqref="N16 N28 N26 N24 N22 N20 N18 N30">
      <formula1>MO_LIST_16</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109"/>
  <sheetViews>
    <sheetView showGridLines="0" view="pageBreakPreview" zoomScale="60" zoomScaleNormal="70" workbookViewId="0">
      <pane xSplit="14" ySplit="15" topLeftCell="O97" activePane="bottomRight" state="frozen"/>
      <selection activeCell="K11" sqref="A11:XFD11"/>
      <selection pane="topRight" activeCell="K11" sqref="A11:XFD11"/>
      <selection pane="bottomLeft" activeCell="K11" sqref="A11:XFD11"/>
      <selection pane="bottomRight" activeCell="N129" sqref="N129"/>
    </sheetView>
  </sheetViews>
  <sheetFormatPr defaultColWidth="8.75" defaultRowHeight="11.4"/>
  <cols>
    <col min="1" max="1" width="8.75" style="55" hidden="1" customWidth="1"/>
    <col min="2" max="2" width="3.75" style="55" hidden="1" customWidth="1"/>
    <col min="3" max="10" width="9.75" style="56" hidden="1" customWidth="1"/>
    <col min="11" max="11" width="3.75" style="55" hidden="1" customWidth="1"/>
    <col min="12" max="12" width="6.75" style="55" customWidth="1"/>
    <col min="13" max="13" width="70.75" style="55" customWidth="1"/>
    <col min="14" max="14" width="15.75" style="55" customWidth="1"/>
    <col min="15" max="15" width="20.75" style="55" customWidth="1"/>
    <col min="16" max="16" width="20.75" style="64" customWidth="1"/>
    <col min="17" max="18" width="20.75" style="55" customWidth="1"/>
    <col min="19" max="19" width="20.75" style="64" customWidth="1"/>
    <col min="20" max="16384" width="8.75" style="55"/>
  </cols>
  <sheetData>
    <row r="1" spans="1:19" ht="12" hidden="1" customHeight="1">
      <c r="A1" s="659"/>
      <c r="B1" s="659"/>
      <c r="C1" s="660"/>
      <c r="D1" s="660"/>
      <c r="E1" s="660"/>
      <c r="F1" s="660"/>
      <c r="G1" s="660"/>
      <c r="H1" s="660"/>
      <c r="I1" s="660"/>
      <c r="J1" s="660"/>
      <c r="K1" s="659"/>
      <c r="L1" s="659"/>
      <c r="M1" s="659"/>
      <c r="N1" s="659"/>
      <c r="O1" s="681">
        <v>2022</v>
      </c>
      <c r="P1" s="681">
        <v>2023</v>
      </c>
      <c r="Q1" s="681">
        <v>2024</v>
      </c>
      <c r="R1" s="681">
        <v>2024</v>
      </c>
      <c r="S1" s="681">
        <v>2024</v>
      </c>
    </row>
    <row r="2" spans="1:19" ht="12" hidden="1" customHeight="1">
      <c r="A2" s="659"/>
      <c r="B2" s="659"/>
      <c r="C2" s="660"/>
      <c r="D2" s="660"/>
      <c r="E2" s="660"/>
      <c r="F2" s="660"/>
      <c r="G2" s="660"/>
      <c r="H2" s="660"/>
      <c r="I2" s="660"/>
      <c r="J2" s="660"/>
      <c r="K2" s="660"/>
      <c r="L2" s="660"/>
      <c r="M2" s="682"/>
      <c r="N2" s="682"/>
      <c r="O2" s="683" t="s">
        <v>1350</v>
      </c>
      <c r="P2" s="683" t="s">
        <v>271</v>
      </c>
      <c r="Q2" s="684" t="s">
        <v>272</v>
      </c>
      <c r="R2" s="684" t="s">
        <v>271</v>
      </c>
      <c r="S2" s="683" t="s">
        <v>1350</v>
      </c>
    </row>
    <row r="3" spans="1:19" ht="12" hidden="1" customHeight="1">
      <c r="A3" s="659"/>
      <c r="B3" s="659"/>
      <c r="C3" s="660"/>
      <c r="D3" s="660"/>
      <c r="E3" s="660"/>
      <c r="F3" s="660"/>
      <c r="G3" s="660"/>
      <c r="H3" s="660"/>
      <c r="I3" s="660"/>
      <c r="J3" s="660"/>
      <c r="K3" s="660"/>
      <c r="L3" s="660"/>
      <c r="M3" s="682"/>
      <c r="N3" s="682"/>
      <c r="O3" s="682"/>
      <c r="P3" s="682"/>
      <c r="Q3" s="659"/>
      <c r="R3" s="659"/>
      <c r="S3" s="682"/>
    </row>
    <row r="4" spans="1:19" ht="12" hidden="1" customHeight="1">
      <c r="A4" s="659"/>
      <c r="B4" s="659"/>
      <c r="C4" s="660"/>
      <c r="D4" s="660"/>
      <c r="E4" s="660"/>
      <c r="F4" s="660"/>
      <c r="G4" s="660"/>
      <c r="H4" s="660"/>
      <c r="I4" s="660"/>
      <c r="J4" s="660"/>
      <c r="K4" s="660"/>
      <c r="L4" s="660"/>
      <c r="M4" s="682"/>
      <c r="N4" s="682"/>
      <c r="O4" s="682"/>
      <c r="P4" s="682"/>
      <c r="Q4" s="659"/>
      <c r="R4" s="659"/>
      <c r="S4" s="682"/>
    </row>
    <row r="5" spans="1:19" ht="12" hidden="1" customHeight="1">
      <c r="A5" s="659"/>
      <c r="B5" s="659"/>
      <c r="C5" s="660"/>
      <c r="D5" s="660"/>
      <c r="E5" s="660"/>
      <c r="F5" s="660"/>
      <c r="G5" s="660"/>
      <c r="H5" s="660"/>
      <c r="I5" s="660"/>
      <c r="J5" s="660"/>
      <c r="K5" s="660"/>
      <c r="L5" s="660"/>
      <c r="M5" s="682"/>
      <c r="N5" s="682"/>
      <c r="O5" s="682"/>
      <c r="P5" s="682"/>
      <c r="Q5" s="659"/>
      <c r="R5" s="659"/>
      <c r="S5" s="682"/>
    </row>
    <row r="6" spans="1:19" ht="12" hidden="1" customHeight="1">
      <c r="A6" s="659"/>
      <c r="B6" s="659"/>
      <c r="C6" s="660"/>
      <c r="D6" s="660"/>
      <c r="E6" s="660"/>
      <c r="F6" s="660"/>
      <c r="G6" s="660"/>
      <c r="H6" s="660"/>
      <c r="I6" s="660"/>
      <c r="J6" s="660"/>
      <c r="K6" s="660"/>
      <c r="L6" s="660"/>
      <c r="M6" s="682"/>
      <c r="N6" s="682"/>
      <c r="O6" s="682"/>
      <c r="P6" s="682"/>
      <c r="Q6" s="659"/>
      <c r="R6" s="659"/>
      <c r="S6" s="682"/>
    </row>
    <row r="7" spans="1:19" ht="12" hidden="1" customHeight="1">
      <c r="A7" s="659"/>
      <c r="B7" s="659"/>
      <c r="C7" s="660"/>
      <c r="D7" s="660"/>
      <c r="E7" s="660"/>
      <c r="F7" s="660"/>
      <c r="G7" s="660"/>
      <c r="H7" s="660"/>
      <c r="I7" s="660"/>
      <c r="J7" s="660"/>
      <c r="K7" s="660"/>
      <c r="L7" s="660"/>
      <c r="M7" s="682"/>
      <c r="N7" s="682"/>
      <c r="O7" s="685"/>
      <c r="P7" s="685"/>
      <c r="Q7" s="659"/>
      <c r="R7" s="659"/>
      <c r="S7" s="682"/>
    </row>
    <row r="8" spans="1:19" ht="12" hidden="1" customHeight="1">
      <c r="A8" s="659"/>
      <c r="B8" s="659"/>
      <c r="C8" s="660"/>
      <c r="D8" s="660"/>
      <c r="E8" s="660"/>
      <c r="F8" s="660"/>
      <c r="G8" s="660"/>
      <c r="H8" s="660"/>
      <c r="I8" s="660"/>
      <c r="J8" s="660"/>
      <c r="K8" s="660"/>
      <c r="L8" s="660"/>
      <c r="M8" s="682"/>
      <c r="N8" s="682"/>
      <c r="O8" s="682"/>
      <c r="P8" s="682"/>
      <c r="Q8" s="659"/>
      <c r="R8" s="659"/>
      <c r="S8" s="682"/>
    </row>
    <row r="9" spans="1:19" ht="12" hidden="1" customHeight="1">
      <c r="A9" s="659"/>
      <c r="B9" s="659"/>
      <c r="C9" s="660"/>
      <c r="D9" s="660"/>
      <c r="E9" s="660"/>
      <c r="F9" s="660"/>
      <c r="G9" s="660"/>
      <c r="H9" s="660"/>
      <c r="I9" s="660"/>
      <c r="J9" s="660"/>
      <c r="K9" s="660"/>
      <c r="L9" s="660"/>
      <c r="M9" s="682"/>
      <c r="N9" s="682"/>
      <c r="O9" s="682"/>
      <c r="P9" s="682"/>
      <c r="Q9" s="659"/>
      <c r="R9" s="659"/>
      <c r="S9" s="682"/>
    </row>
    <row r="10" spans="1:19" ht="12" hidden="1" customHeight="1">
      <c r="A10" s="659"/>
      <c r="B10" s="659"/>
      <c r="C10" s="660"/>
      <c r="D10" s="660"/>
      <c r="E10" s="660"/>
      <c r="F10" s="660"/>
      <c r="G10" s="660"/>
      <c r="H10" s="660"/>
      <c r="I10" s="660"/>
      <c r="J10" s="660"/>
      <c r="K10" s="660"/>
      <c r="L10" s="660"/>
      <c r="M10" s="682"/>
      <c r="N10" s="682"/>
      <c r="O10" s="682"/>
      <c r="P10" s="682"/>
      <c r="Q10" s="659"/>
      <c r="R10" s="659"/>
      <c r="S10" s="682"/>
    </row>
    <row r="11" spans="1:19" ht="15" hidden="1" customHeight="1">
      <c r="A11" s="659"/>
      <c r="B11" s="659"/>
      <c r="C11" s="660"/>
      <c r="D11" s="660"/>
      <c r="E11" s="660"/>
      <c r="F11" s="660"/>
      <c r="G11" s="660"/>
      <c r="H11" s="660"/>
      <c r="I11" s="660"/>
      <c r="J11" s="660"/>
      <c r="K11" s="686"/>
      <c r="L11" s="686"/>
      <c r="M11" s="662"/>
      <c r="N11" s="686"/>
      <c r="O11" s="686"/>
      <c r="P11" s="686"/>
      <c r="Q11" s="659"/>
      <c r="R11" s="659"/>
      <c r="S11" s="686"/>
    </row>
    <row r="12" spans="1:19" ht="21" customHeight="1">
      <c r="A12" s="659"/>
      <c r="B12" s="660"/>
      <c r="C12" s="660"/>
      <c r="D12" s="660"/>
      <c r="E12" s="660"/>
      <c r="F12" s="660"/>
      <c r="G12" s="660"/>
      <c r="H12" s="660"/>
      <c r="I12" s="660"/>
      <c r="J12" s="660"/>
      <c r="K12" s="660"/>
      <c r="L12" s="1106" t="s">
        <v>1026</v>
      </c>
      <c r="M12" s="1107"/>
      <c r="N12" s="1107"/>
      <c r="O12" s="1107"/>
      <c r="P12" s="1107"/>
      <c r="Q12" s="1107"/>
      <c r="R12" s="1107"/>
      <c r="S12" s="1107"/>
    </row>
    <row r="13" spans="1:19" ht="9" customHeight="1">
      <c r="A13" s="659"/>
      <c r="B13" s="659"/>
      <c r="C13" s="660"/>
      <c r="D13" s="660"/>
      <c r="E13" s="660"/>
      <c r="F13" s="660"/>
      <c r="G13" s="660"/>
      <c r="H13" s="660"/>
      <c r="I13" s="660"/>
      <c r="J13" s="660"/>
      <c r="K13" s="663"/>
      <c r="L13" s="663"/>
      <c r="M13" s="663"/>
      <c r="N13" s="663"/>
      <c r="O13" s="663"/>
      <c r="P13" s="1109"/>
      <c r="Q13" s="1109"/>
      <c r="R13" s="687"/>
      <c r="S13" s="687"/>
    </row>
    <row r="14" spans="1:19" ht="21" customHeight="1">
      <c r="A14" s="659"/>
      <c r="B14" s="659"/>
      <c r="C14" s="660"/>
      <c r="D14" s="660"/>
      <c r="E14" s="660"/>
      <c r="F14" s="660"/>
      <c r="G14" s="660"/>
      <c r="H14" s="660"/>
      <c r="I14" s="660"/>
      <c r="J14" s="660"/>
      <c r="K14" s="663"/>
      <c r="L14" s="1108" t="s">
        <v>15</v>
      </c>
      <c r="M14" s="1108" t="s">
        <v>120</v>
      </c>
      <c r="N14" s="1108" t="s">
        <v>141</v>
      </c>
      <c r="O14" s="688" t="s">
        <v>2875</v>
      </c>
      <c r="P14" s="689" t="s">
        <v>2876</v>
      </c>
      <c r="Q14" s="689" t="s">
        <v>2877</v>
      </c>
      <c r="R14" s="689" t="s">
        <v>2877</v>
      </c>
      <c r="S14" s="1110" t="s">
        <v>108</v>
      </c>
    </row>
    <row r="15" spans="1:19" s="65" customFormat="1" ht="36" customHeight="1">
      <c r="A15" s="690" t="s">
        <v>940</v>
      </c>
      <c r="B15" s="690"/>
      <c r="C15" s="690"/>
      <c r="D15" s="690"/>
      <c r="E15" s="690"/>
      <c r="F15" s="690"/>
      <c r="G15" s="690"/>
      <c r="H15" s="690"/>
      <c r="I15" s="690"/>
      <c r="J15" s="690"/>
      <c r="K15" s="690"/>
      <c r="L15" s="1108"/>
      <c r="M15" s="1108"/>
      <c r="N15" s="1108"/>
      <c r="O15" s="689" t="s">
        <v>271</v>
      </c>
      <c r="P15" s="689" t="s">
        <v>271</v>
      </c>
      <c r="Q15" s="689" t="s">
        <v>272</v>
      </c>
      <c r="R15" s="689" t="s">
        <v>271</v>
      </c>
      <c r="S15" s="1111"/>
    </row>
    <row r="16" spans="1:19" s="65" customFormat="1">
      <c r="A16" s="691" t="s">
        <v>17</v>
      </c>
      <c r="B16" s="690"/>
      <c r="C16" s="690"/>
      <c r="D16" s="690"/>
      <c r="E16" s="690"/>
      <c r="F16" s="690"/>
      <c r="G16" s="690"/>
      <c r="H16" s="690"/>
      <c r="I16" s="690"/>
      <c r="J16" s="690"/>
      <c r="K16" s="690"/>
      <c r="L16" s="672" t="s">
        <v>2860</v>
      </c>
      <c r="M16" s="692"/>
      <c r="N16" s="673"/>
      <c r="O16" s="673"/>
      <c r="P16" s="673"/>
      <c r="Q16" s="673"/>
      <c r="R16" s="673"/>
      <c r="S16" s="673"/>
    </row>
    <row r="17" spans="1:19" s="65" customFormat="1">
      <c r="A17" s="691" t="s">
        <v>17</v>
      </c>
      <c r="B17" s="690" t="s">
        <v>1306</v>
      </c>
      <c r="C17" s="690" t="s">
        <v>1308</v>
      </c>
      <c r="D17" s="690" t="s">
        <v>2878</v>
      </c>
      <c r="E17" s="690"/>
      <c r="F17" s="690"/>
      <c r="G17" s="690"/>
      <c r="H17" s="690"/>
      <c r="I17" s="690"/>
      <c r="J17" s="690"/>
      <c r="K17" s="690"/>
      <c r="L17" s="693">
        <v>1</v>
      </c>
      <c r="M17" s="694" t="s">
        <v>273</v>
      </c>
      <c r="N17" s="695" t="s">
        <v>274</v>
      </c>
      <c r="O17" s="696"/>
      <c r="P17" s="697"/>
      <c r="Q17" s="697"/>
      <c r="R17" s="697"/>
      <c r="S17" s="698"/>
    </row>
    <row r="18" spans="1:19" s="65" customFormat="1">
      <c r="A18" s="691" t="s">
        <v>17</v>
      </c>
      <c r="B18" s="690" t="s">
        <v>1306</v>
      </c>
      <c r="C18" s="690" t="s">
        <v>1308</v>
      </c>
      <c r="D18" s="690" t="s">
        <v>2879</v>
      </c>
      <c r="E18" s="690"/>
      <c r="F18" s="690"/>
      <c r="G18" s="690"/>
      <c r="H18" s="690"/>
      <c r="I18" s="690"/>
      <c r="J18" s="690"/>
      <c r="K18" s="690"/>
      <c r="L18" s="693">
        <v>2</v>
      </c>
      <c r="M18" s="694" t="s">
        <v>275</v>
      </c>
      <c r="N18" s="695" t="s">
        <v>274</v>
      </c>
      <c r="O18" s="696">
        <v>8</v>
      </c>
      <c r="P18" s="697">
        <v>8</v>
      </c>
      <c r="Q18" s="697">
        <v>8</v>
      </c>
      <c r="R18" s="697">
        <v>8</v>
      </c>
      <c r="S18" s="698"/>
    </row>
    <row r="19" spans="1:19" s="65" customFormat="1">
      <c r="A19" s="691" t="s">
        <v>17</v>
      </c>
      <c r="B19" s="690" t="s">
        <v>1306</v>
      </c>
      <c r="C19" s="690" t="s">
        <v>1308</v>
      </c>
      <c r="D19" s="690" t="s">
        <v>2880</v>
      </c>
      <c r="E19" s="690"/>
      <c r="F19" s="690"/>
      <c r="G19" s="690"/>
      <c r="H19" s="690"/>
      <c r="I19" s="690"/>
      <c r="J19" s="690"/>
      <c r="K19" s="690"/>
      <c r="L19" s="693">
        <v>3</v>
      </c>
      <c r="M19" s="694" t="s">
        <v>276</v>
      </c>
      <c r="N19" s="695" t="s">
        <v>274</v>
      </c>
      <c r="O19" s="696"/>
      <c r="P19" s="697"/>
      <c r="Q19" s="697"/>
      <c r="R19" s="697"/>
      <c r="S19" s="698"/>
    </row>
    <row r="20" spans="1:19" s="65" customFormat="1">
      <c r="A20" s="691" t="s">
        <v>17</v>
      </c>
      <c r="B20" s="690" t="s">
        <v>1306</v>
      </c>
      <c r="C20" s="690" t="s">
        <v>1308</v>
      </c>
      <c r="D20" s="690" t="s">
        <v>2881</v>
      </c>
      <c r="E20" s="690"/>
      <c r="F20" s="690"/>
      <c r="G20" s="690"/>
      <c r="H20" s="690"/>
      <c r="I20" s="690"/>
      <c r="J20" s="690"/>
      <c r="K20" s="690"/>
      <c r="L20" s="693">
        <v>4</v>
      </c>
      <c r="M20" s="694" t="s">
        <v>277</v>
      </c>
      <c r="N20" s="695" t="s">
        <v>274</v>
      </c>
      <c r="O20" s="696">
        <v>9</v>
      </c>
      <c r="P20" s="697">
        <v>9</v>
      </c>
      <c r="Q20" s="697">
        <v>9</v>
      </c>
      <c r="R20" s="697">
        <v>9</v>
      </c>
      <c r="S20" s="698"/>
    </row>
    <row r="21" spans="1:19" s="65" customFormat="1">
      <c r="A21" s="691" t="s">
        <v>17</v>
      </c>
      <c r="B21" s="690" t="s">
        <v>1306</v>
      </c>
      <c r="C21" s="690" t="s">
        <v>1308</v>
      </c>
      <c r="D21" s="690" t="s">
        <v>2882</v>
      </c>
      <c r="E21" s="690"/>
      <c r="F21" s="690"/>
      <c r="G21" s="690"/>
      <c r="H21" s="690"/>
      <c r="I21" s="690"/>
      <c r="J21" s="690"/>
      <c r="K21" s="690"/>
      <c r="L21" s="693">
        <v>5</v>
      </c>
      <c r="M21" s="694" t="s">
        <v>278</v>
      </c>
      <c r="N21" s="695" t="s">
        <v>279</v>
      </c>
      <c r="O21" s="699">
        <v>23</v>
      </c>
      <c r="P21" s="700">
        <v>23</v>
      </c>
      <c r="Q21" s="700">
        <v>23</v>
      </c>
      <c r="R21" s="700">
        <v>23</v>
      </c>
      <c r="S21" s="698"/>
    </row>
    <row r="22" spans="1:19" s="65" customFormat="1">
      <c r="A22" s="691" t="s">
        <v>17</v>
      </c>
      <c r="B22" s="690" t="s">
        <v>1307</v>
      </c>
      <c r="C22" s="690" t="s">
        <v>1308</v>
      </c>
      <c r="D22" s="701" t="s">
        <v>995</v>
      </c>
      <c r="E22" s="690"/>
      <c r="F22" s="690"/>
      <c r="G22" s="690"/>
      <c r="H22" s="690"/>
      <c r="I22" s="690"/>
      <c r="J22" s="690"/>
      <c r="K22" s="690"/>
      <c r="L22" s="693"/>
      <c r="M22" s="694" t="s">
        <v>995</v>
      </c>
      <c r="N22" s="695"/>
      <c r="O22" s="1103"/>
      <c r="P22" s="1104"/>
      <c r="Q22" s="1104"/>
      <c r="R22" s="1104"/>
      <c r="S22" s="1105"/>
    </row>
    <row r="23" spans="1:19" s="65" customFormat="1">
      <c r="A23" s="691" t="s">
        <v>101</v>
      </c>
      <c r="B23" s="690"/>
      <c r="C23" s="690"/>
      <c r="D23" s="690"/>
      <c r="E23" s="690"/>
      <c r="F23" s="690"/>
      <c r="G23" s="690"/>
      <c r="H23" s="690"/>
      <c r="I23" s="690"/>
      <c r="J23" s="690"/>
      <c r="K23" s="690"/>
      <c r="L23" s="672" t="s">
        <v>2862</v>
      </c>
      <c r="M23" s="692"/>
      <c r="N23" s="673"/>
      <c r="O23" s="673"/>
      <c r="P23" s="673"/>
      <c r="Q23" s="673"/>
      <c r="R23" s="673"/>
      <c r="S23" s="673"/>
    </row>
    <row r="24" spans="1:19" s="65" customFormat="1">
      <c r="A24" s="691" t="s">
        <v>101</v>
      </c>
      <c r="B24" s="690" t="s">
        <v>1306</v>
      </c>
      <c r="C24" s="690" t="s">
        <v>1308</v>
      </c>
      <c r="D24" s="690" t="s">
        <v>2878</v>
      </c>
      <c r="E24" s="690"/>
      <c r="F24" s="690"/>
      <c r="G24" s="690"/>
      <c r="H24" s="690"/>
      <c r="I24" s="690"/>
      <c r="J24" s="690"/>
      <c r="K24" s="690"/>
      <c r="L24" s="693">
        <v>1</v>
      </c>
      <c r="M24" s="694" t="s">
        <v>273</v>
      </c>
      <c r="N24" s="695" t="s">
        <v>274</v>
      </c>
      <c r="O24" s="696"/>
      <c r="P24" s="697"/>
      <c r="Q24" s="697"/>
      <c r="R24" s="697"/>
      <c r="S24" s="698"/>
    </row>
    <row r="25" spans="1:19" s="65" customFormat="1">
      <c r="A25" s="691" t="s">
        <v>101</v>
      </c>
      <c r="B25" s="690" t="s">
        <v>1306</v>
      </c>
      <c r="C25" s="690" t="s">
        <v>1308</v>
      </c>
      <c r="D25" s="690" t="s">
        <v>2879</v>
      </c>
      <c r="E25" s="690"/>
      <c r="F25" s="690"/>
      <c r="G25" s="690"/>
      <c r="H25" s="690"/>
      <c r="I25" s="690"/>
      <c r="J25" s="690"/>
      <c r="K25" s="690"/>
      <c r="L25" s="693">
        <v>2</v>
      </c>
      <c r="M25" s="694" t="s">
        <v>275</v>
      </c>
      <c r="N25" s="695" t="s">
        <v>274</v>
      </c>
      <c r="O25" s="696">
        <v>10</v>
      </c>
      <c r="P25" s="697">
        <v>10</v>
      </c>
      <c r="Q25" s="697">
        <v>10</v>
      </c>
      <c r="R25" s="697">
        <v>10</v>
      </c>
      <c r="S25" s="698"/>
    </row>
    <row r="26" spans="1:19" s="65" customFormat="1">
      <c r="A26" s="691" t="s">
        <v>101</v>
      </c>
      <c r="B26" s="690" t="s">
        <v>1306</v>
      </c>
      <c r="C26" s="690" t="s">
        <v>1308</v>
      </c>
      <c r="D26" s="690" t="s">
        <v>2880</v>
      </c>
      <c r="E26" s="690"/>
      <c r="F26" s="690"/>
      <c r="G26" s="690"/>
      <c r="H26" s="690"/>
      <c r="I26" s="690"/>
      <c r="J26" s="690"/>
      <c r="K26" s="690"/>
      <c r="L26" s="693">
        <v>3</v>
      </c>
      <c r="M26" s="694" t="s">
        <v>276</v>
      </c>
      <c r="N26" s="695" t="s">
        <v>274</v>
      </c>
      <c r="O26" s="696"/>
      <c r="P26" s="697"/>
      <c r="Q26" s="697"/>
      <c r="R26" s="697"/>
      <c r="S26" s="698"/>
    </row>
    <row r="27" spans="1:19" s="65" customFormat="1">
      <c r="A27" s="691" t="s">
        <v>101</v>
      </c>
      <c r="B27" s="690" t="s">
        <v>1306</v>
      </c>
      <c r="C27" s="690" t="s">
        <v>1308</v>
      </c>
      <c r="D27" s="690" t="s">
        <v>2881</v>
      </c>
      <c r="E27" s="690"/>
      <c r="F27" s="690"/>
      <c r="G27" s="690"/>
      <c r="H27" s="690"/>
      <c r="I27" s="690"/>
      <c r="J27" s="690"/>
      <c r="K27" s="690"/>
      <c r="L27" s="693">
        <v>4</v>
      </c>
      <c r="M27" s="694" t="s">
        <v>277</v>
      </c>
      <c r="N27" s="695" t="s">
        <v>274</v>
      </c>
      <c r="O27" s="696">
        <v>7</v>
      </c>
      <c r="P27" s="697">
        <v>7</v>
      </c>
      <c r="Q27" s="697">
        <v>7</v>
      </c>
      <c r="R27" s="697">
        <v>7</v>
      </c>
      <c r="S27" s="698"/>
    </row>
    <row r="28" spans="1:19" s="65" customFormat="1">
      <c r="A28" s="691" t="s">
        <v>101</v>
      </c>
      <c r="B28" s="690" t="s">
        <v>1306</v>
      </c>
      <c r="C28" s="690" t="s">
        <v>1308</v>
      </c>
      <c r="D28" s="690" t="s">
        <v>2882</v>
      </c>
      <c r="E28" s="690"/>
      <c r="F28" s="690"/>
      <c r="G28" s="690"/>
      <c r="H28" s="690"/>
      <c r="I28" s="690"/>
      <c r="J28" s="690"/>
      <c r="K28" s="690"/>
      <c r="L28" s="693">
        <v>5</v>
      </c>
      <c r="M28" s="694" t="s">
        <v>278</v>
      </c>
      <c r="N28" s="695" t="s">
        <v>279</v>
      </c>
      <c r="O28" s="699">
        <v>79.900000000000006</v>
      </c>
      <c r="P28" s="700">
        <v>79.900000000000006</v>
      </c>
      <c r="Q28" s="700">
        <v>79.900000000000006</v>
      </c>
      <c r="R28" s="700">
        <v>79.900000000000006</v>
      </c>
      <c r="S28" s="698"/>
    </row>
    <row r="29" spans="1:19" s="65" customFormat="1">
      <c r="A29" s="691" t="s">
        <v>101</v>
      </c>
      <c r="B29" s="690" t="s">
        <v>1307</v>
      </c>
      <c r="C29" s="690" t="s">
        <v>1308</v>
      </c>
      <c r="D29" s="701" t="s">
        <v>995</v>
      </c>
      <c r="E29" s="690"/>
      <c r="F29" s="690"/>
      <c r="G29" s="690"/>
      <c r="H29" s="690"/>
      <c r="I29" s="690"/>
      <c r="J29" s="690"/>
      <c r="K29" s="690"/>
      <c r="L29" s="693"/>
      <c r="M29" s="694" t="s">
        <v>995</v>
      </c>
      <c r="N29" s="695"/>
      <c r="O29" s="1103"/>
      <c r="P29" s="1104"/>
      <c r="Q29" s="1104"/>
      <c r="R29" s="1104"/>
      <c r="S29" s="1105"/>
    </row>
    <row r="30" spans="1:19" s="65" customFormat="1">
      <c r="A30" s="691" t="s">
        <v>102</v>
      </c>
      <c r="B30" s="690"/>
      <c r="C30" s="690"/>
      <c r="D30" s="690"/>
      <c r="E30" s="690"/>
      <c r="F30" s="690"/>
      <c r="G30" s="690"/>
      <c r="H30" s="690"/>
      <c r="I30" s="690"/>
      <c r="J30" s="690"/>
      <c r="K30" s="690"/>
      <c r="L30" s="672" t="s">
        <v>2864</v>
      </c>
      <c r="M30" s="692"/>
      <c r="N30" s="673"/>
      <c r="O30" s="673"/>
      <c r="P30" s="673"/>
      <c r="Q30" s="673"/>
      <c r="R30" s="673"/>
      <c r="S30" s="673"/>
    </row>
    <row r="31" spans="1:19" s="65" customFormat="1">
      <c r="A31" s="691" t="s">
        <v>102</v>
      </c>
      <c r="B31" s="690" t="s">
        <v>1306</v>
      </c>
      <c r="C31" s="690" t="s">
        <v>1308</v>
      </c>
      <c r="D31" s="690" t="s">
        <v>2878</v>
      </c>
      <c r="E31" s="690"/>
      <c r="F31" s="690"/>
      <c r="G31" s="690"/>
      <c r="H31" s="690"/>
      <c r="I31" s="690"/>
      <c r="J31" s="690"/>
      <c r="K31" s="690"/>
      <c r="L31" s="693">
        <v>1</v>
      </c>
      <c r="M31" s="694" t="s">
        <v>273</v>
      </c>
      <c r="N31" s="695" t="s">
        <v>274</v>
      </c>
      <c r="O31" s="696"/>
      <c r="P31" s="697"/>
      <c r="Q31" s="697"/>
      <c r="R31" s="697"/>
      <c r="S31" s="698"/>
    </row>
    <row r="32" spans="1:19" s="65" customFormat="1">
      <c r="A32" s="691" t="s">
        <v>102</v>
      </c>
      <c r="B32" s="690" t="s">
        <v>1306</v>
      </c>
      <c r="C32" s="690" t="s">
        <v>1308</v>
      </c>
      <c r="D32" s="690" t="s">
        <v>2879</v>
      </c>
      <c r="E32" s="690"/>
      <c r="F32" s="690"/>
      <c r="G32" s="690"/>
      <c r="H32" s="690"/>
      <c r="I32" s="690"/>
      <c r="J32" s="690"/>
      <c r="K32" s="690"/>
      <c r="L32" s="693">
        <v>2</v>
      </c>
      <c r="M32" s="694" t="s">
        <v>275</v>
      </c>
      <c r="N32" s="695" t="s">
        <v>274</v>
      </c>
      <c r="O32" s="696">
        <v>2</v>
      </c>
      <c r="P32" s="697">
        <v>2</v>
      </c>
      <c r="Q32" s="697">
        <v>2</v>
      </c>
      <c r="R32" s="697">
        <v>2</v>
      </c>
      <c r="S32" s="698"/>
    </row>
    <row r="33" spans="1:19" s="65" customFormat="1">
      <c r="A33" s="691" t="s">
        <v>102</v>
      </c>
      <c r="B33" s="690" t="s">
        <v>1306</v>
      </c>
      <c r="C33" s="690" t="s">
        <v>1308</v>
      </c>
      <c r="D33" s="690" t="s">
        <v>2880</v>
      </c>
      <c r="E33" s="690"/>
      <c r="F33" s="690"/>
      <c r="G33" s="690"/>
      <c r="H33" s="690"/>
      <c r="I33" s="690"/>
      <c r="J33" s="690"/>
      <c r="K33" s="690"/>
      <c r="L33" s="693">
        <v>3</v>
      </c>
      <c r="M33" s="694" t="s">
        <v>276</v>
      </c>
      <c r="N33" s="695" t="s">
        <v>274</v>
      </c>
      <c r="O33" s="696"/>
      <c r="P33" s="697"/>
      <c r="Q33" s="697"/>
      <c r="R33" s="697"/>
      <c r="S33" s="698"/>
    </row>
    <row r="34" spans="1:19" s="65" customFormat="1">
      <c r="A34" s="691" t="s">
        <v>102</v>
      </c>
      <c r="B34" s="690" t="s">
        <v>1306</v>
      </c>
      <c r="C34" s="690" t="s">
        <v>1308</v>
      </c>
      <c r="D34" s="690" t="s">
        <v>2881</v>
      </c>
      <c r="E34" s="690"/>
      <c r="F34" s="690"/>
      <c r="G34" s="690"/>
      <c r="H34" s="690"/>
      <c r="I34" s="690"/>
      <c r="J34" s="690"/>
      <c r="K34" s="690"/>
      <c r="L34" s="693">
        <v>4</v>
      </c>
      <c r="M34" s="694" t="s">
        <v>277</v>
      </c>
      <c r="N34" s="695" t="s">
        <v>274</v>
      </c>
      <c r="O34" s="696">
        <v>3</v>
      </c>
      <c r="P34" s="697">
        <v>3</v>
      </c>
      <c r="Q34" s="697">
        <v>3</v>
      </c>
      <c r="R34" s="697">
        <v>3</v>
      </c>
      <c r="S34" s="698"/>
    </row>
    <row r="35" spans="1:19" s="65" customFormat="1">
      <c r="A35" s="691" t="s">
        <v>102</v>
      </c>
      <c r="B35" s="690" t="s">
        <v>1306</v>
      </c>
      <c r="C35" s="690" t="s">
        <v>1308</v>
      </c>
      <c r="D35" s="690" t="s">
        <v>2882</v>
      </c>
      <c r="E35" s="690"/>
      <c r="F35" s="690"/>
      <c r="G35" s="690"/>
      <c r="H35" s="690"/>
      <c r="I35" s="690"/>
      <c r="J35" s="690"/>
      <c r="K35" s="690"/>
      <c r="L35" s="693">
        <v>5</v>
      </c>
      <c r="M35" s="694" t="s">
        <v>278</v>
      </c>
      <c r="N35" s="695" t="s">
        <v>279</v>
      </c>
      <c r="O35" s="699">
        <v>5.8</v>
      </c>
      <c r="P35" s="700">
        <v>5.8</v>
      </c>
      <c r="Q35" s="700">
        <v>5.8</v>
      </c>
      <c r="R35" s="700">
        <v>5.8</v>
      </c>
      <c r="S35" s="698"/>
    </row>
    <row r="36" spans="1:19" s="65" customFormat="1">
      <c r="A36" s="691" t="s">
        <v>102</v>
      </c>
      <c r="B36" s="690" t="s">
        <v>1307</v>
      </c>
      <c r="C36" s="690" t="s">
        <v>1308</v>
      </c>
      <c r="D36" s="701" t="s">
        <v>995</v>
      </c>
      <c r="E36" s="690"/>
      <c r="F36" s="690"/>
      <c r="G36" s="690"/>
      <c r="H36" s="690"/>
      <c r="I36" s="690"/>
      <c r="J36" s="690"/>
      <c r="K36" s="690"/>
      <c r="L36" s="693"/>
      <c r="M36" s="694" t="s">
        <v>995</v>
      </c>
      <c r="N36" s="695"/>
      <c r="O36" s="1103"/>
      <c r="P36" s="1104"/>
      <c r="Q36" s="1104"/>
      <c r="R36" s="1104"/>
      <c r="S36" s="1105"/>
    </row>
    <row r="37" spans="1:19" s="65" customFormat="1">
      <c r="A37" s="691" t="s">
        <v>103</v>
      </c>
      <c r="B37" s="690"/>
      <c r="C37" s="690"/>
      <c r="D37" s="690"/>
      <c r="E37" s="690"/>
      <c r="F37" s="690"/>
      <c r="G37" s="690"/>
      <c r="H37" s="690"/>
      <c r="I37" s="690"/>
      <c r="J37" s="690"/>
      <c r="K37" s="690"/>
      <c r="L37" s="672" t="s">
        <v>2866</v>
      </c>
      <c r="M37" s="692"/>
      <c r="N37" s="673"/>
      <c r="O37" s="673"/>
      <c r="P37" s="673"/>
      <c r="Q37" s="673"/>
      <c r="R37" s="673"/>
      <c r="S37" s="673"/>
    </row>
    <row r="38" spans="1:19" s="65" customFormat="1">
      <c r="A38" s="691" t="s">
        <v>103</v>
      </c>
      <c r="B38" s="690" t="s">
        <v>1306</v>
      </c>
      <c r="C38" s="690" t="s">
        <v>1308</v>
      </c>
      <c r="D38" s="690" t="s">
        <v>2878</v>
      </c>
      <c r="E38" s="690"/>
      <c r="F38" s="690"/>
      <c r="G38" s="690"/>
      <c r="H38" s="690"/>
      <c r="I38" s="690"/>
      <c r="J38" s="690"/>
      <c r="K38" s="690"/>
      <c r="L38" s="693">
        <v>1</v>
      </c>
      <c r="M38" s="694" t="s">
        <v>273</v>
      </c>
      <c r="N38" s="695" t="s">
        <v>274</v>
      </c>
      <c r="O38" s="696"/>
      <c r="P38" s="697"/>
      <c r="Q38" s="697"/>
      <c r="R38" s="697"/>
      <c r="S38" s="698"/>
    </row>
    <row r="39" spans="1:19" s="65" customFormat="1">
      <c r="A39" s="691" t="s">
        <v>103</v>
      </c>
      <c r="B39" s="690" t="s">
        <v>1306</v>
      </c>
      <c r="C39" s="690" t="s">
        <v>1308</v>
      </c>
      <c r="D39" s="690" t="s">
        <v>2879</v>
      </c>
      <c r="E39" s="690"/>
      <c r="F39" s="690"/>
      <c r="G39" s="690"/>
      <c r="H39" s="690"/>
      <c r="I39" s="690"/>
      <c r="J39" s="690"/>
      <c r="K39" s="690"/>
      <c r="L39" s="693">
        <v>2</v>
      </c>
      <c r="M39" s="694" t="s">
        <v>275</v>
      </c>
      <c r="N39" s="695" t="s">
        <v>274</v>
      </c>
      <c r="O39" s="696">
        <v>9</v>
      </c>
      <c r="P39" s="697">
        <v>9</v>
      </c>
      <c r="Q39" s="697">
        <v>9</v>
      </c>
      <c r="R39" s="697">
        <v>9</v>
      </c>
      <c r="S39" s="698"/>
    </row>
    <row r="40" spans="1:19" s="65" customFormat="1">
      <c r="A40" s="691" t="s">
        <v>103</v>
      </c>
      <c r="B40" s="690" t="s">
        <v>1306</v>
      </c>
      <c r="C40" s="690" t="s">
        <v>1308</v>
      </c>
      <c r="D40" s="690" t="s">
        <v>2880</v>
      </c>
      <c r="E40" s="690"/>
      <c r="F40" s="690"/>
      <c r="G40" s="690"/>
      <c r="H40" s="690"/>
      <c r="I40" s="690"/>
      <c r="J40" s="690"/>
      <c r="K40" s="690"/>
      <c r="L40" s="693">
        <v>3</v>
      </c>
      <c r="M40" s="694" t="s">
        <v>276</v>
      </c>
      <c r="N40" s="695" t="s">
        <v>274</v>
      </c>
      <c r="O40" s="696"/>
      <c r="P40" s="697"/>
      <c r="Q40" s="697"/>
      <c r="R40" s="697"/>
      <c r="S40" s="698"/>
    </row>
    <row r="41" spans="1:19" s="65" customFormat="1">
      <c r="A41" s="691" t="s">
        <v>103</v>
      </c>
      <c r="B41" s="690" t="s">
        <v>1306</v>
      </c>
      <c r="C41" s="690" t="s">
        <v>1308</v>
      </c>
      <c r="D41" s="690" t="s">
        <v>2881</v>
      </c>
      <c r="E41" s="690"/>
      <c r="F41" s="690"/>
      <c r="G41" s="690"/>
      <c r="H41" s="690"/>
      <c r="I41" s="690"/>
      <c r="J41" s="690"/>
      <c r="K41" s="690"/>
      <c r="L41" s="693">
        <v>4</v>
      </c>
      <c r="M41" s="694" t="s">
        <v>277</v>
      </c>
      <c r="N41" s="695" t="s">
        <v>274</v>
      </c>
      <c r="O41" s="696">
        <v>9</v>
      </c>
      <c r="P41" s="697">
        <v>9</v>
      </c>
      <c r="Q41" s="697">
        <v>9</v>
      </c>
      <c r="R41" s="697">
        <v>9</v>
      </c>
      <c r="S41" s="698"/>
    </row>
    <row r="42" spans="1:19" s="65" customFormat="1">
      <c r="A42" s="691" t="s">
        <v>103</v>
      </c>
      <c r="B42" s="690" t="s">
        <v>1306</v>
      </c>
      <c r="C42" s="690" t="s">
        <v>1308</v>
      </c>
      <c r="D42" s="690" t="s">
        <v>2882</v>
      </c>
      <c r="E42" s="690"/>
      <c r="F42" s="690"/>
      <c r="G42" s="690"/>
      <c r="H42" s="690"/>
      <c r="I42" s="690"/>
      <c r="J42" s="690"/>
      <c r="K42" s="690"/>
      <c r="L42" s="693">
        <v>5</v>
      </c>
      <c r="M42" s="694" t="s">
        <v>278</v>
      </c>
      <c r="N42" s="695" t="s">
        <v>279</v>
      </c>
      <c r="O42" s="699">
        <v>32.14</v>
      </c>
      <c r="P42" s="700">
        <v>32.14</v>
      </c>
      <c r="Q42" s="700">
        <v>32.14</v>
      </c>
      <c r="R42" s="700">
        <v>32.14</v>
      </c>
      <c r="S42" s="698"/>
    </row>
    <row r="43" spans="1:19" s="65" customFormat="1">
      <c r="A43" s="691" t="s">
        <v>103</v>
      </c>
      <c r="B43" s="690" t="s">
        <v>1307</v>
      </c>
      <c r="C43" s="690" t="s">
        <v>1308</v>
      </c>
      <c r="D43" s="701" t="s">
        <v>995</v>
      </c>
      <c r="E43" s="690"/>
      <c r="F43" s="690"/>
      <c r="G43" s="690"/>
      <c r="H43" s="690"/>
      <c r="I43" s="690"/>
      <c r="J43" s="690"/>
      <c r="K43" s="690"/>
      <c r="L43" s="693"/>
      <c r="M43" s="694" t="s">
        <v>995</v>
      </c>
      <c r="N43" s="695"/>
      <c r="O43" s="1103"/>
      <c r="P43" s="1104"/>
      <c r="Q43" s="1104"/>
      <c r="R43" s="1104"/>
      <c r="S43" s="1105"/>
    </row>
    <row r="44" spans="1:19" s="65" customFormat="1">
      <c r="A44" s="691" t="s">
        <v>119</v>
      </c>
      <c r="B44" s="690"/>
      <c r="C44" s="690"/>
      <c r="D44" s="690"/>
      <c r="E44" s="690"/>
      <c r="F44" s="690"/>
      <c r="G44" s="690"/>
      <c r="H44" s="690"/>
      <c r="I44" s="690"/>
      <c r="J44" s="690"/>
      <c r="K44" s="690"/>
      <c r="L44" s="672" t="s">
        <v>2868</v>
      </c>
      <c r="M44" s="692"/>
      <c r="N44" s="673"/>
      <c r="O44" s="673"/>
      <c r="P44" s="673"/>
      <c r="Q44" s="673"/>
      <c r="R44" s="673"/>
      <c r="S44" s="673"/>
    </row>
    <row r="45" spans="1:19" s="65" customFormat="1">
      <c r="A45" s="691" t="s">
        <v>119</v>
      </c>
      <c r="B45" s="690" t="s">
        <v>1306</v>
      </c>
      <c r="C45" s="690" t="s">
        <v>1308</v>
      </c>
      <c r="D45" s="690" t="s">
        <v>2878</v>
      </c>
      <c r="E45" s="690"/>
      <c r="F45" s="690"/>
      <c r="G45" s="690"/>
      <c r="H45" s="690"/>
      <c r="I45" s="690"/>
      <c r="J45" s="690"/>
      <c r="K45" s="690"/>
      <c r="L45" s="693">
        <v>1</v>
      </c>
      <c r="M45" s="694" t="s">
        <v>273</v>
      </c>
      <c r="N45" s="695" t="s">
        <v>274</v>
      </c>
      <c r="O45" s="696"/>
      <c r="P45" s="697"/>
      <c r="Q45" s="697"/>
      <c r="R45" s="697"/>
      <c r="S45" s="698"/>
    </row>
    <row r="46" spans="1:19" s="65" customFormat="1">
      <c r="A46" s="691" t="s">
        <v>119</v>
      </c>
      <c r="B46" s="690" t="s">
        <v>1306</v>
      </c>
      <c r="C46" s="690" t="s">
        <v>1308</v>
      </c>
      <c r="D46" s="690" t="s">
        <v>2879</v>
      </c>
      <c r="E46" s="690"/>
      <c r="F46" s="690"/>
      <c r="G46" s="690"/>
      <c r="H46" s="690"/>
      <c r="I46" s="690"/>
      <c r="J46" s="690"/>
      <c r="K46" s="690"/>
      <c r="L46" s="693">
        <v>2</v>
      </c>
      <c r="M46" s="694" t="s">
        <v>275</v>
      </c>
      <c r="N46" s="695" t="s">
        <v>274</v>
      </c>
      <c r="O46" s="696">
        <v>10</v>
      </c>
      <c r="P46" s="697">
        <v>10</v>
      </c>
      <c r="Q46" s="697">
        <v>10</v>
      </c>
      <c r="R46" s="697">
        <v>10</v>
      </c>
      <c r="S46" s="698"/>
    </row>
    <row r="47" spans="1:19" s="65" customFormat="1">
      <c r="A47" s="691" t="s">
        <v>119</v>
      </c>
      <c r="B47" s="690" t="s">
        <v>1306</v>
      </c>
      <c r="C47" s="690" t="s">
        <v>1308</v>
      </c>
      <c r="D47" s="690" t="s">
        <v>2880</v>
      </c>
      <c r="E47" s="690"/>
      <c r="F47" s="690"/>
      <c r="G47" s="690"/>
      <c r="H47" s="690"/>
      <c r="I47" s="690"/>
      <c r="J47" s="690"/>
      <c r="K47" s="690"/>
      <c r="L47" s="693">
        <v>3</v>
      </c>
      <c r="M47" s="694" t="s">
        <v>276</v>
      </c>
      <c r="N47" s="695" t="s">
        <v>274</v>
      </c>
      <c r="O47" s="696"/>
      <c r="P47" s="697"/>
      <c r="Q47" s="697"/>
      <c r="R47" s="697"/>
      <c r="S47" s="698"/>
    </row>
    <row r="48" spans="1:19" s="65" customFormat="1">
      <c r="A48" s="691" t="s">
        <v>119</v>
      </c>
      <c r="B48" s="690" t="s">
        <v>1306</v>
      </c>
      <c r="C48" s="690" t="s">
        <v>1308</v>
      </c>
      <c r="D48" s="690" t="s">
        <v>2881</v>
      </c>
      <c r="E48" s="690"/>
      <c r="F48" s="690"/>
      <c r="G48" s="690"/>
      <c r="H48" s="690"/>
      <c r="I48" s="690"/>
      <c r="J48" s="690"/>
      <c r="K48" s="690"/>
      <c r="L48" s="693">
        <v>4</v>
      </c>
      <c r="M48" s="694" t="s">
        <v>277</v>
      </c>
      <c r="N48" s="695" t="s">
        <v>274</v>
      </c>
      <c r="O48" s="696">
        <v>6</v>
      </c>
      <c r="P48" s="697">
        <v>6</v>
      </c>
      <c r="Q48" s="697">
        <v>6</v>
      </c>
      <c r="R48" s="697">
        <v>6</v>
      </c>
      <c r="S48" s="698"/>
    </row>
    <row r="49" spans="1:19" s="65" customFormat="1">
      <c r="A49" s="691" t="s">
        <v>119</v>
      </c>
      <c r="B49" s="690" t="s">
        <v>1306</v>
      </c>
      <c r="C49" s="690" t="s">
        <v>1308</v>
      </c>
      <c r="D49" s="690" t="s">
        <v>2882</v>
      </c>
      <c r="E49" s="690"/>
      <c r="F49" s="690"/>
      <c r="G49" s="690"/>
      <c r="H49" s="690"/>
      <c r="I49" s="690"/>
      <c r="J49" s="690"/>
      <c r="K49" s="690"/>
      <c r="L49" s="693">
        <v>5</v>
      </c>
      <c r="M49" s="694" t="s">
        <v>278</v>
      </c>
      <c r="N49" s="695" t="s">
        <v>279</v>
      </c>
      <c r="O49" s="699">
        <v>42</v>
      </c>
      <c r="P49" s="700">
        <v>42</v>
      </c>
      <c r="Q49" s="700">
        <v>42</v>
      </c>
      <c r="R49" s="700">
        <v>42</v>
      </c>
      <c r="S49" s="698"/>
    </row>
    <row r="50" spans="1:19" s="65" customFormat="1">
      <c r="A50" s="691" t="s">
        <v>119</v>
      </c>
      <c r="B50" s="690" t="s">
        <v>1307</v>
      </c>
      <c r="C50" s="690" t="s">
        <v>1308</v>
      </c>
      <c r="D50" s="701" t="s">
        <v>995</v>
      </c>
      <c r="E50" s="690"/>
      <c r="F50" s="690"/>
      <c r="G50" s="690"/>
      <c r="H50" s="690"/>
      <c r="I50" s="690"/>
      <c r="J50" s="690"/>
      <c r="K50" s="690"/>
      <c r="L50" s="693"/>
      <c r="M50" s="694" t="s">
        <v>995</v>
      </c>
      <c r="N50" s="695"/>
      <c r="O50" s="1103"/>
      <c r="P50" s="1104"/>
      <c r="Q50" s="1104"/>
      <c r="R50" s="1104"/>
      <c r="S50" s="1105"/>
    </row>
    <row r="51" spans="1:19" s="65" customFormat="1">
      <c r="A51" s="691" t="s">
        <v>123</v>
      </c>
      <c r="B51" s="690"/>
      <c r="C51" s="690"/>
      <c r="D51" s="690"/>
      <c r="E51" s="690"/>
      <c r="F51" s="690"/>
      <c r="G51" s="690"/>
      <c r="H51" s="690"/>
      <c r="I51" s="690"/>
      <c r="J51" s="690"/>
      <c r="K51" s="690"/>
      <c r="L51" s="672" t="s">
        <v>2870</v>
      </c>
      <c r="M51" s="692"/>
      <c r="N51" s="673"/>
      <c r="O51" s="673"/>
      <c r="P51" s="673"/>
      <c r="Q51" s="673"/>
      <c r="R51" s="673"/>
      <c r="S51" s="673"/>
    </row>
    <row r="52" spans="1:19" s="65" customFormat="1">
      <c r="A52" s="691" t="s">
        <v>123</v>
      </c>
      <c r="B52" s="690" t="s">
        <v>1306</v>
      </c>
      <c r="C52" s="690" t="s">
        <v>1308</v>
      </c>
      <c r="D52" s="690" t="s">
        <v>2878</v>
      </c>
      <c r="E52" s="690"/>
      <c r="F52" s="690"/>
      <c r="G52" s="690"/>
      <c r="H52" s="690"/>
      <c r="I52" s="690"/>
      <c r="J52" s="690"/>
      <c r="K52" s="690"/>
      <c r="L52" s="693">
        <v>1</v>
      </c>
      <c r="M52" s="694" t="s">
        <v>273</v>
      </c>
      <c r="N52" s="695" t="s">
        <v>274</v>
      </c>
      <c r="O52" s="696">
        <v>2</v>
      </c>
      <c r="P52" s="697">
        <v>2</v>
      </c>
      <c r="Q52" s="697">
        <v>2</v>
      </c>
      <c r="R52" s="697">
        <v>2</v>
      </c>
      <c r="S52" s="698"/>
    </row>
    <row r="53" spans="1:19" s="65" customFormat="1">
      <c r="A53" s="691" t="s">
        <v>123</v>
      </c>
      <c r="B53" s="690" t="s">
        <v>1306</v>
      </c>
      <c r="C53" s="690" t="s">
        <v>1308</v>
      </c>
      <c r="D53" s="690" t="s">
        <v>2879</v>
      </c>
      <c r="E53" s="690"/>
      <c r="F53" s="690"/>
      <c r="G53" s="690"/>
      <c r="H53" s="690"/>
      <c r="I53" s="690"/>
      <c r="J53" s="690"/>
      <c r="K53" s="690"/>
      <c r="L53" s="693">
        <v>2</v>
      </c>
      <c r="M53" s="694" t="s">
        <v>275</v>
      </c>
      <c r="N53" s="695" t="s">
        <v>274</v>
      </c>
      <c r="O53" s="696">
        <v>4</v>
      </c>
      <c r="P53" s="697">
        <v>4</v>
      </c>
      <c r="Q53" s="697">
        <v>4</v>
      </c>
      <c r="R53" s="697">
        <v>4</v>
      </c>
      <c r="S53" s="698"/>
    </row>
    <row r="54" spans="1:19" s="65" customFormat="1">
      <c r="A54" s="691" t="s">
        <v>123</v>
      </c>
      <c r="B54" s="690" t="s">
        <v>1306</v>
      </c>
      <c r="C54" s="690" t="s">
        <v>1308</v>
      </c>
      <c r="D54" s="690" t="s">
        <v>2880</v>
      </c>
      <c r="E54" s="690"/>
      <c r="F54" s="690"/>
      <c r="G54" s="690"/>
      <c r="H54" s="690"/>
      <c r="I54" s="690"/>
      <c r="J54" s="690"/>
      <c r="K54" s="690"/>
      <c r="L54" s="693">
        <v>3</v>
      </c>
      <c r="M54" s="694" t="s">
        <v>276</v>
      </c>
      <c r="N54" s="695" t="s">
        <v>274</v>
      </c>
      <c r="O54" s="696"/>
      <c r="P54" s="697"/>
      <c r="Q54" s="697"/>
      <c r="R54" s="697"/>
      <c r="S54" s="698"/>
    </row>
    <row r="55" spans="1:19" s="65" customFormat="1">
      <c r="A55" s="691" t="s">
        <v>123</v>
      </c>
      <c r="B55" s="690" t="s">
        <v>1306</v>
      </c>
      <c r="C55" s="690" t="s">
        <v>1308</v>
      </c>
      <c r="D55" s="690" t="s">
        <v>2881</v>
      </c>
      <c r="E55" s="690"/>
      <c r="F55" s="690"/>
      <c r="G55" s="690"/>
      <c r="H55" s="690"/>
      <c r="I55" s="690"/>
      <c r="J55" s="690"/>
      <c r="K55" s="690"/>
      <c r="L55" s="693">
        <v>4</v>
      </c>
      <c r="M55" s="694" t="s">
        <v>277</v>
      </c>
      <c r="N55" s="695" t="s">
        <v>274</v>
      </c>
      <c r="O55" s="696"/>
      <c r="P55" s="697"/>
      <c r="Q55" s="697"/>
      <c r="R55" s="697"/>
      <c r="S55" s="698"/>
    </row>
    <row r="56" spans="1:19" s="65" customFormat="1">
      <c r="A56" s="691" t="s">
        <v>123</v>
      </c>
      <c r="B56" s="690" t="s">
        <v>1306</v>
      </c>
      <c r="C56" s="690" t="s">
        <v>1308</v>
      </c>
      <c r="D56" s="690" t="s">
        <v>2882</v>
      </c>
      <c r="E56" s="690"/>
      <c r="F56" s="690"/>
      <c r="G56" s="690"/>
      <c r="H56" s="690"/>
      <c r="I56" s="690"/>
      <c r="J56" s="690"/>
      <c r="K56" s="690"/>
      <c r="L56" s="693">
        <v>5</v>
      </c>
      <c r="M56" s="694" t="s">
        <v>278</v>
      </c>
      <c r="N56" s="695" t="s">
        <v>279</v>
      </c>
      <c r="O56" s="699">
        <v>70.900000000000006</v>
      </c>
      <c r="P56" s="700">
        <v>70.900000000000006</v>
      </c>
      <c r="Q56" s="700">
        <v>70.900000000000006</v>
      </c>
      <c r="R56" s="700">
        <v>70.900000000000006</v>
      </c>
      <c r="S56" s="698"/>
    </row>
    <row r="57" spans="1:19" s="65" customFormat="1">
      <c r="A57" s="691" t="s">
        <v>123</v>
      </c>
      <c r="B57" s="690" t="s">
        <v>1307</v>
      </c>
      <c r="C57" s="690" t="s">
        <v>1308</v>
      </c>
      <c r="D57" s="701" t="s">
        <v>995</v>
      </c>
      <c r="E57" s="690"/>
      <c r="F57" s="690"/>
      <c r="G57" s="690"/>
      <c r="H57" s="690"/>
      <c r="I57" s="690"/>
      <c r="J57" s="690"/>
      <c r="K57" s="690"/>
      <c r="L57" s="693"/>
      <c r="M57" s="694" t="s">
        <v>995</v>
      </c>
      <c r="N57" s="695"/>
      <c r="O57" s="1103"/>
      <c r="P57" s="1104"/>
      <c r="Q57" s="1104"/>
      <c r="R57" s="1104"/>
      <c r="S57" s="1105"/>
    </row>
    <row r="58" spans="1:19" s="65" customFormat="1">
      <c r="A58" s="691" t="s">
        <v>124</v>
      </c>
      <c r="B58" s="690"/>
      <c r="C58" s="690"/>
      <c r="D58" s="690"/>
      <c r="E58" s="690"/>
      <c r="F58" s="690"/>
      <c r="G58" s="690"/>
      <c r="H58" s="690"/>
      <c r="I58" s="690"/>
      <c r="J58" s="690"/>
      <c r="K58" s="690"/>
      <c r="L58" s="672" t="s">
        <v>2872</v>
      </c>
      <c r="M58" s="692"/>
      <c r="N58" s="673"/>
      <c r="O58" s="673"/>
      <c r="P58" s="673"/>
      <c r="Q58" s="673"/>
      <c r="R58" s="673"/>
      <c r="S58" s="673"/>
    </row>
    <row r="59" spans="1:19" s="65" customFormat="1">
      <c r="A59" s="691" t="s">
        <v>124</v>
      </c>
      <c r="B59" s="690" t="s">
        <v>1306</v>
      </c>
      <c r="C59" s="690" t="s">
        <v>1308</v>
      </c>
      <c r="D59" s="690" t="s">
        <v>2878</v>
      </c>
      <c r="E59" s="690"/>
      <c r="F59" s="690"/>
      <c r="G59" s="690"/>
      <c r="H59" s="690"/>
      <c r="I59" s="690"/>
      <c r="J59" s="690"/>
      <c r="K59" s="690"/>
      <c r="L59" s="693">
        <v>1</v>
      </c>
      <c r="M59" s="694" t="s">
        <v>273</v>
      </c>
      <c r="N59" s="695" t="s">
        <v>274</v>
      </c>
      <c r="O59" s="696"/>
      <c r="P59" s="697"/>
      <c r="Q59" s="697"/>
      <c r="R59" s="697"/>
      <c r="S59" s="698"/>
    </row>
    <row r="60" spans="1:19" s="65" customFormat="1">
      <c r="A60" s="691" t="s">
        <v>124</v>
      </c>
      <c r="B60" s="690" t="s">
        <v>1306</v>
      </c>
      <c r="C60" s="690" t="s">
        <v>1308</v>
      </c>
      <c r="D60" s="690" t="s">
        <v>2879</v>
      </c>
      <c r="E60" s="690"/>
      <c r="F60" s="690"/>
      <c r="G60" s="690"/>
      <c r="H60" s="690"/>
      <c r="I60" s="690"/>
      <c r="J60" s="690"/>
      <c r="K60" s="690"/>
      <c r="L60" s="693">
        <v>2</v>
      </c>
      <c r="M60" s="694" t="s">
        <v>275</v>
      </c>
      <c r="N60" s="695" t="s">
        <v>274</v>
      </c>
      <c r="O60" s="696">
        <v>7</v>
      </c>
      <c r="P60" s="697">
        <v>7</v>
      </c>
      <c r="Q60" s="697">
        <v>7</v>
      </c>
      <c r="R60" s="697">
        <v>7</v>
      </c>
      <c r="S60" s="698"/>
    </row>
    <row r="61" spans="1:19" s="65" customFormat="1">
      <c r="A61" s="691" t="s">
        <v>124</v>
      </c>
      <c r="B61" s="690" t="s">
        <v>1306</v>
      </c>
      <c r="C61" s="690" t="s">
        <v>1308</v>
      </c>
      <c r="D61" s="690" t="s">
        <v>2880</v>
      </c>
      <c r="E61" s="690"/>
      <c r="F61" s="690"/>
      <c r="G61" s="690"/>
      <c r="H61" s="690"/>
      <c r="I61" s="690"/>
      <c r="J61" s="690"/>
      <c r="K61" s="690"/>
      <c r="L61" s="693">
        <v>3</v>
      </c>
      <c r="M61" s="694" t="s">
        <v>276</v>
      </c>
      <c r="N61" s="695" t="s">
        <v>274</v>
      </c>
      <c r="O61" s="696"/>
      <c r="P61" s="697"/>
      <c r="Q61" s="697"/>
      <c r="R61" s="697"/>
      <c r="S61" s="698"/>
    </row>
    <row r="62" spans="1:19" s="65" customFormat="1">
      <c r="A62" s="691" t="s">
        <v>124</v>
      </c>
      <c r="B62" s="690" t="s">
        <v>1306</v>
      </c>
      <c r="C62" s="690" t="s">
        <v>1308</v>
      </c>
      <c r="D62" s="690" t="s">
        <v>2881</v>
      </c>
      <c r="E62" s="690"/>
      <c r="F62" s="690"/>
      <c r="G62" s="690"/>
      <c r="H62" s="690"/>
      <c r="I62" s="690"/>
      <c r="J62" s="690"/>
      <c r="K62" s="690"/>
      <c r="L62" s="693">
        <v>4</v>
      </c>
      <c r="M62" s="694" t="s">
        <v>277</v>
      </c>
      <c r="N62" s="695" t="s">
        <v>274</v>
      </c>
      <c r="O62" s="696">
        <v>7</v>
      </c>
      <c r="P62" s="697">
        <v>7</v>
      </c>
      <c r="Q62" s="697">
        <v>7</v>
      </c>
      <c r="R62" s="697">
        <v>7</v>
      </c>
      <c r="S62" s="698"/>
    </row>
    <row r="63" spans="1:19" s="65" customFormat="1">
      <c r="A63" s="691" t="s">
        <v>124</v>
      </c>
      <c r="B63" s="690" t="s">
        <v>1306</v>
      </c>
      <c r="C63" s="690" t="s">
        <v>1308</v>
      </c>
      <c r="D63" s="690" t="s">
        <v>2882</v>
      </c>
      <c r="E63" s="690"/>
      <c r="F63" s="690"/>
      <c r="G63" s="690"/>
      <c r="H63" s="690"/>
      <c r="I63" s="690"/>
      <c r="J63" s="690"/>
      <c r="K63" s="690"/>
      <c r="L63" s="693">
        <v>5</v>
      </c>
      <c r="M63" s="694" t="s">
        <v>278</v>
      </c>
      <c r="N63" s="695" t="s">
        <v>279</v>
      </c>
      <c r="O63" s="699">
        <v>36.299999999999997</v>
      </c>
      <c r="P63" s="700">
        <v>36.299999999999997</v>
      </c>
      <c r="Q63" s="700">
        <v>36.299999999999997</v>
      </c>
      <c r="R63" s="700">
        <v>36.299999999999997</v>
      </c>
      <c r="S63" s="698"/>
    </row>
    <row r="64" spans="1:19" s="65" customFormat="1">
      <c r="A64" s="691" t="s">
        <v>124</v>
      </c>
      <c r="B64" s="690" t="s">
        <v>1307</v>
      </c>
      <c r="C64" s="690" t="s">
        <v>1308</v>
      </c>
      <c r="D64" s="701" t="s">
        <v>995</v>
      </c>
      <c r="E64" s="690"/>
      <c r="F64" s="690"/>
      <c r="G64" s="690"/>
      <c r="H64" s="690"/>
      <c r="I64" s="690"/>
      <c r="J64" s="690"/>
      <c r="K64" s="690"/>
      <c r="L64" s="693"/>
      <c r="M64" s="694" t="s">
        <v>995</v>
      </c>
      <c r="N64" s="695"/>
      <c r="O64" s="1103"/>
      <c r="P64" s="1104"/>
      <c r="Q64" s="1104"/>
      <c r="R64" s="1104"/>
      <c r="S64" s="1105"/>
    </row>
    <row r="65" spans="1:19" s="65" customFormat="1">
      <c r="A65" s="691" t="s">
        <v>125</v>
      </c>
      <c r="B65" s="690"/>
      <c r="C65" s="690"/>
      <c r="D65" s="690"/>
      <c r="E65" s="690"/>
      <c r="F65" s="690"/>
      <c r="G65" s="690"/>
      <c r="H65" s="690"/>
      <c r="I65" s="690"/>
      <c r="J65" s="690"/>
      <c r="K65" s="690"/>
      <c r="L65" s="672" t="s">
        <v>2874</v>
      </c>
      <c r="M65" s="692"/>
      <c r="N65" s="673"/>
      <c r="O65" s="673"/>
      <c r="P65" s="673"/>
      <c r="Q65" s="673"/>
      <c r="R65" s="673"/>
      <c r="S65" s="673"/>
    </row>
    <row r="66" spans="1:19" s="65" customFormat="1">
      <c r="A66" s="691" t="s">
        <v>125</v>
      </c>
      <c r="B66" s="690" t="s">
        <v>1306</v>
      </c>
      <c r="C66" s="690" t="s">
        <v>1308</v>
      </c>
      <c r="D66" s="690" t="s">
        <v>2878</v>
      </c>
      <c r="E66" s="690"/>
      <c r="F66" s="690"/>
      <c r="G66" s="690"/>
      <c r="H66" s="690"/>
      <c r="I66" s="690"/>
      <c r="J66" s="690"/>
      <c r="K66" s="690"/>
      <c r="L66" s="693">
        <v>1</v>
      </c>
      <c r="M66" s="694" t="s">
        <v>273</v>
      </c>
      <c r="N66" s="695" t="s">
        <v>274</v>
      </c>
      <c r="O66" s="696"/>
      <c r="P66" s="697"/>
      <c r="Q66" s="697"/>
      <c r="R66" s="697"/>
      <c r="S66" s="698"/>
    </row>
    <row r="67" spans="1:19" s="65" customFormat="1">
      <c r="A67" s="691" t="s">
        <v>125</v>
      </c>
      <c r="B67" s="690" t="s">
        <v>1306</v>
      </c>
      <c r="C67" s="690" t="s">
        <v>1308</v>
      </c>
      <c r="D67" s="690" t="s">
        <v>2879</v>
      </c>
      <c r="E67" s="690"/>
      <c r="F67" s="690"/>
      <c r="G67" s="690"/>
      <c r="H67" s="690"/>
      <c r="I67" s="690"/>
      <c r="J67" s="690"/>
      <c r="K67" s="690"/>
      <c r="L67" s="693">
        <v>2</v>
      </c>
      <c r="M67" s="694" t="s">
        <v>275</v>
      </c>
      <c r="N67" s="695" t="s">
        <v>274</v>
      </c>
      <c r="O67" s="696"/>
      <c r="P67" s="697"/>
      <c r="Q67" s="697"/>
      <c r="R67" s="697"/>
      <c r="S67" s="698"/>
    </row>
    <row r="68" spans="1:19" s="65" customFormat="1">
      <c r="A68" s="691" t="s">
        <v>125</v>
      </c>
      <c r="B68" s="690" t="s">
        <v>1306</v>
      </c>
      <c r="C68" s="690" t="s">
        <v>1308</v>
      </c>
      <c r="D68" s="690" t="s">
        <v>2880</v>
      </c>
      <c r="E68" s="690"/>
      <c r="F68" s="690"/>
      <c r="G68" s="690"/>
      <c r="H68" s="690"/>
      <c r="I68" s="690"/>
      <c r="J68" s="690"/>
      <c r="K68" s="690"/>
      <c r="L68" s="693">
        <v>3</v>
      </c>
      <c r="M68" s="694" t="s">
        <v>276</v>
      </c>
      <c r="N68" s="695" t="s">
        <v>274</v>
      </c>
      <c r="O68" s="696"/>
      <c r="P68" s="697"/>
      <c r="Q68" s="697"/>
      <c r="R68" s="697"/>
      <c r="S68" s="698"/>
    </row>
    <row r="69" spans="1:19" s="65" customFormat="1">
      <c r="A69" s="691" t="s">
        <v>125</v>
      </c>
      <c r="B69" s="690" t="s">
        <v>1306</v>
      </c>
      <c r="C69" s="690" t="s">
        <v>1308</v>
      </c>
      <c r="D69" s="690" t="s">
        <v>2881</v>
      </c>
      <c r="E69" s="690"/>
      <c r="F69" s="690"/>
      <c r="G69" s="690"/>
      <c r="H69" s="690"/>
      <c r="I69" s="690"/>
      <c r="J69" s="690"/>
      <c r="K69" s="690"/>
      <c r="L69" s="693">
        <v>4</v>
      </c>
      <c r="M69" s="694" t="s">
        <v>277</v>
      </c>
      <c r="N69" s="695" t="s">
        <v>274</v>
      </c>
      <c r="O69" s="696"/>
      <c r="P69" s="697"/>
      <c r="Q69" s="697"/>
      <c r="R69" s="697"/>
      <c r="S69" s="698"/>
    </row>
    <row r="70" spans="1:19" s="65" customFormat="1">
      <c r="A70" s="691" t="s">
        <v>125</v>
      </c>
      <c r="B70" s="690" t="s">
        <v>1306</v>
      </c>
      <c r="C70" s="690" t="s">
        <v>1308</v>
      </c>
      <c r="D70" s="690" t="s">
        <v>2882</v>
      </c>
      <c r="E70" s="690"/>
      <c r="F70" s="690"/>
      <c r="G70" s="690"/>
      <c r="H70" s="690"/>
      <c r="I70" s="690"/>
      <c r="J70" s="690"/>
      <c r="K70" s="690"/>
      <c r="L70" s="693">
        <v>5</v>
      </c>
      <c r="M70" s="694" t="s">
        <v>278</v>
      </c>
      <c r="N70" s="695" t="s">
        <v>279</v>
      </c>
      <c r="O70" s="699"/>
      <c r="P70" s="700"/>
      <c r="Q70" s="700"/>
      <c r="R70" s="700"/>
      <c r="S70" s="698"/>
    </row>
    <row r="71" spans="1:19" s="65" customFormat="1">
      <c r="A71" s="691" t="s">
        <v>125</v>
      </c>
      <c r="B71" s="690" t="s">
        <v>1307</v>
      </c>
      <c r="C71" s="690" t="s">
        <v>1308</v>
      </c>
      <c r="D71" s="701" t="s">
        <v>995</v>
      </c>
      <c r="E71" s="690"/>
      <c r="F71" s="690"/>
      <c r="G71" s="690"/>
      <c r="H71" s="690"/>
      <c r="I71" s="690"/>
      <c r="J71" s="690"/>
      <c r="K71" s="690"/>
      <c r="L71" s="693"/>
      <c r="M71" s="694" t="s">
        <v>995</v>
      </c>
      <c r="N71" s="695"/>
      <c r="O71" s="1103"/>
      <c r="P71" s="1104"/>
      <c r="Q71" s="1104"/>
      <c r="R71" s="1104"/>
      <c r="S71" s="1105"/>
    </row>
    <row r="72" spans="1:19" s="65" customFormat="1">
      <c r="A72" s="690"/>
      <c r="B72" s="690"/>
      <c r="C72" s="690"/>
      <c r="D72" s="690"/>
      <c r="E72" s="690"/>
      <c r="F72" s="690"/>
      <c r="G72" s="690"/>
      <c r="H72" s="690"/>
      <c r="I72" s="690"/>
      <c r="J72" s="690"/>
      <c r="K72" s="690"/>
      <c r="L72" s="690"/>
      <c r="M72" s="690"/>
      <c r="N72" s="690"/>
      <c r="O72" s="690"/>
      <c r="P72" s="690"/>
      <c r="Q72" s="690"/>
      <c r="R72" s="690"/>
      <c r="S72" s="690"/>
    </row>
    <row r="73" spans="1:19" s="65" customFormat="1" ht="24" customHeight="1">
      <c r="A73" s="690"/>
      <c r="B73" s="690"/>
      <c r="C73" s="690"/>
      <c r="D73" s="690"/>
      <c r="E73" s="690"/>
      <c r="F73" s="690"/>
      <c r="G73" s="690"/>
      <c r="H73" s="690"/>
      <c r="I73" s="690"/>
      <c r="J73" s="690"/>
      <c r="K73" s="690"/>
      <c r="L73" s="702" t="s">
        <v>1027</v>
      </c>
      <c r="M73" s="703"/>
      <c r="N73" s="703"/>
      <c r="O73" s="703"/>
      <c r="P73" s="703"/>
      <c r="Q73" s="703"/>
      <c r="R73" s="703"/>
      <c r="S73" s="704"/>
    </row>
    <row r="74" spans="1:19" s="65" customFormat="1">
      <c r="A74" s="690"/>
      <c r="B74" s="690"/>
      <c r="C74" s="690"/>
      <c r="D74" s="690"/>
      <c r="E74" s="690"/>
      <c r="F74" s="690"/>
      <c r="G74" s="690"/>
      <c r="H74" s="690"/>
      <c r="I74" s="690"/>
      <c r="J74" s="690"/>
      <c r="K74" s="690"/>
      <c r="L74" s="705"/>
      <c r="M74" s="706" t="s">
        <v>1306</v>
      </c>
      <c r="N74" s="706" t="s">
        <v>1307</v>
      </c>
      <c r="O74" s="706" t="s">
        <v>1308</v>
      </c>
      <c r="P74" s="706" t="s">
        <v>1309</v>
      </c>
      <c r="Q74" s="706" t="s">
        <v>1310</v>
      </c>
      <c r="R74" s="706" t="s">
        <v>1311</v>
      </c>
      <c r="S74" s="704"/>
    </row>
    <row r="75" spans="1:19" s="65" customFormat="1" ht="45.75" customHeight="1">
      <c r="A75" s="690" t="s">
        <v>940</v>
      </c>
      <c r="B75" s="690"/>
      <c r="C75" s="690"/>
      <c r="D75" s="690"/>
      <c r="E75" s="690"/>
      <c r="F75" s="690"/>
      <c r="G75" s="690"/>
      <c r="H75" s="690"/>
      <c r="I75" s="690"/>
      <c r="J75" s="690"/>
      <c r="K75" s="690"/>
      <c r="L75" s="707" t="s">
        <v>15</v>
      </c>
      <c r="M75" s="708" t="s">
        <v>283</v>
      </c>
      <c r="N75" s="708" t="s">
        <v>284</v>
      </c>
      <c r="O75" s="708" t="s">
        <v>1312</v>
      </c>
      <c r="P75" s="708" t="s">
        <v>1313</v>
      </c>
      <c r="Q75" s="708" t="s">
        <v>1314</v>
      </c>
      <c r="R75" s="708" t="s">
        <v>285</v>
      </c>
      <c r="S75" s="709"/>
    </row>
    <row r="76" spans="1:19" s="68" customFormat="1" ht="22.8">
      <c r="A76" s="710"/>
      <c r="B76" s="710"/>
      <c r="C76" s="711"/>
      <c r="D76" s="711" t="s">
        <v>2739</v>
      </c>
      <c r="E76" s="710"/>
      <c r="F76" s="711" t="s">
        <v>2741</v>
      </c>
      <c r="G76" s="711" t="s">
        <v>2740</v>
      </c>
      <c r="H76" s="710" t="s">
        <v>2742</v>
      </c>
      <c r="I76" s="710"/>
      <c r="J76" s="710"/>
      <c r="K76" s="646"/>
      <c r="L76" s="712">
        <v>1</v>
      </c>
      <c r="M76" s="713" t="s">
        <v>2883</v>
      </c>
      <c r="N76" s="714" t="s">
        <v>1263</v>
      </c>
      <c r="O76" s="714" t="s">
        <v>1270</v>
      </c>
      <c r="P76" s="715" t="s">
        <v>2743</v>
      </c>
      <c r="Q76" s="715" t="s">
        <v>2744</v>
      </c>
      <c r="R76" s="698" t="s">
        <v>941</v>
      </c>
      <c r="S76" s="716"/>
    </row>
    <row r="77" spans="1:19" s="68" customFormat="1" ht="22.8">
      <c r="A77" s="710"/>
      <c r="B77" s="710"/>
      <c r="C77" s="711"/>
      <c r="D77" s="711" t="s">
        <v>2739</v>
      </c>
      <c r="E77" s="710"/>
      <c r="F77" s="711" t="s">
        <v>2741</v>
      </c>
      <c r="G77" s="711" t="s">
        <v>2740</v>
      </c>
      <c r="H77" s="710" t="s">
        <v>2745</v>
      </c>
      <c r="I77" s="710"/>
      <c r="J77" s="710"/>
      <c r="K77" s="646"/>
      <c r="L77" s="712">
        <v>2</v>
      </c>
      <c r="M77" s="713" t="s">
        <v>2884</v>
      </c>
      <c r="N77" s="714" t="s">
        <v>1263</v>
      </c>
      <c r="O77" s="714" t="s">
        <v>1270</v>
      </c>
      <c r="P77" s="715" t="s">
        <v>2743</v>
      </c>
      <c r="Q77" s="715" t="s">
        <v>2744</v>
      </c>
      <c r="R77" s="698" t="s">
        <v>941</v>
      </c>
      <c r="S77" s="716"/>
    </row>
    <row r="78" spans="1:19" s="68" customFormat="1" ht="22.8">
      <c r="A78" s="710"/>
      <c r="B78" s="710"/>
      <c r="C78" s="711"/>
      <c r="D78" s="711" t="s">
        <v>2739</v>
      </c>
      <c r="E78" s="710"/>
      <c r="F78" s="711" t="s">
        <v>2741</v>
      </c>
      <c r="G78" s="711" t="s">
        <v>2740</v>
      </c>
      <c r="H78" s="710" t="s">
        <v>2746</v>
      </c>
      <c r="I78" s="710"/>
      <c r="J78" s="710"/>
      <c r="K78" s="646"/>
      <c r="L78" s="712">
        <v>3</v>
      </c>
      <c r="M78" s="713" t="s">
        <v>2885</v>
      </c>
      <c r="N78" s="714" t="s">
        <v>1263</v>
      </c>
      <c r="O78" s="714" t="s">
        <v>1270</v>
      </c>
      <c r="P78" s="715" t="s">
        <v>2743</v>
      </c>
      <c r="Q78" s="715" t="s">
        <v>2744</v>
      </c>
      <c r="R78" s="698" t="s">
        <v>941</v>
      </c>
      <c r="S78" s="716"/>
    </row>
    <row r="79" spans="1:19" s="68" customFormat="1" ht="22.8">
      <c r="A79" s="710"/>
      <c r="B79" s="710"/>
      <c r="C79" s="711"/>
      <c r="D79" s="711" t="s">
        <v>2739</v>
      </c>
      <c r="E79" s="710"/>
      <c r="F79" s="711" t="s">
        <v>2741</v>
      </c>
      <c r="G79" s="711" t="s">
        <v>2740</v>
      </c>
      <c r="H79" s="710" t="s">
        <v>2747</v>
      </c>
      <c r="I79" s="710"/>
      <c r="J79" s="710"/>
      <c r="K79" s="646"/>
      <c r="L79" s="712">
        <v>4</v>
      </c>
      <c r="M79" s="713" t="s">
        <v>2886</v>
      </c>
      <c r="N79" s="714" t="s">
        <v>1263</v>
      </c>
      <c r="O79" s="714" t="s">
        <v>1270</v>
      </c>
      <c r="P79" s="715" t="s">
        <v>2743</v>
      </c>
      <c r="Q79" s="715" t="s">
        <v>2744</v>
      </c>
      <c r="R79" s="698" t="s">
        <v>941</v>
      </c>
      <c r="S79" s="716"/>
    </row>
    <row r="80" spans="1:19" s="68" customFormat="1" ht="22.8">
      <c r="A80" s="710"/>
      <c r="B80" s="710"/>
      <c r="C80" s="711"/>
      <c r="D80" s="711" t="s">
        <v>2739</v>
      </c>
      <c r="E80" s="710"/>
      <c r="F80" s="711" t="s">
        <v>2741</v>
      </c>
      <c r="G80" s="711" t="s">
        <v>2740</v>
      </c>
      <c r="H80" s="710" t="s">
        <v>2748</v>
      </c>
      <c r="I80" s="710"/>
      <c r="J80" s="710"/>
      <c r="K80" s="646"/>
      <c r="L80" s="712">
        <v>5</v>
      </c>
      <c r="M80" s="713" t="s">
        <v>2887</v>
      </c>
      <c r="N80" s="714" t="s">
        <v>1263</v>
      </c>
      <c r="O80" s="714" t="s">
        <v>1270</v>
      </c>
      <c r="P80" s="715" t="s">
        <v>2743</v>
      </c>
      <c r="Q80" s="715" t="s">
        <v>2744</v>
      </c>
      <c r="R80" s="698" t="s">
        <v>941</v>
      </c>
      <c r="S80" s="716"/>
    </row>
    <row r="81" spans="1:19" s="68" customFormat="1" ht="22.8">
      <c r="A81" s="710"/>
      <c r="B81" s="710"/>
      <c r="C81" s="711"/>
      <c r="D81" s="711" t="s">
        <v>2739</v>
      </c>
      <c r="E81" s="710"/>
      <c r="F81" s="711" t="s">
        <v>2741</v>
      </c>
      <c r="G81" s="711" t="s">
        <v>2740</v>
      </c>
      <c r="H81" s="710" t="s">
        <v>2749</v>
      </c>
      <c r="I81" s="710"/>
      <c r="J81" s="710"/>
      <c r="K81" s="646"/>
      <c r="L81" s="712">
        <v>6</v>
      </c>
      <c r="M81" s="713" t="s">
        <v>2888</v>
      </c>
      <c r="N81" s="714" t="s">
        <v>1263</v>
      </c>
      <c r="O81" s="714" t="s">
        <v>1270</v>
      </c>
      <c r="P81" s="715" t="s">
        <v>2743</v>
      </c>
      <c r="Q81" s="715" t="s">
        <v>2744</v>
      </c>
      <c r="R81" s="698" t="s">
        <v>941</v>
      </c>
      <c r="S81" s="716"/>
    </row>
    <row r="82" spans="1:19" s="68" customFormat="1" ht="22.8">
      <c r="A82" s="710"/>
      <c r="B82" s="710"/>
      <c r="C82" s="711"/>
      <c r="D82" s="711" t="s">
        <v>2739</v>
      </c>
      <c r="E82" s="710"/>
      <c r="F82" s="711" t="s">
        <v>2741</v>
      </c>
      <c r="G82" s="711" t="s">
        <v>2740</v>
      </c>
      <c r="H82" s="710" t="s">
        <v>2750</v>
      </c>
      <c r="I82" s="710"/>
      <c r="J82" s="710"/>
      <c r="K82" s="646"/>
      <c r="L82" s="712">
        <v>7</v>
      </c>
      <c r="M82" s="713" t="s">
        <v>2889</v>
      </c>
      <c r="N82" s="714" t="s">
        <v>1263</v>
      </c>
      <c r="O82" s="714" t="s">
        <v>1270</v>
      </c>
      <c r="P82" s="715" t="s">
        <v>2743</v>
      </c>
      <c r="Q82" s="715" t="s">
        <v>2744</v>
      </c>
      <c r="R82" s="698" t="s">
        <v>941</v>
      </c>
      <c r="S82" s="716"/>
    </row>
    <row r="83" spans="1:19" s="68" customFormat="1" ht="22.8">
      <c r="A83" s="710"/>
      <c r="B83" s="710"/>
      <c r="C83" s="711"/>
      <c r="D83" s="711" t="s">
        <v>2739</v>
      </c>
      <c r="E83" s="710"/>
      <c r="F83" s="711" t="s">
        <v>2741</v>
      </c>
      <c r="G83" s="711" t="s">
        <v>2740</v>
      </c>
      <c r="H83" s="710" t="s">
        <v>2751</v>
      </c>
      <c r="I83" s="710"/>
      <c r="J83" s="710"/>
      <c r="K83" s="646"/>
      <c r="L83" s="712">
        <v>8</v>
      </c>
      <c r="M83" s="713" t="s">
        <v>2890</v>
      </c>
      <c r="N83" s="714" t="s">
        <v>1263</v>
      </c>
      <c r="O83" s="714" t="s">
        <v>1270</v>
      </c>
      <c r="P83" s="715" t="s">
        <v>2743</v>
      </c>
      <c r="Q83" s="715" t="s">
        <v>2744</v>
      </c>
      <c r="R83" s="698" t="s">
        <v>941</v>
      </c>
      <c r="S83" s="716"/>
    </row>
    <row r="84" spans="1:19" s="68" customFormat="1" ht="22.8">
      <c r="A84" s="710"/>
      <c r="B84" s="710"/>
      <c r="C84" s="711"/>
      <c r="D84" s="711" t="s">
        <v>2739</v>
      </c>
      <c r="E84" s="710"/>
      <c r="F84" s="711" t="s">
        <v>2741</v>
      </c>
      <c r="G84" s="711" t="s">
        <v>2740</v>
      </c>
      <c r="H84" s="710" t="s">
        <v>2752</v>
      </c>
      <c r="I84" s="710"/>
      <c r="J84" s="710"/>
      <c r="K84" s="646"/>
      <c r="L84" s="712">
        <v>9</v>
      </c>
      <c r="M84" s="713" t="s">
        <v>2891</v>
      </c>
      <c r="N84" s="714" t="s">
        <v>1263</v>
      </c>
      <c r="O84" s="714" t="s">
        <v>1270</v>
      </c>
      <c r="P84" s="715" t="s">
        <v>2743</v>
      </c>
      <c r="Q84" s="715" t="s">
        <v>2744</v>
      </c>
      <c r="R84" s="698" t="s">
        <v>941</v>
      </c>
      <c r="S84" s="716"/>
    </row>
    <row r="85" spans="1:19" s="68" customFormat="1" ht="22.8">
      <c r="A85" s="710"/>
      <c r="B85" s="710"/>
      <c r="C85" s="711"/>
      <c r="D85" s="711" t="s">
        <v>2739</v>
      </c>
      <c r="E85" s="710"/>
      <c r="F85" s="711" t="s">
        <v>2741</v>
      </c>
      <c r="G85" s="711" t="s">
        <v>2740</v>
      </c>
      <c r="H85" s="710" t="s">
        <v>2753</v>
      </c>
      <c r="I85" s="710"/>
      <c r="J85" s="710"/>
      <c r="K85" s="646"/>
      <c r="L85" s="712">
        <v>10</v>
      </c>
      <c r="M85" s="713" t="s">
        <v>2892</v>
      </c>
      <c r="N85" s="714" t="s">
        <v>1263</v>
      </c>
      <c r="O85" s="714" t="s">
        <v>1270</v>
      </c>
      <c r="P85" s="715" t="s">
        <v>2743</v>
      </c>
      <c r="Q85" s="715" t="s">
        <v>2744</v>
      </c>
      <c r="R85" s="698" t="s">
        <v>941</v>
      </c>
      <c r="S85" s="716"/>
    </row>
    <row r="86" spans="1:19" s="68" customFormat="1" ht="22.8">
      <c r="A86" s="710"/>
      <c r="B86" s="710"/>
      <c r="C86" s="711"/>
      <c r="D86" s="711" t="s">
        <v>2739</v>
      </c>
      <c r="E86" s="710"/>
      <c r="F86" s="711" t="s">
        <v>2741</v>
      </c>
      <c r="G86" s="711" t="s">
        <v>2740</v>
      </c>
      <c r="H86" s="710" t="s">
        <v>2754</v>
      </c>
      <c r="I86" s="710"/>
      <c r="J86" s="710"/>
      <c r="K86" s="646"/>
      <c r="L86" s="712">
        <v>11</v>
      </c>
      <c r="M86" s="713" t="s">
        <v>2893</v>
      </c>
      <c r="N86" s="714" t="s">
        <v>1263</v>
      </c>
      <c r="O86" s="714" t="s">
        <v>1270</v>
      </c>
      <c r="P86" s="715" t="s">
        <v>2743</v>
      </c>
      <c r="Q86" s="715" t="s">
        <v>2744</v>
      </c>
      <c r="R86" s="698" t="s">
        <v>941</v>
      </c>
      <c r="S86" s="716"/>
    </row>
    <row r="87" spans="1:19" s="68" customFormat="1" ht="22.8">
      <c r="A87" s="710"/>
      <c r="B87" s="710"/>
      <c r="C87" s="711"/>
      <c r="D87" s="711" t="s">
        <v>2739</v>
      </c>
      <c r="E87" s="710"/>
      <c r="F87" s="711" t="s">
        <v>2741</v>
      </c>
      <c r="G87" s="711" t="s">
        <v>2740</v>
      </c>
      <c r="H87" s="710" t="s">
        <v>2755</v>
      </c>
      <c r="I87" s="710"/>
      <c r="J87" s="710"/>
      <c r="K87" s="646"/>
      <c r="L87" s="712">
        <v>12</v>
      </c>
      <c r="M87" s="713" t="s">
        <v>2894</v>
      </c>
      <c r="N87" s="714" t="s">
        <v>1263</v>
      </c>
      <c r="O87" s="714" t="s">
        <v>1270</v>
      </c>
      <c r="P87" s="715" t="s">
        <v>2743</v>
      </c>
      <c r="Q87" s="715" t="s">
        <v>2744</v>
      </c>
      <c r="R87" s="698" t="s">
        <v>941</v>
      </c>
      <c r="S87" s="716"/>
    </row>
    <row r="88" spans="1:19" s="68" customFormat="1" ht="22.8">
      <c r="A88" s="710"/>
      <c r="B88" s="710"/>
      <c r="C88" s="711"/>
      <c r="D88" s="711" t="s">
        <v>2739</v>
      </c>
      <c r="E88" s="710"/>
      <c r="F88" s="711" t="s">
        <v>2741</v>
      </c>
      <c r="G88" s="711" t="s">
        <v>2740</v>
      </c>
      <c r="H88" s="710" t="s">
        <v>2756</v>
      </c>
      <c r="I88" s="710"/>
      <c r="J88" s="710"/>
      <c r="K88" s="646"/>
      <c r="L88" s="712">
        <v>13</v>
      </c>
      <c r="M88" s="713" t="s">
        <v>2895</v>
      </c>
      <c r="N88" s="714" t="s">
        <v>1263</v>
      </c>
      <c r="O88" s="714" t="s">
        <v>1270</v>
      </c>
      <c r="P88" s="715" t="s">
        <v>2743</v>
      </c>
      <c r="Q88" s="715" t="s">
        <v>2744</v>
      </c>
      <c r="R88" s="698" t="s">
        <v>941</v>
      </c>
      <c r="S88" s="716"/>
    </row>
    <row r="89" spans="1:19" s="68" customFormat="1" ht="22.8">
      <c r="A89" s="710"/>
      <c r="B89" s="710"/>
      <c r="C89" s="711"/>
      <c r="D89" s="711" t="s">
        <v>2739</v>
      </c>
      <c r="E89" s="710"/>
      <c r="F89" s="711" t="s">
        <v>2741</v>
      </c>
      <c r="G89" s="711" t="s">
        <v>2740</v>
      </c>
      <c r="H89" s="710" t="s">
        <v>2757</v>
      </c>
      <c r="I89" s="710"/>
      <c r="J89" s="710"/>
      <c r="K89" s="646"/>
      <c r="L89" s="712">
        <v>14</v>
      </c>
      <c r="M89" s="713" t="s">
        <v>2896</v>
      </c>
      <c r="N89" s="714" t="s">
        <v>1263</v>
      </c>
      <c r="O89" s="714" t="s">
        <v>1270</v>
      </c>
      <c r="P89" s="715" t="s">
        <v>2743</v>
      </c>
      <c r="Q89" s="715" t="s">
        <v>2744</v>
      </c>
      <c r="R89" s="698" t="s">
        <v>941</v>
      </c>
      <c r="S89" s="716"/>
    </row>
    <row r="90" spans="1:19" s="68" customFormat="1" ht="22.8">
      <c r="A90" s="710"/>
      <c r="B90" s="710"/>
      <c r="C90" s="711"/>
      <c r="D90" s="711" t="s">
        <v>2739</v>
      </c>
      <c r="E90" s="710"/>
      <c r="F90" s="711" t="s">
        <v>2741</v>
      </c>
      <c r="G90" s="711" t="s">
        <v>2740</v>
      </c>
      <c r="H90" s="710" t="s">
        <v>2758</v>
      </c>
      <c r="I90" s="710"/>
      <c r="J90" s="710"/>
      <c r="K90" s="646"/>
      <c r="L90" s="712">
        <v>15</v>
      </c>
      <c r="M90" s="713" t="s">
        <v>2897</v>
      </c>
      <c r="N90" s="714" t="s">
        <v>1263</v>
      </c>
      <c r="O90" s="714" t="s">
        <v>1270</v>
      </c>
      <c r="P90" s="715" t="s">
        <v>2743</v>
      </c>
      <c r="Q90" s="715" t="s">
        <v>2744</v>
      </c>
      <c r="R90" s="698" t="s">
        <v>941</v>
      </c>
      <c r="S90" s="716"/>
    </row>
    <row r="91" spans="1:19" s="68" customFormat="1" ht="22.8">
      <c r="A91" s="710"/>
      <c r="B91" s="710"/>
      <c r="C91" s="711"/>
      <c r="D91" s="711" t="s">
        <v>2739</v>
      </c>
      <c r="E91" s="710"/>
      <c r="F91" s="711" t="s">
        <v>2741</v>
      </c>
      <c r="G91" s="711" t="s">
        <v>2740</v>
      </c>
      <c r="H91" s="710" t="s">
        <v>2759</v>
      </c>
      <c r="I91" s="710"/>
      <c r="J91" s="710"/>
      <c r="K91" s="646"/>
      <c r="L91" s="712">
        <v>16</v>
      </c>
      <c r="M91" s="713" t="s">
        <v>2898</v>
      </c>
      <c r="N91" s="714" t="s">
        <v>1263</v>
      </c>
      <c r="O91" s="714" t="s">
        <v>1270</v>
      </c>
      <c r="P91" s="715" t="s">
        <v>2743</v>
      </c>
      <c r="Q91" s="715" t="s">
        <v>2744</v>
      </c>
      <c r="R91" s="698" t="s">
        <v>941</v>
      </c>
      <c r="S91" s="716"/>
    </row>
    <row r="92" spans="1:19" s="68" customFormat="1" ht="22.8">
      <c r="A92" s="710"/>
      <c r="B92" s="710"/>
      <c r="C92" s="711"/>
      <c r="D92" s="711" t="s">
        <v>2739</v>
      </c>
      <c r="E92" s="710"/>
      <c r="F92" s="711" t="s">
        <v>2741</v>
      </c>
      <c r="G92" s="711" t="s">
        <v>2740</v>
      </c>
      <c r="H92" s="710" t="s">
        <v>2760</v>
      </c>
      <c r="I92" s="710"/>
      <c r="J92" s="710"/>
      <c r="K92" s="646"/>
      <c r="L92" s="712">
        <v>17</v>
      </c>
      <c r="M92" s="713" t="s">
        <v>2899</v>
      </c>
      <c r="N92" s="714" t="s">
        <v>1263</v>
      </c>
      <c r="O92" s="714" t="s">
        <v>1270</v>
      </c>
      <c r="P92" s="715" t="s">
        <v>2743</v>
      </c>
      <c r="Q92" s="715" t="s">
        <v>2744</v>
      </c>
      <c r="R92" s="698" t="s">
        <v>941</v>
      </c>
      <c r="S92" s="716"/>
    </row>
    <row r="93" spans="1:19" s="68" customFormat="1" ht="22.8">
      <c r="A93" s="710"/>
      <c r="B93" s="710"/>
      <c r="C93" s="711"/>
      <c r="D93" s="711" t="s">
        <v>2739</v>
      </c>
      <c r="E93" s="710"/>
      <c r="F93" s="711" t="s">
        <v>2741</v>
      </c>
      <c r="G93" s="711" t="s">
        <v>2740</v>
      </c>
      <c r="H93" s="710" t="s">
        <v>2761</v>
      </c>
      <c r="I93" s="710"/>
      <c r="J93" s="710"/>
      <c r="K93" s="646"/>
      <c r="L93" s="712">
        <v>18</v>
      </c>
      <c r="M93" s="713" t="s">
        <v>2900</v>
      </c>
      <c r="N93" s="714" t="s">
        <v>1263</v>
      </c>
      <c r="O93" s="714" t="s">
        <v>1270</v>
      </c>
      <c r="P93" s="715" t="s">
        <v>2743</v>
      </c>
      <c r="Q93" s="715" t="s">
        <v>2744</v>
      </c>
      <c r="R93" s="698" t="s">
        <v>941</v>
      </c>
      <c r="S93" s="716"/>
    </row>
    <row r="94" spans="1:19" s="68" customFormat="1" ht="22.8">
      <c r="A94" s="710"/>
      <c r="B94" s="710"/>
      <c r="C94" s="711"/>
      <c r="D94" s="711" t="s">
        <v>2739</v>
      </c>
      <c r="E94" s="710"/>
      <c r="F94" s="711" t="s">
        <v>2741</v>
      </c>
      <c r="G94" s="711" t="s">
        <v>2740</v>
      </c>
      <c r="H94" s="710" t="s">
        <v>2762</v>
      </c>
      <c r="I94" s="710"/>
      <c r="J94" s="710"/>
      <c r="K94" s="646"/>
      <c r="L94" s="712">
        <v>19</v>
      </c>
      <c r="M94" s="713" t="s">
        <v>2901</v>
      </c>
      <c r="N94" s="714" t="s">
        <v>1263</v>
      </c>
      <c r="O94" s="714" t="s">
        <v>1270</v>
      </c>
      <c r="P94" s="715" t="s">
        <v>2743</v>
      </c>
      <c r="Q94" s="715" t="s">
        <v>2744</v>
      </c>
      <c r="R94" s="698" t="s">
        <v>941</v>
      </c>
      <c r="S94" s="716"/>
    </row>
    <row r="95" spans="1:19" s="68" customFormat="1" ht="22.8">
      <c r="A95" s="710"/>
      <c r="B95" s="710"/>
      <c r="C95" s="711"/>
      <c r="D95" s="711" t="s">
        <v>2739</v>
      </c>
      <c r="E95" s="710"/>
      <c r="F95" s="711" t="s">
        <v>2741</v>
      </c>
      <c r="G95" s="711" t="s">
        <v>2763</v>
      </c>
      <c r="H95" s="710" t="s">
        <v>2764</v>
      </c>
      <c r="I95" s="710"/>
      <c r="J95" s="710"/>
      <c r="K95" s="646"/>
      <c r="L95" s="712">
        <v>20</v>
      </c>
      <c r="M95" s="713" t="s">
        <v>2902</v>
      </c>
      <c r="N95" s="714" t="s">
        <v>1263</v>
      </c>
      <c r="O95" s="714" t="s">
        <v>1270</v>
      </c>
      <c r="P95" s="715" t="s">
        <v>2743</v>
      </c>
      <c r="Q95" s="715" t="s">
        <v>2744</v>
      </c>
      <c r="R95" s="698" t="s">
        <v>941</v>
      </c>
      <c r="S95" s="716"/>
    </row>
    <row r="96" spans="1:19" s="68" customFormat="1" ht="22.8">
      <c r="A96" s="710"/>
      <c r="B96" s="710"/>
      <c r="C96" s="711"/>
      <c r="D96" s="711" t="s">
        <v>2739</v>
      </c>
      <c r="E96" s="710"/>
      <c r="F96" s="711" t="s">
        <v>2766</v>
      </c>
      <c r="G96" s="711" t="s">
        <v>2765</v>
      </c>
      <c r="H96" s="710" t="s">
        <v>2767</v>
      </c>
      <c r="I96" s="710"/>
      <c r="J96" s="710"/>
      <c r="K96" s="646"/>
      <c r="L96" s="712">
        <v>21</v>
      </c>
      <c r="M96" s="713" t="s">
        <v>2903</v>
      </c>
      <c r="N96" s="714" t="s">
        <v>1263</v>
      </c>
      <c r="O96" s="714" t="s">
        <v>1270</v>
      </c>
      <c r="P96" s="715" t="s">
        <v>17</v>
      </c>
      <c r="Q96" s="715" t="s">
        <v>2744</v>
      </c>
      <c r="R96" s="698" t="s">
        <v>941</v>
      </c>
      <c r="S96" s="716"/>
    </row>
    <row r="97" spans="1:19" s="68" customFormat="1" ht="22.8">
      <c r="A97" s="710"/>
      <c r="B97" s="710"/>
      <c r="C97" s="711"/>
      <c r="D97" s="711" t="s">
        <v>2739</v>
      </c>
      <c r="E97" s="710"/>
      <c r="F97" s="711" t="s">
        <v>2766</v>
      </c>
      <c r="G97" s="711" t="s">
        <v>2768</v>
      </c>
      <c r="H97" s="710" t="s">
        <v>2767</v>
      </c>
      <c r="I97" s="710"/>
      <c r="J97" s="710"/>
      <c r="K97" s="646"/>
      <c r="L97" s="712">
        <v>22</v>
      </c>
      <c r="M97" s="713" t="s">
        <v>2904</v>
      </c>
      <c r="N97" s="714" t="s">
        <v>1263</v>
      </c>
      <c r="O97" s="714" t="s">
        <v>1270</v>
      </c>
      <c r="P97" s="715" t="s">
        <v>17</v>
      </c>
      <c r="Q97" s="715" t="s">
        <v>2744</v>
      </c>
      <c r="R97" s="698" t="s">
        <v>941</v>
      </c>
      <c r="S97" s="716"/>
    </row>
    <row r="98" spans="1:19" s="68" customFormat="1" ht="22.8">
      <c r="A98" s="710"/>
      <c r="B98" s="710"/>
      <c r="C98" s="711"/>
      <c r="D98" s="711" t="s">
        <v>2739</v>
      </c>
      <c r="E98" s="710"/>
      <c r="F98" s="711" t="s">
        <v>2741</v>
      </c>
      <c r="G98" s="711" t="s">
        <v>2769</v>
      </c>
      <c r="H98" s="710" t="s">
        <v>2770</v>
      </c>
      <c r="I98" s="710"/>
      <c r="J98" s="710"/>
      <c r="K98" s="646"/>
      <c r="L98" s="712">
        <v>23</v>
      </c>
      <c r="M98" s="713" t="s">
        <v>2905</v>
      </c>
      <c r="N98" s="714" t="s">
        <v>1263</v>
      </c>
      <c r="O98" s="714" t="s">
        <v>1270</v>
      </c>
      <c r="P98" s="715" t="s">
        <v>2743</v>
      </c>
      <c r="Q98" s="715" t="s">
        <v>2744</v>
      </c>
      <c r="R98" s="698" t="s">
        <v>941</v>
      </c>
      <c r="S98" s="716"/>
    </row>
    <row r="99" spans="1:19" s="68" customFormat="1" ht="22.8">
      <c r="A99" s="710"/>
      <c r="B99" s="710"/>
      <c r="C99" s="711"/>
      <c r="D99" s="711" t="s">
        <v>2739</v>
      </c>
      <c r="E99" s="710"/>
      <c r="F99" s="711" t="s">
        <v>2741</v>
      </c>
      <c r="G99" s="711" t="s">
        <v>2769</v>
      </c>
      <c r="H99" s="710" t="s">
        <v>2771</v>
      </c>
      <c r="I99" s="710"/>
      <c r="J99" s="710"/>
      <c r="K99" s="646"/>
      <c r="L99" s="712">
        <v>24</v>
      </c>
      <c r="M99" s="713" t="s">
        <v>2906</v>
      </c>
      <c r="N99" s="714" t="s">
        <v>1263</v>
      </c>
      <c r="O99" s="714" t="s">
        <v>1270</v>
      </c>
      <c r="P99" s="715" t="s">
        <v>2743</v>
      </c>
      <c r="Q99" s="715" t="s">
        <v>2744</v>
      </c>
      <c r="R99" s="698" t="s">
        <v>941</v>
      </c>
      <c r="S99" s="716"/>
    </row>
    <row r="100" spans="1:19" s="68" customFormat="1" ht="22.8">
      <c r="A100" s="710"/>
      <c r="B100" s="710"/>
      <c r="C100" s="711"/>
      <c r="D100" s="711" t="s">
        <v>2739</v>
      </c>
      <c r="E100" s="710"/>
      <c r="F100" s="711" t="s">
        <v>2741</v>
      </c>
      <c r="G100" s="711" t="s">
        <v>2772</v>
      </c>
      <c r="H100" s="710" t="s">
        <v>2773</v>
      </c>
      <c r="I100" s="710"/>
      <c r="J100" s="710"/>
      <c r="K100" s="646"/>
      <c r="L100" s="712">
        <v>25</v>
      </c>
      <c r="M100" s="713" t="s">
        <v>2907</v>
      </c>
      <c r="N100" s="714" t="s">
        <v>1263</v>
      </c>
      <c r="O100" s="714" t="s">
        <v>1270</v>
      </c>
      <c r="P100" s="715" t="s">
        <v>2743</v>
      </c>
      <c r="Q100" s="715" t="s">
        <v>2744</v>
      </c>
      <c r="R100" s="698" t="s">
        <v>941</v>
      </c>
      <c r="S100" s="716"/>
    </row>
    <row r="101" spans="1:19" s="68" customFormat="1" ht="22.8">
      <c r="A101" s="710"/>
      <c r="B101" s="710"/>
      <c r="C101" s="711"/>
      <c r="D101" s="711" t="s">
        <v>2739</v>
      </c>
      <c r="E101" s="710"/>
      <c r="F101" s="711" t="s">
        <v>2741</v>
      </c>
      <c r="G101" s="711" t="s">
        <v>2772</v>
      </c>
      <c r="H101" s="710" t="s">
        <v>2774</v>
      </c>
      <c r="I101" s="710"/>
      <c r="J101" s="710"/>
      <c r="K101" s="646"/>
      <c r="L101" s="712">
        <v>26</v>
      </c>
      <c r="M101" s="713" t="s">
        <v>2908</v>
      </c>
      <c r="N101" s="714" t="s">
        <v>1263</v>
      </c>
      <c r="O101" s="714" t="s">
        <v>1270</v>
      </c>
      <c r="P101" s="715" t="s">
        <v>2743</v>
      </c>
      <c r="Q101" s="715" t="s">
        <v>2744</v>
      </c>
      <c r="R101" s="698" t="s">
        <v>941</v>
      </c>
      <c r="S101" s="716"/>
    </row>
    <row r="102" spans="1:19" s="68" customFormat="1" ht="22.8">
      <c r="A102" s="710"/>
      <c r="B102" s="710"/>
      <c r="C102" s="711"/>
      <c r="D102" s="711" t="s">
        <v>2739</v>
      </c>
      <c r="E102" s="710"/>
      <c r="F102" s="711" t="s">
        <v>2741</v>
      </c>
      <c r="G102" s="711" t="s">
        <v>2772</v>
      </c>
      <c r="H102" s="710" t="s">
        <v>2775</v>
      </c>
      <c r="I102" s="710"/>
      <c r="J102" s="710"/>
      <c r="K102" s="646"/>
      <c r="L102" s="712">
        <v>27</v>
      </c>
      <c r="M102" s="713" t="s">
        <v>2909</v>
      </c>
      <c r="N102" s="714" t="s">
        <v>1263</v>
      </c>
      <c r="O102" s="714" t="s">
        <v>1270</v>
      </c>
      <c r="P102" s="715" t="s">
        <v>2743</v>
      </c>
      <c r="Q102" s="715" t="s">
        <v>2744</v>
      </c>
      <c r="R102" s="698" t="s">
        <v>941</v>
      </c>
      <c r="S102" s="716"/>
    </row>
    <row r="103" spans="1:19" s="68" customFormat="1" ht="22.8">
      <c r="A103" s="710"/>
      <c r="B103" s="710"/>
      <c r="C103" s="711"/>
      <c r="D103" s="711" t="s">
        <v>2739</v>
      </c>
      <c r="E103" s="710"/>
      <c r="F103" s="711" t="s">
        <v>2741</v>
      </c>
      <c r="G103" s="711" t="s">
        <v>2772</v>
      </c>
      <c r="H103" s="710" t="s">
        <v>2776</v>
      </c>
      <c r="I103" s="710"/>
      <c r="J103" s="710"/>
      <c r="K103" s="646"/>
      <c r="L103" s="712">
        <v>28</v>
      </c>
      <c r="M103" s="713" t="s">
        <v>2910</v>
      </c>
      <c r="N103" s="714" t="s">
        <v>1263</v>
      </c>
      <c r="O103" s="714" t="s">
        <v>1270</v>
      </c>
      <c r="P103" s="715" t="s">
        <v>2743</v>
      </c>
      <c r="Q103" s="715" t="s">
        <v>2744</v>
      </c>
      <c r="R103" s="698" t="s">
        <v>941</v>
      </c>
      <c r="S103" s="716"/>
    </row>
    <row r="104" spans="1:19" s="68" customFormat="1" ht="22.8">
      <c r="A104" s="710"/>
      <c r="B104" s="710"/>
      <c r="C104" s="711"/>
      <c r="D104" s="711" t="s">
        <v>2739</v>
      </c>
      <c r="E104" s="710"/>
      <c r="F104" s="711" t="s">
        <v>2741</v>
      </c>
      <c r="G104" s="711" t="s">
        <v>2772</v>
      </c>
      <c r="H104" s="710" t="s">
        <v>2777</v>
      </c>
      <c r="I104" s="710"/>
      <c r="J104" s="710"/>
      <c r="K104" s="646"/>
      <c r="L104" s="712">
        <v>29</v>
      </c>
      <c r="M104" s="713" t="s">
        <v>2911</v>
      </c>
      <c r="N104" s="714" t="s">
        <v>1263</v>
      </c>
      <c r="O104" s="714" t="s">
        <v>1270</v>
      </c>
      <c r="P104" s="715" t="s">
        <v>2743</v>
      </c>
      <c r="Q104" s="715" t="s">
        <v>2744</v>
      </c>
      <c r="R104" s="698" t="s">
        <v>941</v>
      </c>
      <c r="S104" s="716"/>
    </row>
    <row r="105" spans="1:19" s="68" customFormat="1" ht="22.8">
      <c r="A105" s="710"/>
      <c r="B105" s="710"/>
      <c r="C105" s="711"/>
      <c r="D105" s="711" t="s">
        <v>2739</v>
      </c>
      <c r="E105" s="710"/>
      <c r="F105" s="711" t="s">
        <v>2741</v>
      </c>
      <c r="G105" s="711" t="s">
        <v>2772</v>
      </c>
      <c r="H105" s="710" t="s">
        <v>2778</v>
      </c>
      <c r="I105" s="710"/>
      <c r="J105" s="710"/>
      <c r="K105" s="646"/>
      <c r="L105" s="712">
        <v>30</v>
      </c>
      <c r="M105" s="713" t="s">
        <v>2912</v>
      </c>
      <c r="N105" s="714" t="s">
        <v>1263</v>
      </c>
      <c r="O105" s="714" t="s">
        <v>1270</v>
      </c>
      <c r="P105" s="715" t="s">
        <v>2743</v>
      </c>
      <c r="Q105" s="715" t="s">
        <v>2744</v>
      </c>
      <c r="R105" s="698" t="s">
        <v>941</v>
      </c>
      <c r="S105" s="716"/>
    </row>
    <row r="106" spans="1:19" s="68" customFormat="1" ht="22.8">
      <c r="A106" s="710"/>
      <c r="B106" s="710"/>
      <c r="C106" s="711"/>
      <c r="D106" s="711" t="s">
        <v>2739</v>
      </c>
      <c r="E106" s="710"/>
      <c r="F106" s="711" t="s">
        <v>2741</v>
      </c>
      <c r="G106" s="711" t="s">
        <v>2772</v>
      </c>
      <c r="H106" s="710" t="s">
        <v>2779</v>
      </c>
      <c r="I106" s="710"/>
      <c r="J106" s="710"/>
      <c r="K106" s="646"/>
      <c r="L106" s="712">
        <v>31</v>
      </c>
      <c r="M106" s="713" t="s">
        <v>2913</v>
      </c>
      <c r="N106" s="714" t="s">
        <v>1263</v>
      </c>
      <c r="O106" s="714" t="s">
        <v>1270</v>
      </c>
      <c r="P106" s="715" t="s">
        <v>2743</v>
      </c>
      <c r="Q106" s="715" t="s">
        <v>2744</v>
      </c>
      <c r="R106" s="698" t="s">
        <v>941</v>
      </c>
      <c r="S106" s="716"/>
    </row>
    <row r="107" spans="1:19" s="68" customFormat="1" ht="13.8">
      <c r="A107" s="710"/>
      <c r="B107" s="710"/>
      <c r="C107" s="711"/>
      <c r="D107" s="711" t="s">
        <v>2739</v>
      </c>
      <c r="E107" s="710"/>
      <c r="F107" s="711" t="s">
        <v>2741</v>
      </c>
      <c r="G107" s="711" t="s">
        <v>2839</v>
      </c>
      <c r="H107" s="710" t="s">
        <v>2840</v>
      </c>
      <c r="I107" s="710"/>
      <c r="J107" s="710"/>
      <c r="K107" s="646"/>
      <c r="L107" s="712">
        <v>32</v>
      </c>
      <c r="M107" s="713" t="s">
        <v>2914</v>
      </c>
      <c r="N107" s="714" t="s">
        <v>1256</v>
      </c>
      <c r="O107" s="714" t="s">
        <v>1270</v>
      </c>
      <c r="P107" s="715" t="s">
        <v>20</v>
      </c>
      <c r="Q107" s="715" t="s">
        <v>2841</v>
      </c>
      <c r="R107" s="698" t="s">
        <v>941</v>
      </c>
      <c r="S107" s="716"/>
    </row>
    <row r="108" spans="1:19" s="68" customFormat="1" ht="13.8">
      <c r="A108" s="710"/>
      <c r="B108" s="710"/>
      <c r="C108" s="711"/>
      <c r="D108" s="711" t="s">
        <v>2739</v>
      </c>
      <c r="E108" s="710"/>
      <c r="F108" s="711" t="s">
        <v>2741</v>
      </c>
      <c r="G108" s="711" t="s">
        <v>2839</v>
      </c>
      <c r="H108" s="710" t="s">
        <v>2842</v>
      </c>
      <c r="I108" s="710"/>
      <c r="J108" s="710"/>
      <c r="K108" s="646"/>
      <c r="L108" s="712">
        <v>33</v>
      </c>
      <c r="M108" s="713" t="s">
        <v>2915</v>
      </c>
      <c r="N108" s="714" t="s">
        <v>1256</v>
      </c>
      <c r="O108" s="714" t="s">
        <v>1270</v>
      </c>
      <c r="P108" s="715" t="s">
        <v>20</v>
      </c>
      <c r="Q108" s="715" t="s">
        <v>2841</v>
      </c>
      <c r="R108" s="698" t="s">
        <v>941</v>
      </c>
      <c r="S108" s="716"/>
    </row>
    <row r="109" spans="1:19" s="68" customFormat="1" ht="13.8">
      <c r="A109" s="710"/>
      <c r="B109" s="710"/>
      <c r="C109" s="711"/>
      <c r="D109" s="711" t="s">
        <v>2739</v>
      </c>
      <c r="E109" s="710"/>
      <c r="F109" s="711" t="s">
        <v>2766</v>
      </c>
      <c r="G109" s="711" t="s">
        <v>2843</v>
      </c>
      <c r="H109" s="710" t="s">
        <v>2842</v>
      </c>
      <c r="I109" s="710"/>
      <c r="J109" s="710"/>
      <c r="K109" s="646"/>
      <c r="L109" s="712">
        <v>34</v>
      </c>
      <c r="M109" s="713" t="s">
        <v>2916</v>
      </c>
      <c r="N109" s="714" t="s">
        <v>1256</v>
      </c>
      <c r="O109" s="714" t="s">
        <v>1270</v>
      </c>
      <c r="P109" s="715" t="s">
        <v>20</v>
      </c>
      <c r="Q109" s="715" t="s">
        <v>2841</v>
      </c>
      <c r="R109" s="698" t="s">
        <v>941</v>
      </c>
      <c r="S109" s="716"/>
    </row>
  </sheetData>
  <sheetProtection formatColumns="0" formatRows="0" autoFilter="0"/>
  <mergeCells count="14">
    <mergeCell ref="O71:S71"/>
    <mergeCell ref="L12:S12"/>
    <mergeCell ref="L14:L15"/>
    <mergeCell ref="P13:Q13"/>
    <mergeCell ref="M14:M15"/>
    <mergeCell ref="N14:N15"/>
    <mergeCell ref="S14:S15"/>
    <mergeCell ref="O57:S57"/>
    <mergeCell ref="O64:S64"/>
    <mergeCell ref="O22:S22"/>
    <mergeCell ref="O29:S29"/>
    <mergeCell ref="O36:S36"/>
    <mergeCell ref="O43:S43"/>
    <mergeCell ref="O50:S50"/>
  </mergeCells>
  <dataValidations count="2">
    <dataValidation type="decimal" allowBlank="1" showErrorMessage="1" errorTitle="Ошибка" error="Допускается ввод только неотрицательных чисел!" sqref="O21:R21 O28:R28 O35:R35 O42:R42 O49:R49 O56:R56 O63:R63 O70:R70">
      <formula1>0</formula1>
      <formula2>9.99999999999999E+23</formula2>
    </dataValidation>
    <dataValidation type="whole" allowBlank="1" showErrorMessage="1" errorTitle="Ошибка" error="Допускается ввод только неотрицательных целых чисел!" sqref="O17:R20 O24:R27 O31:R34 O38:R41 O45:R48 O52:R55 O59:R62 O66:R69">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165"/>
  <sheetViews>
    <sheetView showGridLines="0" view="pageBreakPreview" zoomScale="60" zoomScaleNormal="100" workbookViewId="0">
      <pane xSplit="14" ySplit="15" topLeftCell="O136" activePane="bottomRight" state="frozen"/>
      <selection activeCell="K11" sqref="A11:XFD11"/>
      <selection pane="topRight" activeCell="K11" sqref="A11:XFD11"/>
      <selection pane="bottomLeft" activeCell="K11" sqref="A11:XFD11"/>
      <selection pane="bottomRight" activeCell="Q175" sqref="Q175"/>
    </sheetView>
  </sheetViews>
  <sheetFormatPr defaultColWidth="9.125" defaultRowHeight="11.4"/>
  <cols>
    <col min="1" max="10" width="9.125" style="70" hidden="1" customWidth="1"/>
    <col min="11" max="11" width="3.75" style="70" hidden="1" customWidth="1"/>
    <col min="12" max="12" width="6.75" style="82" customWidth="1"/>
    <col min="13" max="13" width="39.875" style="83" customWidth="1"/>
    <col min="14" max="14" width="15.875" style="70" customWidth="1"/>
    <col min="15" max="17" width="15.75" style="70" customWidth="1"/>
    <col min="18" max="18" width="18.375" style="70" customWidth="1"/>
    <col min="19" max="24" width="15.75" style="70" customWidth="1"/>
    <col min="25" max="16384" width="9.125" style="70"/>
  </cols>
  <sheetData>
    <row r="1" spans="1:24" hidden="1">
      <c r="A1" s="717"/>
      <c r="B1" s="717"/>
      <c r="C1" s="717"/>
      <c r="D1" s="717"/>
      <c r="E1" s="717"/>
      <c r="F1" s="717"/>
      <c r="G1" s="717"/>
      <c r="H1" s="717"/>
      <c r="I1" s="717"/>
      <c r="J1" s="717"/>
      <c r="K1" s="717"/>
      <c r="L1" s="718"/>
      <c r="M1" s="719"/>
      <c r="N1" s="717"/>
      <c r="O1" s="717">
        <v>2022</v>
      </c>
      <c r="P1" s="717">
        <v>2022</v>
      </c>
      <c r="Q1" s="717">
        <v>2022</v>
      </c>
      <c r="R1" s="717">
        <v>2022</v>
      </c>
      <c r="S1" s="717">
        <v>2023</v>
      </c>
      <c r="T1" s="717">
        <v>2024</v>
      </c>
      <c r="U1" s="717">
        <v>2024</v>
      </c>
      <c r="V1" s="717">
        <v>2024</v>
      </c>
      <c r="W1" s="717">
        <v>2024</v>
      </c>
      <c r="X1" s="717">
        <v>2024</v>
      </c>
    </row>
    <row r="2" spans="1:24" hidden="1">
      <c r="A2" s="717"/>
      <c r="B2" s="717"/>
      <c r="C2" s="717"/>
      <c r="D2" s="717"/>
      <c r="E2" s="717"/>
      <c r="F2" s="717"/>
      <c r="G2" s="717"/>
      <c r="H2" s="717"/>
      <c r="I2" s="717"/>
      <c r="J2" s="717"/>
      <c r="K2" s="717"/>
      <c r="L2" s="718"/>
      <c r="M2" s="719"/>
      <c r="N2" s="717"/>
      <c r="O2" s="717" t="s">
        <v>271</v>
      </c>
      <c r="P2" s="717" t="s">
        <v>309</v>
      </c>
      <c r="Q2" s="717" t="s">
        <v>289</v>
      </c>
      <c r="R2" s="717" t="s">
        <v>108</v>
      </c>
      <c r="S2" s="717" t="s">
        <v>271</v>
      </c>
      <c r="T2" s="717" t="s">
        <v>272</v>
      </c>
      <c r="U2" s="717" t="s">
        <v>271</v>
      </c>
      <c r="V2" s="717" t="s">
        <v>290</v>
      </c>
      <c r="W2" s="717" t="s">
        <v>291</v>
      </c>
      <c r="X2" s="717" t="s">
        <v>108</v>
      </c>
    </row>
    <row r="3" spans="1:24" hidden="1">
      <c r="A3" s="717"/>
      <c r="B3" s="717"/>
      <c r="C3" s="717"/>
      <c r="D3" s="717"/>
      <c r="E3" s="717"/>
      <c r="F3" s="717"/>
      <c r="G3" s="717"/>
      <c r="H3" s="717"/>
      <c r="I3" s="717"/>
      <c r="J3" s="717"/>
      <c r="K3" s="717"/>
      <c r="L3" s="718"/>
      <c r="M3" s="719"/>
      <c r="N3" s="717"/>
      <c r="O3" s="717" t="s">
        <v>2917</v>
      </c>
      <c r="P3" s="717" t="s">
        <v>2918</v>
      </c>
      <c r="Q3" s="717" t="s">
        <v>2919</v>
      </c>
      <c r="R3" s="717" t="s">
        <v>2920</v>
      </c>
      <c r="S3" s="717" t="s">
        <v>2921</v>
      </c>
      <c r="T3" s="717" t="s">
        <v>2922</v>
      </c>
      <c r="U3" s="717" t="s">
        <v>2923</v>
      </c>
      <c r="V3" s="717" t="s">
        <v>2924</v>
      </c>
      <c r="W3" s="717" t="s">
        <v>2925</v>
      </c>
      <c r="X3" s="717" t="s">
        <v>2926</v>
      </c>
    </row>
    <row r="4" spans="1:24" hidden="1">
      <c r="A4" s="717"/>
      <c r="B4" s="717"/>
      <c r="C4" s="717"/>
      <c r="D4" s="717"/>
      <c r="E4" s="717"/>
      <c r="F4" s="717"/>
      <c r="G4" s="717"/>
      <c r="H4" s="717"/>
      <c r="I4" s="717"/>
      <c r="J4" s="717"/>
      <c r="K4" s="717"/>
      <c r="L4" s="718"/>
      <c r="M4" s="719"/>
      <c r="N4" s="717"/>
      <c r="O4" s="717"/>
      <c r="P4" s="717"/>
      <c r="Q4" s="717"/>
      <c r="R4" s="717"/>
      <c r="S4" s="717"/>
      <c r="T4" s="717"/>
      <c r="U4" s="717"/>
      <c r="V4" s="717"/>
      <c r="W4" s="717"/>
      <c r="X4" s="717"/>
    </row>
    <row r="5" spans="1:24" hidden="1">
      <c r="A5" s="717"/>
      <c r="B5" s="717"/>
      <c r="C5" s="717"/>
      <c r="D5" s="717"/>
      <c r="E5" s="717"/>
      <c r="F5" s="717"/>
      <c r="G5" s="717"/>
      <c r="H5" s="717"/>
      <c r="I5" s="717"/>
      <c r="J5" s="717"/>
      <c r="K5" s="717"/>
      <c r="L5" s="718"/>
      <c r="M5" s="719"/>
      <c r="N5" s="717"/>
      <c r="O5" s="717"/>
      <c r="P5" s="717"/>
      <c r="Q5" s="717"/>
      <c r="R5" s="717"/>
      <c r="S5" s="717"/>
      <c r="T5" s="717"/>
      <c r="U5" s="717"/>
      <c r="V5" s="717"/>
      <c r="W5" s="717"/>
      <c r="X5" s="717"/>
    </row>
    <row r="6" spans="1:24" hidden="1">
      <c r="A6" s="717"/>
      <c r="B6" s="717"/>
      <c r="C6" s="717"/>
      <c r="D6" s="717"/>
      <c r="E6" s="717"/>
      <c r="F6" s="717"/>
      <c r="G6" s="717"/>
      <c r="H6" s="717"/>
      <c r="I6" s="717"/>
      <c r="J6" s="717"/>
      <c r="K6" s="717"/>
      <c r="L6" s="718"/>
      <c r="M6" s="719"/>
      <c r="N6" s="717"/>
      <c r="O6" s="717"/>
      <c r="P6" s="717"/>
      <c r="Q6" s="717"/>
      <c r="R6" s="717"/>
      <c r="S6" s="717"/>
      <c r="T6" s="717"/>
      <c r="U6" s="717"/>
      <c r="V6" s="717"/>
      <c r="W6" s="717"/>
      <c r="X6" s="717"/>
    </row>
    <row r="7" spans="1:24" hidden="1">
      <c r="A7" s="717"/>
      <c r="B7" s="717"/>
      <c r="C7" s="717"/>
      <c r="D7" s="717"/>
      <c r="E7" s="717"/>
      <c r="F7" s="717"/>
      <c r="G7" s="717"/>
      <c r="H7" s="717"/>
      <c r="I7" s="717"/>
      <c r="J7" s="717"/>
      <c r="K7" s="717"/>
      <c r="L7" s="718"/>
      <c r="M7" s="719"/>
      <c r="N7" s="717"/>
      <c r="O7" s="685" t="b">
        <v>1</v>
      </c>
      <c r="P7" s="685" t="b">
        <v>1</v>
      </c>
      <c r="Q7" s="685" t="b">
        <v>1</v>
      </c>
      <c r="R7" s="685" t="b">
        <v>1</v>
      </c>
      <c r="S7" s="685" t="b">
        <v>1</v>
      </c>
      <c r="T7" s="717"/>
      <c r="U7" s="717"/>
      <c r="V7" s="717"/>
      <c r="W7" s="717"/>
      <c r="X7" s="717"/>
    </row>
    <row r="8" spans="1:24" hidden="1">
      <c r="A8" s="717"/>
      <c r="B8" s="717"/>
      <c r="C8" s="717"/>
      <c r="D8" s="717"/>
      <c r="E8" s="717"/>
      <c r="F8" s="717"/>
      <c r="G8" s="717"/>
      <c r="H8" s="717"/>
      <c r="I8" s="717"/>
      <c r="J8" s="717"/>
      <c r="K8" s="717"/>
      <c r="L8" s="718"/>
      <c r="M8" s="719"/>
      <c r="N8" s="717"/>
      <c r="O8" s="717"/>
      <c r="P8" s="717"/>
      <c r="Q8" s="717"/>
      <c r="R8" s="717"/>
      <c r="S8" s="717"/>
      <c r="T8" s="717"/>
      <c r="U8" s="717"/>
      <c r="V8" s="717"/>
      <c r="W8" s="717"/>
      <c r="X8" s="717"/>
    </row>
    <row r="9" spans="1:24" hidden="1">
      <c r="A9" s="717"/>
      <c r="B9" s="717"/>
      <c r="C9" s="717"/>
      <c r="D9" s="717"/>
      <c r="E9" s="717"/>
      <c r="F9" s="717"/>
      <c r="G9" s="717"/>
      <c r="H9" s="717"/>
      <c r="I9" s="717"/>
      <c r="J9" s="717"/>
      <c r="K9" s="717"/>
      <c r="L9" s="718"/>
      <c r="M9" s="719"/>
      <c r="N9" s="717"/>
      <c r="O9" s="717"/>
      <c r="P9" s="717"/>
      <c r="Q9" s="717"/>
      <c r="R9" s="717"/>
      <c r="S9" s="717"/>
      <c r="T9" s="717"/>
      <c r="U9" s="717"/>
      <c r="V9" s="717"/>
      <c r="W9" s="717"/>
      <c r="X9" s="717"/>
    </row>
    <row r="10" spans="1:24" hidden="1">
      <c r="A10" s="717"/>
      <c r="B10" s="717"/>
      <c r="C10" s="717"/>
      <c r="D10" s="717"/>
      <c r="E10" s="717"/>
      <c r="F10" s="717"/>
      <c r="G10" s="717"/>
      <c r="H10" s="717"/>
      <c r="I10" s="717"/>
      <c r="J10" s="717"/>
      <c r="K10" s="717"/>
      <c r="L10" s="718"/>
      <c r="M10" s="719"/>
      <c r="N10" s="717"/>
      <c r="O10" s="717"/>
      <c r="P10" s="717"/>
      <c r="Q10" s="717"/>
      <c r="R10" s="717"/>
      <c r="S10" s="717"/>
      <c r="T10" s="717"/>
      <c r="U10" s="717"/>
      <c r="V10" s="717"/>
      <c r="W10" s="717"/>
      <c r="X10" s="717"/>
    </row>
    <row r="11" spans="1:24" s="69" customFormat="1" ht="15" hidden="1" customHeight="1">
      <c r="A11" s="720"/>
      <c r="B11" s="720"/>
      <c r="C11" s="720"/>
      <c r="D11" s="720"/>
      <c r="E11" s="720"/>
      <c r="F11" s="720"/>
      <c r="G11" s="720"/>
      <c r="H11" s="720"/>
      <c r="I11" s="720"/>
      <c r="J11" s="720"/>
      <c r="K11" s="721"/>
      <c r="L11" s="722"/>
      <c r="M11" s="662"/>
      <c r="N11" s="723"/>
      <c r="O11" s="724"/>
      <c r="P11" s="720"/>
      <c r="Q11" s="720"/>
      <c r="R11" s="720"/>
      <c r="S11" s="720"/>
      <c r="T11" s="720"/>
      <c r="U11" s="720"/>
      <c r="V11" s="720"/>
      <c r="W11" s="720"/>
      <c r="X11" s="720"/>
    </row>
    <row r="12" spans="1:24" ht="22.5" customHeight="1">
      <c r="A12" s="717"/>
      <c r="B12" s="717"/>
      <c r="C12" s="717"/>
      <c r="D12" s="717"/>
      <c r="E12" s="717"/>
      <c r="F12" s="717"/>
      <c r="G12" s="717"/>
      <c r="H12" s="717"/>
      <c r="I12" s="717"/>
      <c r="J12" s="717"/>
      <c r="K12" s="717"/>
      <c r="L12" s="354" t="s">
        <v>1028</v>
      </c>
      <c r="M12" s="160"/>
      <c r="N12" s="160"/>
      <c r="O12" s="160"/>
      <c r="P12" s="160"/>
      <c r="Q12" s="160"/>
      <c r="R12" s="160"/>
      <c r="S12" s="161"/>
      <c r="T12" s="161"/>
      <c r="U12" s="161"/>
      <c r="V12" s="161"/>
      <c r="W12" s="161"/>
      <c r="X12" s="161"/>
    </row>
    <row r="13" spans="1:24" s="71" customFormat="1">
      <c r="A13" s="725"/>
      <c r="B13" s="725"/>
      <c r="C13" s="725"/>
      <c r="D13" s="725"/>
      <c r="E13" s="725"/>
      <c r="F13" s="725"/>
      <c r="G13" s="725"/>
      <c r="H13" s="725"/>
      <c r="I13" s="725"/>
      <c r="J13" s="725"/>
      <c r="K13" s="726"/>
      <c r="L13" s="727"/>
      <c r="M13" s="728"/>
      <c r="N13" s="729"/>
      <c r="O13" s="730"/>
      <c r="P13" s="725"/>
      <c r="Q13" s="725"/>
      <c r="R13" s="725"/>
      <c r="S13" s="725"/>
      <c r="T13" s="725"/>
      <c r="U13" s="725"/>
      <c r="V13" s="725"/>
      <c r="W13" s="725"/>
      <c r="X13" s="725"/>
    </row>
    <row r="14" spans="1:24" ht="15" customHeight="1">
      <c r="A14" s="717"/>
      <c r="B14" s="717"/>
      <c r="C14" s="717"/>
      <c r="D14" s="717"/>
      <c r="E14" s="717"/>
      <c r="F14" s="717"/>
      <c r="G14" s="717"/>
      <c r="H14" s="717"/>
      <c r="I14" s="717"/>
      <c r="J14" s="717"/>
      <c r="K14" s="717"/>
      <c r="L14" s="1112" t="s">
        <v>15</v>
      </c>
      <c r="M14" s="1112" t="s">
        <v>288</v>
      </c>
      <c r="N14" s="1112" t="s">
        <v>141</v>
      </c>
      <c r="O14" s="731" t="s">
        <v>2875</v>
      </c>
      <c r="P14" s="731" t="s">
        <v>2875</v>
      </c>
      <c r="Q14" s="731" t="s">
        <v>2875</v>
      </c>
      <c r="R14" s="731" t="s">
        <v>2875</v>
      </c>
      <c r="S14" s="731" t="s">
        <v>2876</v>
      </c>
      <c r="T14" s="731" t="s">
        <v>2877</v>
      </c>
      <c r="U14" s="731" t="s">
        <v>2877</v>
      </c>
      <c r="V14" s="731" t="s">
        <v>2877</v>
      </c>
      <c r="W14" s="731" t="s">
        <v>2877</v>
      </c>
      <c r="X14" s="731" t="s">
        <v>2877</v>
      </c>
    </row>
    <row r="15" spans="1:24" ht="69" customHeight="1">
      <c r="A15" s="717" t="s">
        <v>940</v>
      </c>
      <c r="B15" s="717"/>
      <c r="C15" s="717"/>
      <c r="D15" s="717"/>
      <c r="E15" s="717"/>
      <c r="F15" s="717"/>
      <c r="G15" s="717"/>
      <c r="H15" s="717"/>
      <c r="I15" s="717"/>
      <c r="J15" s="717"/>
      <c r="K15" s="717"/>
      <c r="L15" s="1112"/>
      <c r="M15" s="1112"/>
      <c r="N15" s="1112"/>
      <c r="O15" s="151" t="s">
        <v>271</v>
      </c>
      <c r="P15" s="732" t="s">
        <v>309</v>
      </c>
      <c r="Q15" s="152" t="s">
        <v>289</v>
      </c>
      <c r="R15" s="152" t="s">
        <v>108</v>
      </c>
      <c r="S15" s="153" t="s">
        <v>271</v>
      </c>
      <c r="T15" s="151" t="s">
        <v>272</v>
      </c>
      <c r="U15" s="152" t="s">
        <v>271</v>
      </c>
      <c r="V15" s="154" t="s">
        <v>290</v>
      </c>
      <c r="W15" s="154" t="s">
        <v>291</v>
      </c>
      <c r="X15" s="152" t="s">
        <v>108</v>
      </c>
    </row>
    <row r="16" spans="1:24" s="88" customFormat="1">
      <c r="A16" s="691" t="s">
        <v>17</v>
      </c>
      <c r="B16" s="733"/>
      <c r="C16" s="733"/>
      <c r="D16" s="733"/>
      <c r="E16" s="733"/>
      <c r="F16" s="733"/>
      <c r="G16" s="733"/>
      <c r="H16" s="733"/>
      <c r="I16" s="733"/>
      <c r="J16" s="733"/>
      <c r="K16" s="733"/>
      <c r="L16" s="672" t="s">
        <v>2860</v>
      </c>
      <c r="M16" s="692"/>
      <c r="N16" s="673"/>
      <c r="O16" s="673"/>
      <c r="P16" s="673"/>
      <c r="Q16" s="673"/>
      <c r="R16" s="673"/>
      <c r="S16" s="673"/>
      <c r="T16" s="673"/>
      <c r="U16" s="673"/>
      <c r="V16" s="673"/>
      <c r="W16" s="673"/>
      <c r="X16" s="673"/>
    </row>
    <row r="17" spans="1:24">
      <c r="A17" s="734" t="s">
        <v>17</v>
      </c>
      <c r="B17" s="717" t="s">
        <v>994</v>
      </c>
      <c r="C17" s="717"/>
      <c r="D17" s="717"/>
      <c r="E17" s="717"/>
      <c r="F17" s="717"/>
      <c r="G17" s="717"/>
      <c r="H17" s="717"/>
      <c r="I17" s="717"/>
      <c r="J17" s="717"/>
      <c r="K17" s="717"/>
      <c r="L17" s="735"/>
      <c r="M17" s="736" t="s">
        <v>150</v>
      </c>
      <c r="N17" s="737"/>
      <c r="O17" s="737"/>
      <c r="P17" s="737"/>
      <c r="Q17" s="737"/>
      <c r="R17" s="737"/>
      <c r="S17" s="738">
        <v>1.01</v>
      </c>
      <c r="T17" s="738">
        <v>1.01</v>
      </c>
      <c r="U17" s="738">
        <v>1.01</v>
      </c>
      <c r="V17" s="737"/>
      <c r="W17" s="737"/>
      <c r="X17" s="737"/>
    </row>
    <row r="18" spans="1:24" ht="0.15" customHeight="1">
      <c r="A18" s="734" t="s">
        <v>17</v>
      </c>
      <c r="B18" s="717" t="s">
        <v>991</v>
      </c>
      <c r="C18" s="717" t="s">
        <v>1352</v>
      </c>
      <c r="D18" s="717"/>
      <c r="E18" s="717"/>
      <c r="F18" s="717"/>
      <c r="G18" s="717" t="b">
        <v>0</v>
      </c>
      <c r="H18" s="717"/>
      <c r="I18" s="717"/>
      <c r="J18" s="717"/>
      <c r="K18" s="717"/>
      <c r="L18" s="739">
        <v>1</v>
      </c>
      <c r="M18" s="740" t="s">
        <v>292</v>
      </c>
      <c r="N18" s="741" t="s">
        <v>142</v>
      </c>
      <c r="O18" s="742"/>
      <c r="P18" s="742"/>
      <c r="Q18" s="742"/>
      <c r="R18" s="743"/>
      <c r="S18" s="742"/>
      <c r="T18" s="742"/>
      <c r="U18" s="742"/>
      <c r="V18" s="316">
        <v>0</v>
      </c>
      <c r="W18" s="311">
        <v>0</v>
      </c>
      <c r="X18" s="743"/>
    </row>
    <row r="19" spans="1:24">
      <c r="A19" s="734" t="s">
        <v>17</v>
      </c>
      <c r="B19" s="717" t="s">
        <v>992</v>
      </c>
      <c r="C19" s="717" t="s">
        <v>1353</v>
      </c>
      <c r="D19" s="717"/>
      <c r="E19" s="717"/>
      <c r="F19" s="717"/>
      <c r="G19" s="717"/>
      <c r="H19" s="717"/>
      <c r="I19" s="717"/>
      <c r="J19" s="717"/>
      <c r="K19" s="717"/>
      <c r="L19" s="739">
        <v>2</v>
      </c>
      <c r="M19" s="744" t="s">
        <v>151</v>
      </c>
      <c r="N19" s="741" t="s">
        <v>142</v>
      </c>
      <c r="O19" s="742">
        <v>1</v>
      </c>
      <c r="P19" s="742">
        <v>1</v>
      </c>
      <c r="Q19" s="742">
        <v>1</v>
      </c>
      <c r="R19" s="742">
        <v>1</v>
      </c>
      <c r="S19" s="742">
        <v>1</v>
      </c>
      <c r="T19" s="742">
        <v>1</v>
      </c>
      <c r="U19" s="742">
        <v>1</v>
      </c>
      <c r="V19" s="316">
        <v>1</v>
      </c>
      <c r="W19" s="311">
        <v>0</v>
      </c>
      <c r="X19" s="743"/>
    </row>
    <row r="20" spans="1:24">
      <c r="A20" s="734" t="s">
        <v>17</v>
      </c>
      <c r="B20" s="717"/>
      <c r="C20" s="717" t="s">
        <v>1354</v>
      </c>
      <c r="D20" s="717"/>
      <c r="E20" s="717"/>
      <c r="F20" s="717"/>
      <c r="G20" s="717"/>
      <c r="H20" s="717"/>
      <c r="I20" s="717"/>
      <c r="J20" s="717"/>
      <c r="K20" s="717"/>
      <c r="L20" s="739">
        <v>3</v>
      </c>
      <c r="M20" s="740" t="s">
        <v>293</v>
      </c>
      <c r="N20" s="741" t="s">
        <v>142</v>
      </c>
      <c r="O20" s="742">
        <v>113.8</v>
      </c>
      <c r="P20" s="742">
        <v>113.8</v>
      </c>
      <c r="Q20" s="742">
        <v>113.8</v>
      </c>
      <c r="R20" s="743"/>
      <c r="S20" s="742">
        <v>105.8</v>
      </c>
      <c r="T20" s="742">
        <v>107.2</v>
      </c>
      <c r="U20" s="742">
        <v>107.2</v>
      </c>
      <c r="V20" s="316">
        <v>1.0132325141776939</v>
      </c>
      <c r="W20" s="311">
        <v>0</v>
      </c>
      <c r="X20" s="743"/>
    </row>
    <row r="21" spans="1:24" ht="0.15" customHeight="1">
      <c r="A21" s="734" t="s">
        <v>17</v>
      </c>
      <c r="B21" s="717" t="s">
        <v>993</v>
      </c>
      <c r="C21" s="717" t="s">
        <v>1355</v>
      </c>
      <c r="D21" s="717"/>
      <c r="E21" s="717"/>
      <c r="F21" s="717"/>
      <c r="G21" s="717" t="b">
        <v>0</v>
      </c>
      <c r="H21" s="717"/>
      <c r="I21" s="717"/>
      <c r="J21" s="717"/>
      <c r="K21" s="717"/>
      <c r="L21" s="739">
        <v>4</v>
      </c>
      <c r="M21" s="744" t="s">
        <v>294</v>
      </c>
      <c r="N21" s="741" t="s">
        <v>142</v>
      </c>
      <c r="O21" s="745"/>
      <c r="P21" s="746"/>
      <c r="Q21" s="747"/>
      <c r="R21" s="748"/>
      <c r="S21" s="745"/>
      <c r="T21" s="746"/>
      <c r="U21" s="746"/>
      <c r="V21" s="316">
        <v>0</v>
      </c>
      <c r="W21" s="311">
        <v>0</v>
      </c>
      <c r="X21" s="748"/>
    </row>
    <row r="22" spans="1:24">
      <c r="A22" s="734" t="s">
        <v>17</v>
      </c>
      <c r="B22" s="717"/>
      <c r="C22" s="717"/>
      <c r="D22" s="717"/>
      <c r="E22" s="717"/>
      <c r="F22" s="717"/>
      <c r="G22" s="717"/>
      <c r="H22" s="717"/>
      <c r="I22" s="717"/>
      <c r="J22" s="717"/>
      <c r="K22" s="717"/>
      <c r="L22" s="735"/>
      <c r="M22" s="736" t="s">
        <v>295</v>
      </c>
      <c r="N22" s="737"/>
      <c r="O22" s="749"/>
      <c r="P22" s="749"/>
      <c r="Q22" s="749"/>
      <c r="R22" s="750"/>
      <c r="S22" s="749"/>
      <c r="T22" s="749"/>
      <c r="U22" s="749"/>
      <c r="V22" s="751"/>
      <c r="W22" s="749"/>
      <c r="X22" s="750"/>
    </row>
    <row r="23" spans="1:24">
      <c r="A23" s="734" t="s">
        <v>17</v>
      </c>
      <c r="B23" s="717" t="s">
        <v>996</v>
      </c>
      <c r="C23" s="717" t="s">
        <v>1356</v>
      </c>
      <c r="D23" s="717"/>
      <c r="E23" s="717"/>
      <c r="F23" s="717"/>
      <c r="G23" s="717"/>
      <c r="H23" s="717"/>
      <c r="I23" s="717"/>
      <c r="J23" s="717"/>
      <c r="K23" s="717"/>
      <c r="L23" s="739">
        <v>1</v>
      </c>
      <c r="M23" s="744" t="s">
        <v>296</v>
      </c>
      <c r="N23" s="741" t="s">
        <v>142</v>
      </c>
      <c r="O23" s="752">
        <v>30.2</v>
      </c>
      <c r="P23" s="752">
        <v>30.2</v>
      </c>
      <c r="Q23" s="752">
        <v>30.2</v>
      </c>
      <c r="R23" s="752">
        <v>30.2</v>
      </c>
      <c r="S23" s="752">
        <v>30.2</v>
      </c>
      <c r="T23" s="752">
        <v>30.2</v>
      </c>
      <c r="U23" s="752">
        <v>30.2</v>
      </c>
      <c r="V23" s="316">
        <v>1</v>
      </c>
      <c r="W23" s="311">
        <v>0</v>
      </c>
      <c r="X23" s="743"/>
    </row>
    <row r="24" spans="1:24">
      <c r="A24" s="734" t="s">
        <v>17</v>
      </c>
      <c r="B24" s="717"/>
      <c r="C24" s="717" t="s">
        <v>1357</v>
      </c>
      <c r="D24" s="717"/>
      <c r="E24" s="717"/>
      <c r="F24" s="717"/>
      <c r="G24" s="717"/>
      <c r="H24" s="717"/>
      <c r="I24" s="717"/>
      <c r="J24" s="717"/>
      <c r="K24" s="717"/>
      <c r="L24" s="739">
        <v>2</v>
      </c>
      <c r="M24" s="744" t="s">
        <v>297</v>
      </c>
      <c r="N24" s="741" t="s">
        <v>142</v>
      </c>
      <c r="O24" s="752"/>
      <c r="P24" s="742"/>
      <c r="Q24" s="752"/>
      <c r="R24" s="743"/>
      <c r="S24" s="752"/>
      <c r="T24" s="752"/>
      <c r="U24" s="752"/>
      <c r="V24" s="316">
        <v>0</v>
      </c>
      <c r="W24" s="311">
        <v>0</v>
      </c>
      <c r="X24" s="743"/>
    </row>
    <row r="25" spans="1:24">
      <c r="A25" s="734" t="s">
        <v>17</v>
      </c>
      <c r="B25" s="717"/>
      <c r="C25" s="717"/>
      <c r="D25" s="717"/>
      <c r="E25" s="717"/>
      <c r="F25" s="717"/>
      <c r="G25" s="717"/>
      <c r="H25" s="717"/>
      <c r="I25" s="717"/>
      <c r="J25" s="717"/>
      <c r="K25" s="717"/>
      <c r="L25" s="156">
        <v>3</v>
      </c>
      <c r="M25" s="157" t="s">
        <v>298</v>
      </c>
      <c r="N25" s="753"/>
      <c r="O25" s="308"/>
      <c r="P25" s="311"/>
      <c r="Q25" s="313"/>
      <c r="R25" s="300"/>
      <c r="S25" s="308"/>
      <c r="T25" s="311"/>
      <c r="U25" s="311"/>
      <c r="V25" s="316"/>
      <c r="W25" s="311"/>
      <c r="X25" s="300"/>
    </row>
    <row r="26" spans="1:24" ht="22.8">
      <c r="A26" s="734" t="s">
        <v>17</v>
      </c>
      <c r="B26" s="717"/>
      <c r="C26" s="717" t="s">
        <v>1358</v>
      </c>
      <c r="D26" s="717"/>
      <c r="E26" s="717"/>
      <c r="F26" s="717"/>
      <c r="G26" s="717"/>
      <c r="H26" s="717"/>
      <c r="I26" s="717"/>
      <c r="J26" s="717"/>
      <c r="K26" s="717"/>
      <c r="L26" s="754" t="s">
        <v>840</v>
      </c>
      <c r="M26" s="755" t="s">
        <v>299</v>
      </c>
      <c r="N26" s="753" t="s">
        <v>300</v>
      </c>
      <c r="O26" s="742"/>
      <c r="P26" s="752"/>
      <c r="Q26" s="756"/>
      <c r="R26" s="743"/>
      <c r="S26" s="742"/>
      <c r="T26" s="752"/>
      <c r="U26" s="752"/>
      <c r="V26" s="316">
        <v>0</v>
      </c>
      <c r="W26" s="311">
        <v>0</v>
      </c>
      <c r="X26" s="743"/>
    </row>
    <row r="27" spans="1:24" ht="22.8">
      <c r="A27" s="734" t="s">
        <v>17</v>
      </c>
      <c r="B27" s="717"/>
      <c r="C27" s="717" t="s">
        <v>1359</v>
      </c>
      <c r="D27" s="717"/>
      <c r="E27" s="717"/>
      <c r="F27" s="717"/>
      <c r="G27" s="717"/>
      <c r="H27" s="717"/>
      <c r="I27" s="717"/>
      <c r="J27" s="717"/>
      <c r="K27" s="717"/>
      <c r="L27" s="754" t="s">
        <v>841</v>
      </c>
      <c r="M27" s="755" t="s">
        <v>301</v>
      </c>
      <c r="N27" s="753" t="s">
        <v>300</v>
      </c>
      <c r="O27" s="742"/>
      <c r="P27" s="752"/>
      <c r="Q27" s="756"/>
      <c r="R27" s="743"/>
      <c r="S27" s="742"/>
      <c r="T27" s="752"/>
      <c r="U27" s="752"/>
      <c r="V27" s="316">
        <v>0</v>
      </c>
      <c r="W27" s="311">
        <v>0</v>
      </c>
      <c r="X27" s="743"/>
    </row>
    <row r="28" spans="1:24" ht="22.8">
      <c r="A28" s="734" t="s">
        <v>17</v>
      </c>
      <c r="B28" s="717"/>
      <c r="C28" s="717" t="s">
        <v>1360</v>
      </c>
      <c r="D28" s="717"/>
      <c r="E28" s="717"/>
      <c r="F28" s="717"/>
      <c r="G28" s="717"/>
      <c r="H28" s="717"/>
      <c r="I28" s="717"/>
      <c r="J28" s="717"/>
      <c r="K28" s="717"/>
      <c r="L28" s="754" t="s">
        <v>842</v>
      </c>
      <c r="M28" s="755" t="s">
        <v>302</v>
      </c>
      <c r="N28" s="753" t="s">
        <v>300</v>
      </c>
      <c r="O28" s="742"/>
      <c r="P28" s="752"/>
      <c r="Q28" s="756"/>
      <c r="R28" s="743"/>
      <c r="S28" s="742"/>
      <c r="T28" s="752"/>
      <c r="U28" s="752"/>
      <c r="V28" s="316">
        <v>0</v>
      </c>
      <c r="W28" s="311">
        <v>0</v>
      </c>
      <c r="X28" s="743"/>
    </row>
    <row r="29" spans="1:24" ht="22.8">
      <c r="A29" s="734" t="s">
        <v>17</v>
      </c>
      <c r="B29" s="717"/>
      <c r="C29" s="717" t="s">
        <v>1361</v>
      </c>
      <c r="D29" s="717"/>
      <c r="E29" s="717"/>
      <c r="F29" s="717"/>
      <c r="G29" s="717"/>
      <c r="H29" s="717"/>
      <c r="I29" s="717"/>
      <c r="J29" s="717"/>
      <c r="K29" s="717"/>
      <c r="L29" s="754" t="s">
        <v>843</v>
      </c>
      <c r="M29" s="755" t="s">
        <v>303</v>
      </c>
      <c r="N29" s="753" t="s">
        <v>300</v>
      </c>
      <c r="O29" s="742"/>
      <c r="P29" s="752"/>
      <c r="Q29" s="756"/>
      <c r="R29" s="743"/>
      <c r="S29" s="742"/>
      <c r="T29" s="752"/>
      <c r="U29" s="752"/>
      <c r="V29" s="316">
        <v>0</v>
      </c>
      <c r="W29" s="311">
        <v>0</v>
      </c>
      <c r="X29" s="743"/>
    </row>
    <row r="30" spans="1:24">
      <c r="A30" s="734" t="s">
        <v>17</v>
      </c>
      <c r="B30" s="717"/>
      <c r="C30" s="717" t="s">
        <v>1362</v>
      </c>
      <c r="D30" s="717"/>
      <c r="E30" s="717"/>
      <c r="F30" s="717"/>
      <c r="G30" s="717"/>
      <c r="H30" s="717"/>
      <c r="I30" s="717"/>
      <c r="J30" s="717"/>
      <c r="K30" s="717"/>
      <c r="L30" s="739">
        <v>4</v>
      </c>
      <c r="M30" s="757" t="s">
        <v>304</v>
      </c>
      <c r="N30" s="741" t="s">
        <v>142</v>
      </c>
      <c r="O30" s="742"/>
      <c r="P30" s="752"/>
      <c r="Q30" s="756"/>
      <c r="R30" s="743"/>
      <c r="S30" s="742"/>
      <c r="T30" s="752"/>
      <c r="U30" s="752"/>
      <c r="V30" s="316">
        <v>0</v>
      </c>
      <c r="W30" s="311">
        <v>0</v>
      </c>
      <c r="X30" s="743"/>
    </row>
    <row r="31" spans="1:24">
      <c r="A31" s="734" t="s">
        <v>17</v>
      </c>
      <c r="B31" s="717"/>
      <c r="C31" s="717" t="s">
        <v>1311</v>
      </c>
      <c r="D31" s="717"/>
      <c r="E31" s="717"/>
      <c r="F31" s="717"/>
      <c r="G31" s="717"/>
      <c r="H31" s="717"/>
      <c r="I31" s="717"/>
      <c r="J31" s="717"/>
      <c r="K31" s="717"/>
      <c r="L31" s="739">
        <v>5</v>
      </c>
      <c r="M31" s="757" t="s">
        <v>305</v>
      </c>
      <c r="N31" s="741" t="s">
        <v>142</v>
      </c>
      <c r="O31" s="742"/>
      <c r="P31" s="752"/>
      <c r="Q31" s="756"/>
      <c r="R31" s="743"/>
      <c r="S31" s="742"/>
      <c r="T31" s="752"/>
      <c r="U31" s="752"/>
      <c r="V31" s="316">
        <v>0</v>
      </c>
      <c r="W31" s="311">
        <v>0</v>
      </c>
      <c r="X31" s="743"/>
    </row>
    <row r="32" spans="1:24" s="80" customFormat="1">
      <c r="A32" s="734" t="s">
        <v>17</v>
      </c>
      <c r="B32" s="758"/>
      <c r="C32" s="758" t="s">
        <v>1363</v>
      </c>
      <c r="D32" s="758"/>
      <c r="E32" s="758"/>
      <c r="F32" s="758"/>
      <c r="G32" s="758"/>
      <c r="H32" s="758"/>
      <c r="I32" s="758"/>
      <c r="J32" s="758"/>
      <c r="K32" s="758"/>
      <c r="L32" s="759" t="s">
        <v>123</v>
      </c>
      <c r="M32" s="760" t="s">
        <v>306</v>
      </c>
      <c r="N32" s="741"/>
      <c r="O32" s="761"/>
      <c r="P32" s="761"/>
      <c r="Q32" s="761"/>
      <c r="R32" s="762"/>
      <c r="S32" s="761"/>
      <c r="T32" s="761"/>
      <c r="U32" s="761"/>
      <c r="V32" s="316">
        <v>0</v>
      </c>
      <c r="W32" s="311">
        <v>0</v>
      </c>
      <c r="X32" s="762"/>
    </row>
    <row r="33" spans="1:24" s="80" customFormat="1">
      <c r="A33" s="734" t="s">
        <v>17</v>
      </c>
      <c r="B33" s="758"/>
      <c r="C33" s="758" t="s">
        <v>1364</v>
      </c>
      <c r="D33" s="758"/>
      <c r="E33" s="758"/>
      <c r="F33" s="758"/>
      <c r="G33" s="758"/>
      <c r="H33" s="758"/>
      <c r="I33" s="758"/>
      <c r="J33" s="758"/>
      <c r="K33" s="758"/>
      <c r="L33" s="759" t="s">
        <v>124</v>
      </c>
      <c r="M33" s="740" t="s">
        <v>307</v>
      </c>
      <c r="N33" s="741"/>
      <c r="O33" s="761"/>
      <c r="P33" s="761"/>
      <c r="Q33" s="761"/>
      <c r="R33" s="762"/>
      <c r="S33" s="761"/>
      <c r="T33" s="761"/>
      <c r="U33" s="761"/>
      <c r="V33" s="316">
        <v>0</v>
      </c>
      <c r="W33" s="311">
        <v>0</v>
      </c>
      <c r="X33" s="762"/>
    </row>
    <row r="34" spans="1:24" s="88" customFormat="1">
      <c r="A34" s="691" t="s">
        <v>101</v>
      </c>
      <c r="B34" s="733"/>
      <c r="C34" s="733"/>
      <c r="D34" s="733"/>
      <c r="E34" s="733"/>
      <c r="F34" s="733"/>
      <c r="G34" s="733"/>
      <c r="H34" s="733"/>
      <c r="I34" s="733"/>
      <c r="J34" s="733"/>
      <c r="K34" s="733"/>
      <c r="L34" s="672" t="s">
        <v>2862</v>
      </c>
      <c r="M34" s="692"/>
      <c r="N34" s="673"/>
      <c r="O34" s="673"/>
      <c r="P34" s="673"/>
      <c r="Q34" s="673"/>
      <c r="R34" s="673"/>
      <c r="S34" s="673"/>
      <c r="T34" s="673"/>
      <c r="U34" s="673"/>
      <c r="V34" s="673"/>
      <c r="W34" s="673"/>
      <c r="X34" s="673"/>
    </row>
    <row r="35" spans="1:24">
      <c r="A35" s="734" t="s">
        <v>101</v>
      </c>
      <c r="B35" s="717" t="s">
        <v>994</v>
      </c>
      <c r="C35" s="717"/>
      <c r="D35" s="717"/>
      <c r="E35" s="717"/>
      <c r="F35" s="717"/>
      <c r="G35" s="717"/>
      <c r="H35" s="717"/>
      <c r="I35" s="717"/>
      <c r="J35" s="717"/>
      <c r="K35" s="717"/>
      <c r="L35" s="735"/>
      <c r="M35" s="736" t="s">
        <v>150</v>
      </c>
      <c r="N35" s="737"/>
      <c r="O35" s="737"/>
      <c r="P35" s="737"/>
      <c r="Q35" s="737"/>
      <c r="R35" s="737"/>
      <c r="S35" s="738">
        <v>1.01</v>
      </c>
      <c r="T35" s="738">
        <v>1.01</v>
      </c>
      <c r="U35" s="738">
        <v>1.01</v>
      </c>
      <c r="V35" s="737"/>
      <c r="W35" s="737"/>
      <c r="X35" s="737"/>
    </row>
    <row r="36" spans="1:24" ht="0.15" customHeight="1">
      <c r="A36" s="734" t="s">
        <v>101</v>
      </c>
      <c r="B36" s="717" t="s">
        <v>991</v>
      </c>
      <c r="C36" s="717" t="s">
        <v>1352</v>
      </c>
      <c r="D36" s="717"/>
      <c r="E36" s="717"/>
      <c r="F36" s="717"/>
      <c r="G36" s="717" t="b">
        <v>0</v>
      </c>
      <c r="H36" s="717"/>
      <c r="I36" s="717"/>
      <c r="J36" s="717"/>
      <c r="K36" s="717"/>
      <c r="L36" s="739">
        <v>1</v>
      </c>
      <c r="M36" s="740" t="s">
        <v>292</v>
      </c>
      <c r="N36" s="741" t="s">
        <v>142</v>
      </c>
      <c r="O36" s="742"/>
      <c r="P36" s="742"/>
      <c r="Q36" s="742"/>
      <c r="R36" s="743"/>
      <c r="S36" s="742"/>
      <c r="T36" s="742"/>
      <c r="U36" s="742"/>
      <c r="V36" s="316">
        <v>0</v>
      </c>
      <c r="W36" s="311">
        <v>0</v>
      </c>
      <c r="X36" s="743"/>
    </row>
    <row r="37" spans="1:24">
      <c r="A37" s="734" t="s">
        <v>101</v>
      </c>
      <c r="B37" s="717" t="s">
        <v>992</v>
      </c>
      <c r="C37" s="717" t="s">
        <v>1353</v>
      </c>
      <c r="D37" s="717"/>
      <c r="E37" s="717"/>
      <c r="F37" s="717"/>
      <c r="G37" s="717"/>
      <c r="H37" s="717"/>
      <c r="I37" s="717"/>
      <c r="J37" s="717"/>
      <c r="K37" s="717"/>
      <c r="L37" s="739">
        <v>2</v>
      </c>
      <c r="M37" s="744" t="s">
        <v>151</v>
      </c>
      <c r="N37" s="741" t="s">
        <v>142</v>
      </c>
      <c r="O37" s="742">
        <v>1</v>
      </c>
      <c r="P37" s="742">
        <v>1</v>
      </c>
      <c r="Q37" s="742">
        <v>1</v>
      </c>
      <c r="R37" s="742">
        <v>1</v>
      </c>
      <c r="S37" s="742">
        <v>1</v>
      </c>
      <c r="T37" s="742">
        <v>1</v>
      </c>
      <c r="U37" s="742">
        <v>1</v>
      </c>
      <c r="V37" s="316">
        <v>1</v>
      </c>
      <c r="W37" s="311">
        <v>0</v>
      </c>
      <c r="X37" s="743"/>
    </row>
    <row r="38" spans="1:24">
      <c r="A38" s="734" t="s">
        <v>101</v>
      </c>
      <c r="B38" s="717"/>
      <c r="C38" s="717" t="s">
        <v>1354</v>
      </c>
      <c r="D38" s="717"/>
      <c r="E38" s="717"/>
      <c r="F38" s="717"/>
      <c r="G38" s="717"/>
      <c r="H38" s="717"/>
      <c r="I38" s="717"/>
      <c r="J38" s="717"/>
      <c r="K38" s="717"/>
      <c r="L38" s="739">
        <v>3</v>
      </c>
      <c r="M38" s="740" t="s">
        <v>293</v>
      </c>
      <c r="N38" s="741" t="s">
        <v>142</v>
      </c>
      <c r="O38" s="742">
        <v>113.8</v>
      </c>
      <c r="P38" s="742">
        <v>113.8</v>
      </c>
      <c r="Q38" s="742">
        <v>113.8</v>
      </c>
      <c r="R38" s="743"/>
      <c r="S38" s="742">
        <v>105.8</v>
      </c>
      <c r="T38" s="742">
        <v>107.2</v>
      </c>
      <c r="U38" s="742">
        <v>107.2</v>
      </c>
      <c r="V38" s="316">
        <v>1.0132325141776939</v>
      </c>
      <c r="W38" s="311">
        <v>0</v>
      </c>
      <c r="X38" s="743"/>
    </row>
    <row r="39" spans="1:24" ht="0.15" customHeight="1">
      <c r="A39" s="734" t="s">
        <v>101</v>
      </c>
      <c r="B39" s="717" t="s">
        <v>993</v>
      </c>
      <c r="C39" s="717" t="s">
        <v>1355</v>
      </c>
      <c r="D39" s="717"/>
      <c r="E39" s="717"/>
      <c r="F39" s="717"/>
      <c r="G39" s="717" t="b">
        <v>0</v>
      </c>
      <c r="H39" s="717"/>
      <c r="I39" s="717"/>
      <c r="J39" s="717"/>
      <c r="K39" s="717"/>
      <c r="L39" s="739">
        <v>4</v>
      </c>
      <c r="M39" s="744" t="s">
        <v>294</v>
      </c>
      <c r="N39" s="741" t="s">
        <v>142</v>
      </c>
      <c r="O39" s="745"/>
      <c r="P39" s="746"/>
      <c r="Q39" s="747"/>
      <c r="R39" s="748"/>
      <c r="S39" s="745"/>
      <c r="T39" s="746"/>
      <c r="U39" s="746"/>
      <c r="V39" s="316">
        <v>0</v>
      </c>
      <c r="W39" s="311">
        <v>0</v>
      </c>
      <c r="X39" s="748"/>
    </row>
    <row r="40" spans="1:24">
      <c r="A40" s="734" t="s">
        <v>101</v>
      </c>
      <c r="B40" s="717"/>
      <c r="C40" s="717"/>
      <c r="D40" s="717"/>
      <c r="E40" s="717"/>
      <c r="F40" s="717"/>
      <c r="G40" s="717"/>
      <c r="H40" s="717"/>
      <c r="I40" s="717"/>
      <c r="J40" s="717"/>
      <c r="K40" s="717"/>
      <c r="L40" s="735"/>
      <c r="M40" s="736" t="s">
        <v>295</v>
      </c>
      <c r="N40" s="737"/>
      <c r="O40" s="749"/>
      <c r="P40" s="749"/>
      <c r="Q40" s="749"/>
      <c r="R40" s="750"/>
      <c r="S40" s="749"/>
      <c r="T40" s="749"/>
      <c r="U40" s="749"/>
      <c r="V40" s="751"/>
      <c r="W40" s="749"/>
      <c r="X40" s="750"/>
    </row>
    <row r="41" spans="1:24">
      <c r="A41" s="734" t="s">
        <v>101</v>
      </c>
      <c r="B41" s="717" t="s">
        <v>996</v>
      </c>
      <c r="C41" s="717" t="s">
        <v>1356</v>
      </c>
      <c r="D41" s="717"/>
      <c r="E41" s="717"/>
      <c r="F41" s="717"/>
      <c r="G41" s="717"/>
      <c r="H41" s="717"/>
      <c r="I41" s="717"/>
      <c r="J41" s="717"/>
      <c r="K41" s="717"/>
      <c r="L41" s="739">
        <v>1</v>
      </c>
      <c r="M41" s="744" t="s">
        <v>296</v>
      </c>
      <c r="N41" s="741" t="s">
        <v>142</v>
      </c>
      <c r="O41" s="752">
        <v>30.2</v>
      </c>
      <c r="P41" s="752">
        <v>30.2</v>
      </c>
      <c r="Q41" s="752">
        <v>30.2</v>
      </c>
      <c r="R41" s="752">
        <v>30.2</v>
      </c>
      <c r="S41" s="752">
        <v>30.2</v>
      </c>
      <c r="T41" s="752">
        <v>30.2</v>
      </c>
      <c r="U41" s="752">
        <v>30.2</v>
      </c>
      <c r="V41" s="316">
        <v>1</v>
      </c>
      <c r="W41" s="311">
        <v>0</v>
      </c>
      <c r="X41" s="743"/>
    </row>
    <row r="42" spans="1:24">
      <c r="A42" s="734" t="s">
        <v>101</v>
      </c>
      <c r="B42" s="717"/>
      <c r="C42" s="717" t="s">
        <v>1357</v>
      </c>
      <c r="D42" s="717"/>
      <c r="E42" s="717"/>
      <c r="F42" s="717"/>
      <c r="G42" s="717"/>
      <c r="H42" s="717"/>
      <c r="I42" s="717"/>
      <c r="J42" s="717"/>
      <c r="K42" s="717"/>
      <c r="L42" s="739">
        <v>2</v>
      </c>
      <c r="M42" s="744" t="s">
        <v>297</v>
      </c>
      <c r="N42" s="741" t="s">
        <v>142</v>
      </c>
      <c r="O42" s="752"/>
      <c r="P42" s="742"/>
      <c r="Q42" s="752"/>
      <c r="R42" s="743"/>
      <c r="S42" s="752"/>
      <c r="T42" s="752"/>
      <c r="U42" s="752"/>
      <c r="V42" s="316">
        <v>0</v>
      </c>
      <c r="W42" s="311">
        <v>0</v>
      </c>
      <c r="X42" s="743"/>
    </row>
    <row r="43" spans="1:24">
      <c r="A43" s="734" t="s">
        <v>101</v>
      </c>
      <c r="B43" s="717"/>
      <c r="C43" s="717"/>
      <c r="D43" s="717"/>
      <c r="E43" s="717"/>
      <c r="F43" s="717"/>
      <c r="G43" s="717"/>
      <c r="H43" s="717"/>
      <c r="I43" s="717"/>
      <c r="J43" s="717"/>
      <c r="K43" s="717"/>
      <c r="L43" s="156">
        <v>3</v>
      </c>
      <c r="M43" s="157" t="s">
        <v>298</v>
      </c>
      <c r="N43" s="753"/>
      <c r="O43" s="308"/>
      <c r="P43" s="311"/>
      <c r="Q43" s="313"/>
      <c r="R43" s="300"/>
      <c r="S43" s="308"/>
      <c r="T43" s="311"/>
      <c r="U43" s="311"/>
      <c r="V43" s="316"/>
      <c r="W43" s="311"/>
      <c r="X43" s="300"/>
    </row>
    <row r="44" spans="1:24" ht="22.8">
      <c r="A44" s="734" t="s">
        <v>101</v>
      </c>
      <c r="B44" s="717"/>
      <c r="C44" s="717" t="s">
        <v>1358</v>
      </c>
      <c r="D44" s="717"/>
      <c r="E44" s="717"/>
      <c r="F44" s="717"/>
      <c r="G44" s="717"/>
      <c r="H44" s="717"/>
      <c r="I44" s="717"/>
      <c r="J44" s="717"/>
      <c r="K44" s="717"/>
      <c r="L44" s="754" t="s">
        <v>840</v>
      </c>
      <c r="M44" s="755" t="s">
        <v>299</v>
      </c>
      <c r="N44" s="753" t="s">
        <v>300</v>
      </c>
      <c r="O44" s="742"/>
      <c r="P44" s="752"/>
      <c r="Q44" s="756"/>
      <c r="R44" s="743"/>
      <c r="S44" s="742"/>
      <c r="T44" s="752"/>
      <c r="U44" s="752"/>
      <c r="V44" s="316">
        <v>0</v>
      </c>
      <c r="W44" s="311">
        <v>0</v>
      </c>
      <c r="X44" s="743"/>
    </row>
    <row r="45" spans="1:24" ht="22.8">
      <c r="A45" s="734" t="s">
        <v>101</v>
      </c>
      <c r="B45" s="717"/>
      <c r="C45" s="717" t="s">
        <v>1359</v>
      </c>
      <c r="D45" s="717"/>
      <c r="E45" s="717"/>
      <c r="F45" s="717"/>
      <c r="G45" s="717"/>
      <c r="H45" s="717"/>
      <c r="I45" s="717"/>
      <c r="J45" s="717"/>
      <c r="K45" s="717"/>
      <c r="L45" s="754" t="s">
        <v>841</v>
      </c>
      <c r="M45" s="755" t="s">
        <v>301</v>
      </c>
      <c r="N45" s="753" t="s">
        <v>300</v>
      </c>
      <c r="O45" s="742"/>
      <c r="P45" s="752"/>
      <c r="Q45" s="756"/>
      <c r="R45" s="743"/>
      <c r="S45" s="742"/>
      <c r="T45" s="752"/>
      <c r="U45" s="752"/>
      <c r="V45" s="316">
        <v>0</v>
      </c>
      <c r="W45" s="311">
        <v>0</v>
      </c>
      <c r="X45" s="743"/>
    </row>
    <row r="46" spans="1:24" ht="22.8">
      <c r="A46" s="734" t="s">
        <v>101</v>
      </c>
      <c r="B46" s="717"/>
      <c r="C46" s="717" t="s">
        <v>1360</v>
      </c>
      <c r="D46" s="717"/>
      <c r="E46" s="717"/>
      <c r="F46" s="717"/>
      <c r="G46" s="717"/>
      <c r="H46" s="717"/>
      <c r="I46" s="717"/>
      <c r="J46" s="717"/>
      <c r="K46" s="717"/>
      <c r="L46" s="754" t="s">
        <v>842</v>
      </c>
      <c r="M46" s="755" t="s">
        <v>302</v>
      </c>
      <c r="N46" s="753" t="s">
        <v>300</v>
      </c>
      <c r="O46" s="742"/>
      <c r="P46" s="752"/>
      <c r="Q46" s="756"/>
      <c r="R46" s="743"/>
      <c r="S46" s="742"/>
      <c r="T46" s="752"/>
      <c r="U46" s="752"/>
      <c r="V46" s="316">
        <v>0</v>
      </c>
      <c r="W46" s="311">
        <v>0</v>
      </c>
      <c r="X46" s="743"/>
    </row>
    <row r="47" spans="1:24" ht="22.8">
      <c r="A47" s="734" t="s">
        <v>101</v>
      </c>
      <c r="B47" s="717"/>
      <c r="C47" s="717" t="s">
        <v>1361</v>
      </c>
      <c r="D47" s="717"/>
      <c r="E47" s="717"/>
      <c r="F47" s="717"/>
      <c r="G47" s="717"/>
      <c r="H47" s="717"/>
      <c r="I47" s="717"/>
      <c r="J47" s="717"/>
      <c r="K47" s="717"/>
      <c r="L47" s="754" t="s">
        <v>843</v>
      </c>
      <c r="M47" s="755" t="s">
        <v>303</v>
      </c>
      <c r="N47" s="753" t="s">
        <v>300</v>
      </c>
      <c r="O47" s="742"/>
      <c r="P47" s="752"/>
      <c r="Q47" s="756"/>
      <c r="R47" s="743"/>
      <c r="S47" s="742"/>
      <c r="T47" s="752"/>
      <c r="U47" s="752"/>
      <c r="V47" s="316">
        <v>0</v>
      </c>
      <c r="W47" s="311">
        <v>0</v>
      </c>
      <c r="X47" s="743"/>
    </row>
    <row r="48" spans="1:24">
      <c r="A48" s="734" t="s">
        <v>101</v>
      </c>
      <c r="B48" s="717"/>
      <c r="C48" s="717" t="s">
        <v>1362</v>
      </c>
      <c r="D48" s="717"/>
      <c r="E48" s="717"/>
      <c r="F48" s="717"/>
      <c r="G48" s="717"/>
      <c r="H48" s="717"/>
      <c r="I48" s="717"/>
      <c r="J48" s="717"/>
      <c r="K48" s="717"/>
      <c r="L48" s="739">
        <v>4</v>
      </c>
      <c r="M48" s="757" t="s">
        <v>304</v>
      </c>
      <c r="N48" s="741" t="s">
        <v>142</v>
      </c>
      <c r="O48" s="742"/>
      <c r="P48" s="752"/>
      <c r="Q48" s="756"/>
      <c r="R48" s="743"/>
      <c r="S48" s="742"/>
      <c r="T48" s="752"/>
      <c r="U48" s="752"/>
      <c r="V48" s="316">
        <v>0</v>
      </c>
      <c r="W48" s="311">
        <v>0</v>
      </c>
      <c r="X48" s="743"/>
    </row>
    <row r="49" spans="1:24">
      <c r="A49" s="734" t="s">
        <v>101</v>
      </c>
      <c r="B49" s="717"/>
      <c r="C49" s="717" t="s">
        <v>1311</v>
      </c>
      <c r="D49" s="717"/>
      <c r="E49" s="717"/>
      <c r="F49" s="717"/>
      <c r="G49" s="717"/>
      <c r="H49" s="717"/>
      <c r="I49" s="717"/>
      <c r="J49" s="717"/>
      <c r="K49" s="717"/>
      <c r="L49" s="739">
        <v>5</v>
      </c>
      <c r="M49" s="757" t="s">
        <v>305</v>
      </c>
      <c r="N49" s="741" t="s">
        <v>142</v>
      </c>
      <c r="O49" s="742"/>
      <c r="P49" s="752"/>
      <c r="Q49" s="756"/>
      <c r="R49" s="743"/>
      <c r="S49" s="742"/>
      <c r="T49" s="752"/>
      <c r="U49" s="752"/>
      <c r="V49" s="316">
        <v>0</v>
      </c>
      <c r="W49" s="311">
        <v>0</v>
      </c>
      <c r="X49" s="743"/>
    </row>
    <row r="50" spans="1:24" s="80" customFormat="1">
      <c r="A50" s="734" t="s">
        <v>101</v>
      </c>
      <c r="B50" s="758"/>
      <c r="C50" s="758" t="s">
        <v>1363</v>
      </c>
      <c r="D50" s="758"/>
      <c r="E50" s="758"/>
      <c r="F50" s="758"/>
      <c r="G50" s="758"/>
      <c r="H50" s="758"/>
      <c r="I50" s="758"/>
      <c r="J50" s="758"/>
      <c r="K50" s="758"/>
      <c r="L50" s="759" t="s">
        <v>123</v>
      </c>
      <c r="M50" s="760" t="s">
        <v>306</v>
      </c>
      <c r="N50" s="741"/>
      <c r="O50" s="761"/>
      <c r="P50" s="761"/>
      <c r="Q50" s="761"/>
      <c r="R50" s="762"/>
      <c r="S50" s="761"/>
      <c r="T50" s="761"/>
      <c r="U50" s="761"/>
      <c r="V50" s="316">
        <v>0</v>
      </c>
      <c r="W50" s="311">
        <v>0</v>
      </c>
      <c r="X50" s="762"/>
    </row>
    <row r="51" spans="1:24" s="80" customFormat="1">
      <c r="A51" s="734" t="s">
        <v>101</v>
      </c>
      <c r="B51" s="758"/>
      <c r="C51" s="758" t="s">
        <v>1364</v>
      </c>
      <c r="D51" s="758"/>
      <c r="E51" s="758"/>
      <c r="F51" s="758"/>
      <c r="G51" s="758"/>
      <c r="H51" s="758"/>
      <c r="I51" s="758"/>
      <c r="J51" s="758"/>
      <c r="K51" s="758"/>
      <c r="L51" s="759" t="s">
        <v>124</v>
      </c>
      <c r="M51" s="740" t="s">
        <v>307</v>
      </c>
      <c r="N51" s="741"/>
      <c r="O51" s="761"/>
      <c r="P51" s="761"/>
      <c r="Q51" s="761"/>
      <c r="R51" s="762"/>
      <c r="S51" s="761"/>
      <c r="T51" s="761"/>
      <c r="U51" s="761"/>
      <c r="V51" s="316">
        <v>0</v>
      </c>
      <c r="W51" s="311">
        <v>0</v>
      </c>
      <c r="X51" s="762"/>
    </row>
    <row r="52" spans="1:24" s="88" customFormat="1">
      <c r="A52" s="691" t="s">
        <v>102</v>
      </c>
      <c r="B52" s="733"/>
      <c r="C52" s="733"/>
      <c r="D52" s="733"/>
      <c r="E52" s="733"/>
      <c r="F52" s="733"/>
      <c r="G52" s="733"/>
      <c r="H52" s="733"/>
      <c r="I52" s="733"/>
      <c r="J52" s="733"/>
      <c r="K52" s="733"/>
      <c r="L52" s="672" t="s">
        <v>2864</v>
      </c>
      <c r="M52" s="692"/>
      <c r="N52" s="673"/>
      <c r="O52" s="673"/>
      <c r="P52" s="673"/>
      <c r="Q52" s="673"/>
      <c r="R52" s="673"/>
      <c r="S52" s="673"/>
      <c r="T52" s="673"/>
      <c r="U52" s="673"/>
      <c r="V52" s="673"/>
      <c r="W52" s="673"/>
      <c r="X52" s="673"/>
    </row>
    <row r="53" spans="1:24">
      <c r="A53" s="734" t="s">
        <v>102</v>
      </c>
      <c r="B53" s="717" t="s">
        <v>994</v>
      </c>
      <c r="C53" s="717"/>
      <c r="D53" s="717"/>
      <c r="E53" s="717"/>
      <c r="F53" s="717"/>
      <c r="G53" s="717"/>
      <c r="H53" s="717"/>
      <c r="I53" s="717"/>
      <c r="J53" s="717"/>
      <c r="K53" s="717"/>
      <c r="L53" s="735"/>
      <c r="M53" s="736" t="s">
        <v>150</v>
      </c>
      <c r="N53" s="737"/>
      <c r="O53" s="737"/>
      <c r="P53" s="737"/>
      <c r="Q53" s="737"/>
      <c r="R53" s="737"/>
      <c r="S53" s="738">
        <v>1.01</v>
      </c>
      <c r="T53" s="738">
        <v>1.01</v>
      </c>
      <c r="U53" s="738">
        <v>1.01</v>
      </c>
      <c r="V53" s="737"/>
      <c r="W53" s="737"/>
      <c r="X53" s="737"/>
    </row>
    <row r="54" spans="1:24" ht="0.15" customHeight="1">
      <c r="A54" s="734" t="s">
        <v>102</v>
      </c>
      <c r="B54" s="717" t="s">
        <v>991</v>
      </c>
      <c r="C54" s="717" t="s">
        <v>1352</v>
      </c>
      <c r="D54" s="717"/>
      <c r="E54" s="717"/>
      <c r="F54" s="717"/>
      <c r="G54" s="717" t="b">
        <v>0</v>
      </c>
      <c r="H54" s="717"/>
      <c r="I54" s="717"/>
      <c r="J54" s="717"/>
      <c r="K54" s="717"/>
      <c r="L54" s="739">
        <v>1</v>
      </c>
      <c r="M54" s="740" t="s">
        <v>292</v>
      </c>
      <c r="N54" s="741" t="s">
        <v>142</v>
      </c>
      <c r="O54" s="742"/>
      <c r="P54" s="742"/>
      <c r="Q54" s="742"/>
      <c r="R54" s="743"/>
      <c r="S54" s="742"/>
      <c r="T54" s="742"/>
      <c r="U54" s="742"/>
      <c r="V54" s="316">
        <v>0</v>
      </c>
      <c r="W54" s="311">
        <v>0</v>
      </c>
      <c r="X54" s="743"/>
    </row>
    <row r="55" spans="1:24">
      <c r="A55" s="734" t="s">
        <v>102</v>
      </c>
      <c r="B55" s="717" t="s">
        <v>992</v>
      </c>
      <c r="C55" s="717" t="s">
        <v>1353</v>
      </c>
      <c r="D55" s="717"/>
      <c r="E55" s="717"/>
      <c r="F55" s="717"/>
      <c r="G55" s="717"/>
      <c r="H55" s="717"/>
      <c r="I55" s="717"/>
      <c r="J55" s="717"/>
      <c r="K55" s="717"/>
      <c r="L55" s="739">
        <v>2</v>
      </c>
      <c r="M55" s="744" t="s">
        <v>151</v>
      </c>
      <c r="N55" s="741" t="s">
        <v>142</v>
      </c>
      <c r="O55" s="742">
        <v>1</v>
      </c>
      <c r="P55" s="742">
        <v>1</v>
      </c>
      <c r="Q55" s="742">
        <v>1</v>
      </c>
      <c r="R55" s="742">
        <v>1</v>
      </c>
      <c r="S55" s="742">
        <v>1</v>
      </c>
      <c r="T55" s="742">
        <v>1</v>
      </c>
      <c r="U55" s="742">
        <v>1</v>
      </c>
      <c r="V55" s="316">
        <v>1</v>
      </c>
      <c r="W55" s="311">
        <v>0</v>
      </c>
      <c r="X55" s="743"/>
    </row>
    <row r="56" spans="1:24">
      <c r="A56" s="734" t="s">
        <v>102</v>
      </c>
      <c r="B56" s="717"/>
      <c r="C56" s="717" t="s">
        <v>1354</v>
      </c>
      <c r="D56" s="717"/>
      <c r="E56" s="717"/>
      <c r="F56" s="717"/>
      <c r="G56" s="717"/>
      <c r="H56" s="717"/>
      <c r="I56" s="717"/>
      <c r="J56" s="717"/>
      <c r="K56" s="717"/>
      <c r="L56" s="739">
        <v>3</v>
      </c>
      <c r="M56" s="740" t="s">
        <v>293</v>
      </c>
      <c r="N56" s="741" t="s">
        <v>142</v>
      </c>
      <c r="O56" s="742">
        <v>113.8</v>
      </c>
      <c r="P56" s="742">
        <v>113.8</v>
      </c>
      <c r="Q56" s="742">
        <v>113.8</v>
      </c>
      <c r="R56" s="743"/>
      <c r="S56" s="742">
        <v>105.8</v>
      </c>
      <c r="T56" s="742">
        <v>107.2</v>
      </c>
      <c r="U56" s="742">
        <v>107.2</v>
      </c>
      <c r="V56" s="316">
        <v>1.0132325141776939</v>
      </c>
      <c r="W56" s="311">
        <v>0</v>
      </c>
      <c r="X56" s="743"/>
    </row>
    <row r="57" spans="1:24" ht="0.15" customHeight="1">
      <c r="A57" s="734" t="s">
        <v>102</v>
      </c>
      <c r="B57" s="717" t="s">
        <v>993</v>
      </c>
      <c r="C57" s="717" t="s">
        <v>1355</v>
      </c>
      <c r="D57" s="717"/>
      <c r="E57" s="717"/>
      <c r="F57" s="717"/>
      <c r="G57" s="717" t="b">
        <v>0</v>
      </c>
      <c r="H57" s="717"/>
      <c r="I57" s="717"/>
      <c r="J57" s="717"/>
      <c r="K57" s="717"/>
      <c r="L57" s="739">
        <v>4</v>
      </c>
      <c r="M57" s="744" t="s">
        <v>294</v>
      </c>
      <c r="N57" s="741" t="s">
        <v>142</v>
      </c>
      <c r="O57" s="745"/>
      <c r="P57" s="746"/>
      <c r="Q57" s="747"/>
      <c r="R57" s="748"/>
      <c r="S57" s="745"/>
      <c r="T57" s="746"/>
      <c r="U57" s="746"/>
      <c r="V57" s="316">
        <v>0</v>
      </c>
      <c r="W57" s="311">
        <v>0</v>
      </c>
      <c r="X57" s="748"/>
    </row>
    <row r="58" spans="1:24">
      <c r="A58" s="734" t="s">
        <v>102</v>
      </c>
      <c r="B58" s="717"/>
      <c r="C58" s="717"/>
      <c r="D58" s="717"/>
      <c r="E58" s="717"/>
      <c r="F58" s="717"/>
      <c r="G58" s="717"/>
      <c r="H58" s="717"/>
      <c r="I58" s="717"/>
      <c r="J58" s="717"/>
      <c r="K58" s="717"/>
      <c r="L58" s="735"/>
      <c r="M58" s="736" t="s">
        <v>295</v>
      </c>
      <c r="N58" s="737"/>
      <c r="O58" s="749"/>
      <c r="P58" s="749"/>
      <c r="Q58" s="749"/>
      <c r="R58" s="750"/>
      <c r="S58" s="749"/>
      <c r="T58" s="749"/>
      <c r="U58" s="749"/>
      <c r="V58" s="751"/>
      <c r="W58" s="749"/>
      <c r="X58" s="750"/>
    </row>
    <row r="59" spans="1:24">
      <c r="A59" s="734" t="s">
        <v>102</v>
      </c>
      <c r="B59" s="717" t="s">
        <v>996</v>
      </c>
      <c r="C59" s="717" t="s">
        <v>1356</v>
      </c>
      <c r="D59" s="717"/>
      <c r="E59" s="717"/>
      <c r="F59" s="717"/>
      <c r="G59" s="717"/>
      <c r="H59" s="717"/>
      <c r="I59" s="717"/>
      <c r="J59" s="717"/>
      <c r="K59" s="717"/>
      <c r="L59" s="739">
        <v>1</v>
      </c>
      <c r="M59" s="744" t="s">
        <v>296</v>
      </c>
      <c r="N59" s="741" t="s">
        <v>142</v>
      </c>
      <c r="O59" s="752">
        <v>30.2</v>
      </c>
      <c r="P59" s="752">
        <v>30.2</v>
      </c>
      <c r="Q59" s="752">
        <v>30.2</v>
      </c>
      <c r="R59" s="752">
        <v>30.2</v>
      </c>
      <c r="S59" s="752">
        <v>30.2</v>
      </c>
      <c r="T59" s="752">
        <v>30.2</v>
      </c>
      <c r="U59" s="752">
        <v>30.2</v>
      </c>
      <c r="V59" s="316">
        <v>1</v>
      </c>
      <c r="W59" s="311">
        <v>0</v>
      </c>
      <c r="X59" s="743"/>
    </row>
    <row r="60" spans="1:24">
      <c r="A60" s="734" t="s">
        <v>102</v>
      </c>
      <c r="B60" s="717"/>
      <c r="C60" s="717" t="s">
        <v>1357</v>
      </c>
      <c r="D60" s="717"/>
      <c r="E60" s="717"/>
      <c r="F60" s="717"/>
      <c r="G60" s="717"/>
      <c r="H60" s="717"/>
      <c r="I60" s="717"/>
      <c r="J60" s="717"/>
      <c r="K60" s="717"/>
      <c r="L60" s="739">
        <v>2</v>
      </c>
      <c r="M60" s="744" t="s">
        <v>297</v>
      </c>
      <c r="N60" s="741" t="s">
        <v>142</v>
      </c>
      <c r="O60" s="752"/>
      <c r="P60" s="742"/>
      <c r="Q60" s="752"/>
      <c r="R60" s="743"/>
      <c r="S60" s="752"/>
      <c r="T60" s="752"/>
      <c r="U60" s="752"/>
      <c r="V60" s="316">
        <v>0</v>
      </c>
      <c r="W60" s="311">
        <v>0</v>
      </c>
      <c r="X60" s="743"/>
    </row>
    <row r="61" spans="1:24">
      <c r="A61" s="734" t="s">
        <v>102</v>
      </c>
      <c r="B61" s="717"/>
      <c r="C61" s="717"/>
      <c r="D61" s="717"/>
      <c r="E61" s="717"/>
      <c r="F61" s="717"/>
      <c r="G61" s="717"/>
      <c r="H61" s="717"/>
      <c r="I61" s="717"/>
      <c r="J61" s="717"/>
      <c r="K61" s="717"/>
      <c r="L61" s="156">
        <v>3</v>
      </c>
      <c r="M61" s="157" t="s">
        <v>298</v>
      </c>
      <c r="N61" s="753"/>
      <c r="O61" s="308"/>
      <c r="P61" s="311"/>
      <c r="Q61" s="313"/>
      <c r="R61" s="300"/>
      <c r="S61" s="308"/>
      <c r="T61" s="311"/>
      <c r="U61" s="311"/>
      <c r="V61" s="316"/>
      <c r="W61" s="311"/>
      <c r="X61" s="300"/>
    </row>
    <row r="62" spans="1:24" ht="22.8">
      <c r="A62" s="734" t="s">
        <v>102</v>
      </c>
      <c r="B62" s="717"/>
      <c r="C62" s="717" t="s">
        <v>1358</v>
      </c>
      <c r="D62" s="717"/>
      <c r="E62" s="717"/>
      <c r="F62" s="717"/>
      <c r="G62" s="717"/>
      <c r="H62" s="717"/>
      <c r="I62" s="717"/>
      <c r="J62" s="717"/>
      <c r="K62" s="717"/>
      <c r="L62" s="754" t="s">
        <v>840</v>
      </c>
      <c r="M62" s="755" t="s">
        <v>299</v>
      </c>
      <c r="N62" s="753" t="s">
        <v>300</v>
      </c>
      <c r="O62" s="742"/>
      <c r="P62" s="752"/>
      <c r="Q62" s="756"/>
      <c r="R62" s="743"/>
      <c r="S62" s="742"/>
      <c r="T62" s="752"/>
      <c r="U62" s="752"/>
      <c r="V62" s="316">
        <v>0</v>
      </c>
      <c r="W62" s="311">
        <v>0</v>
      </c>
      <c r="X62" s="743"/>
    </row>
    <row r="63" spans="1:24" ht="22.8">
      <c r="A63" s="734" t="s">
        <v>102</v>
      </c>
      <c r="B63" s="717"/>
      <c r="C63" s="717" t="s">
        <v>1359</v>
      </c>
      <c r="D63" s="717"/>
      <c r="E63" s="717"/>
      <c r="F63" s="717"/>
      <c r="G63" s="717"/>
      <c r="H63" s="717"/>
      <c r="I63" s="717"/>
      <c r="J63" s="717"/>
      <c r="K63" s="717"/>
      <c r="L63" s="754" t="s">
        <v>841</v>
      </c>
      <c r="M63" s="755" t="s">
        <v>301</v>
      </c>
      <c r="N63" s="753" t="s">
        <v>300</v>
      </c>
      <c r="O63" s="742"/>
      <c r="P63" s="752"/>
      <c r="Q63" s="756"/>
      <c r="R63" s="743"/>
      <c r="S63" s="742"/>
      <c r="T63" s="752"/>
      <c r="U63" s="752"/>
      <c r="V63" s="316">
        <v>0</v>
      </c>
      <c r="W63" s="311">
        <v>0</v>
      </c>
      <c r="X63" s="743"/>
    </row>
    <row r="64" spans="1:24" ht="22.8">
      <c r="A64" s="734" t="s">
        <v>102</v>
      </c>
      <c r="B64" s="717"/>
      <c r="C64" s="717" t="s">
        <v>1360</v>
      </c>
      <c r="D64" s="717"/>
      <c r="E64" s="717"/>
      <c r="F64" s="717"/>
      <c r="G64" s="717"/>
      <c r="H64" s="717"/>
      <c r="I64" s="717"/>
      <c r="J64" s="717"/>
      <c r="K64" s="717"/>
      <c r="L64" s="754" t="s">
        <v>842</v>
      </c>
      <c r="M64" s="755" t="s">
        <v>302</v>
      </c>
      <c r="N64" s="753" t="s">
        <v>300</v>
      </c>
      <c r="O64" s="742"/>
      <c r="P64" s="752"/>
      <c r="Q64" s="756"/>
      <c r="R64" s="743"/>
      <c r="S64" s="742"/>
      <c r="T64" s="752"/>
      <c r="U64" s="752"/>
      <c r="V64" s="316">
        <v>0</v>
      </c>
      <c r="W64" s="311">
        <v>0</v>
      </c>
      <c r="X64" s="743"/>
    </row>
    <row r="65" spans="1:24" ht="22.8">
      <c r="A65" s="734" t="s">
        <v>102</v>
      </c>
      <c r="B65" s="717"/>
      <c r="C65" s="717" t="s">
        <v>1361</v>
      </c>
      <c r="D65" s="717"/>
      <c r="E65" s="717"/>
      <c r="F65" s="717"/>
      <c r="G65" s="717"/>
      <c r="H65" s="717"/>
      <c r="I65" s="717"/>
      <c r="J65" s="717"/>
      <c r="K65" s="717"/>
      <c r="L65" s="754" t="s">
        <v>843</v>
      </c>
      <c r="M65" s="755" t="s">
        <v>303</v>
      </c>
      <c r="N65" s="753" t="s">
        <v>300</v>
      </c>
      <c r="O65" s="742"/>
      <c r="P65" s="752"/>
      <c r="Q65" s="756"/>
      <c r="R65" s="743"/>
      <c r="S65" s="742"/>
      <c r="T65" s="752"/>
      <c r="U65" s="752"/>
      <c r="V65" s="316">
        <v>0</v>
      </c>
      <c r="W65" s="311">
        <v>0</v>
      </c>
      <c r="X65" s="743"/>
    </row>
    <row r="66" spans="1:24">
      <c r="A66" s="734" t="s">
        <v>102</v>
      </c>
      <c r="B66" s="717"/>
      <c r="C66" s="717" t="s">
        <v>1362</v>
      </c>
      <c r="D66" s="717"/>
      <c r="E66" s="717"/>
      <c r="F66" s="717"/>
      <c r="G66" s="717"/>
      <c r="H66" s="717"/>
      <c r="I66" s="717"/>
      <c r="J66" s="717"/>
      <c r="K66" s="717"/>
      <c r="L66" s="739">
        <v>4</v>
      </c>
      <c r="M66" s="757" t="s">
        <v>304</v>
      </c>
      <c r="N66" s="741" t="s">
        <v>142</v>
      </c>
      <c r="O66" s="742"/>
      <c r="P66" s="752"/>
      <c r="Q66" s="756"/>
      <c r="R66" s="743"/>
      <c r="S66" s="742"/>
      <c r="T66" s="752"/>
      <c r="U66" s="752"/>
      <c r="V66" s="316">
        <v>0</v>
      </c>
      <c r="W66" s="311">
        <v>0</v>
      </c>
      <c r="X66" s="743"/>
    </row>
    <row r="67" spans="1:24">
      <c r="A67" s="734" t="s">
        <v>102</v>
      </c>
      <c r="B67" s="717"/>
      <c r="C67" s="717" t="s">
        <v>1311</v>
      </c>
      <c r="D67" s="717"/>
      <c r="E67" s="717"/>
      <c r="F67" s="717"/>
      <c r="G67" s="717"/>
      <c r="H67" s="717"/>
      <c r="I67" s="717"/>
      <c r="J67" s="717"/>
      <c r="K67" s="717"/>
      <c r="L67" s="739">
        <v>5</v>
      </c>
      <c r="M67" s="757" t="s">
        <v>305</v>
      </c>
      <c r="N67" s="741" t="s">
        <v>142</v>
      </c>
      <c r="O67" s="742"/>
      <c r="P67" s="752"/>
      <c r="Q67" s="756"/>
      <c r="R67" s="743"/>
      <c r="S67" s="742"/>
      <c r="T67" s="752"/>
      <c r="U67" s="752"/>
      <c r="V67" s="316">
        <v>0</v>
      </c>
      <c r="W67" s="311">
        <v>0</v>
      </c>
      <c r="X67" s="743"/>
    </row>
    <row r="68" spans="1:24" s="80" customFormat="1">
      <c r="A68" s="734" t="s">
        <v>102</v>
      </c>
      <c r="B68" s="758"/>
      <c r="C68" s="758" t="s">
        <v>1363</v>
      </c>
      <c r="D68" s="758"/>
      <c r="E68" s="758"/>
      <c r="F68" s="758"/>
      <c r="G68" s="758"/>
      <c r="H68" s="758"/>
      <c r="I68" s="758"/>
      <c r="J68" s="758"/>
      <c r="K68" s="758"/>
      <c r="L68" s="759" t="s">
        <v>123</v>
      </c>
      <c r="M68" s="760" t="s">
        <v>306</v>
      </c>
      <c r="N68" s="741"/>
      <c r="O68" s="761"/>
      <c r="P68" s="761"/>
      <c r="Q68" s="761"/>
      <c r="R68" s="762"/>
      <c r="S68" s="761"/>
      <c r="T68" s="761"/>
      <c r="U68" s="761"/>
      <c r="V68" s="316">
        <v>0</v>
      </c>
      <c r="W68" s="311">
        <v>0</v>
      </c>
      <c r="X68" s="762"/>
    </row>
    <row r="69" spans="1:24" s="80" customFormat="1">
      <c r="A69" s="734" t="s">
        <v>102</v>
      </c>
      <c r="B69" s="758"/>
      <c r="C69" s="758" t="s">
        <v>1364</v>
      </c>
      <c r="D69" s="758"/>
      <c r="E69" s="758"/>
      <c r="F69" s="758"/>
      <c r="G69" s="758"/>
      <c r="H69" s="758"/>
      <c r="I69" s="758"/>
      <c r="J69" s="758"/>
      <c r="K69" s="758"/>
      <c r="L69" s="759" t="s">
        <v>124</v>
      </c>
      <c r="M69" s="740" t="s">
        <v>307</v>
      </c>
      <c r="N69" s="741"/>
      <c r="O69" s="761"/>
      <c r="P69" s="761"/>
      <c r="Q69" s="761"/>
      <c r="R69" s="762"/>
      <c r="S69" s="761"/>
      <c r="T69" s="761"/>
      <c r="U69" s="761"/>
      <c r="V69" s="316">
        <v>0</v>
      </c>
      <c r="W69" s="311">
        <v>0</v>
      </c>
      <c r="X69" s="762"/>
    </row>
    <row r="70" spans="1:24" s="88" customFormat="1">
      <c r="A70" s="691" t="s">
        <v>103</v>
      </c>
      <c r="B70" s="733"/>
      <c r="C70" s="733"/>
      <c r="D70" s="733"/>
      <c r="E70" s="733"/>
      <c r="F70" s="733"/>
      <c r="G70" s="733"/>
      <c r="H70" s="733"/>
      <c r="I70" s="733"/>
      <c r="J70" s="733"/>
      <c r="K70" s="733"/>
      <c r="L70" s="672" t="s">
        <v>2866</v>
      </c>
      <c r="M70" s="692"/>
      <c r="N70" s="673"/>
      <c r="O70" s="673"/>
      <c r="P70" s="673"/>
      <c r="Q70" s="673"/>
      <c r="R70" s="673"/>
      <c r="S70" s="673"/>
      <c r="T70" s="673"/>
      <c r="U70" s="673"/>
      <c r="V70" s="673"/>
      <c r="W70" s="673"/>
      <c r="X70" s="673"/>
    </row>
    <row r="71" spans="1:24">
      <c r="A71" s="734" t="s">
        <v>103</v>
      </c>
      <c r="B71" s="717" t="s">
        <v>994</v>
      </c>
      <c r="C71" s="717"/>
      <c r="D71" s="717"/>
      <c r="E71" s="717"/>
      <c r="F71" s="717"/>
      <c r="G71" s="717"/>
      <c r="H71" s="717"/>
      <c r="I71" s="717"/>
      <c r="J71" s="717"/>
      <c r="K71" s="717"/>
      <c r="L71" s="735"/>
      <c r="M71" s="736" t="s">
        <v>150</v>
      </c>
      <c r="N71" s="737"/>
      <c r="O71" s="737"/>
      <c r="P71" s="737"/>
      <c r="Q71" s="737"/>
      <c r="R71" s="737"/>
      <c r="S71" s="738">
        <v>1.01</v>
      </c>
      <c r="T71" s="738">
        <v>1.01</v>
      </c>
      <c r="U71" s="738">
        <v>1.01</v>
      </c>
      <c r="V71" s="737"/>
      <c r="W71" s="737"/>
      <c r="X71" s="737"/>
    </row>
    <row r="72" spans="1:24" ht="0.15" customHeight="1">
      <c r="A72" s="734" t="s">
        <v>103</v>
      </c>
      <c r="B72" s="717" t="s">
        <v>991</v>
      </c>
      <c r="C72" s="717" t="s">
        <v>1352</v>
      </c>
      <c r="D72" s="717"/>
      <c r="E72" s="717"/>
      <c r="F72" s="717"/>
      <c r="G72" s="717" t="b">
        <v>0</v>
      </c>
      <c r="H72" s="717"/>
      <c r="I72" s="717"/>
      <c r="J72" s="717"/>
      <c r="K72" s="717"/>
      <c r="L72" s="739">
        <v>1</v>
      </c>
      <c r="M72" s="740" t="s">
        <v>292</v>
      </c>
      <c r="N72" s="741" t="s">
        <v>142</v>
      </c>
      <c r="O72" s="742"/>
      <c r="P72" s="742"/>
      <c r="Q72" s="742"/>
      <c r="R72" s="743"/>
      <c r="S72" s="742"/>
      <c r="T72" s="742"/>
      <c r="U72" s="742"/>
      <c r="V72" s="316">
        <v>0</v>
      </c>
      <c r="W72" s="311">
        <v>0</v>
      </c>
      <c r="X72" s="743"/>
    </row>
    <row r="73" spans="1:24">
      <c r="A73" s="734" t="s">
        <v>103</v>
      </c>
      <c r="B73" s="717" t="s">
        <v>992</v>
      </c>
      <c r="C73" s="717" t="s">
        <v>1353</v>
      </c>
      <c r="D73" s="717"/>
      <c r="E73" s="717"/>
      <c r="F73" s="717"/>
      <c r="G73" s="717"/>
      <c r="H73" s="717"/>
      <c r="I73" s="717"/>
      <c r="J73" s="717"/>
      <c r="K73" s="717"/>
      <c r="L73" s="739">
        <v>2</v>
      </c>
      <c r="M73" s="744" t="s">
        <v>151</v>
      </c>
      <c r="N73" s="741" t="s">
        <v>142</v>
      </c>
      <c r="O73" s="742">
        <v>1</v>
      </c>
      <c r="P73" s="742">
        <v>1</v>
      </c>
      <c r="Q73" s="742">
        <v>1</v>
      </c>
      <c r="R73" s="742">
        <v>1</v>
      </c>
      <c r="S73" s="742">
        <v>1</v>
      </c>
      <c r="T73" s="742">
        <v>1</v>
      </c>
      <c r="U73" s="742">
        <v>1</v>
      </c>
      <c r="V73" s="316">
        <v>1</v>
      </c>
      <c r="W73" s="311">
        <v>0</v>
      </c>
      <c r="X73" s="743"/>
    </row>
    <row r="74" spans="1:24">
      <c r="A74" s="734" t="s">
        <v>103</v>
      </c>
      <c r="B74" s="717"/>
      <c r="C74" s="717" t="s">
        <v>1354</v>
      </c>
      <c r="D74" s="717"/>
      <c r="E74" s="717"/>
      <c r="F74" s="717"/>
      <c r="G74" s="717"/>
      <c r="H74" s="717"/>
      <c r="I74" s="717"/>
      <c r="J74" s="717"/>
      <c r="K74" s="717"/>
      <c r="L74" s="739">
        <v>3</v>
      </c>
      <c r="M74" s="740" t="s">
        <v>293</v>
      </c>
      <c r="N74" s="741" t="s">
        <v>142</v>
      </c>
      <c r="O74" s="742">
        <v>113.8</v>
      </c>
      <c r="P74" s="742">
        <v>113.8</v>
      </c>
      <c r="Q74" s="742">
        <v>113.8</v>
      </c>
      <c r="R74" s="743"/>
      <c r="S74" s="742">
        <v>105.8</v>
      </c>
      <c r="T74" s="742">
        <v>107.2</v>
      </c>
      <c r="U74" s="742">
        <v>107.2</v>
      </c>
      <c r="V74" s="316">
        <v>1.0132325141776939</v>
      </c>
      <c r="W74" s="311">
        <v>0</v>
      </c>
      <c r="X74" s="743"/>
    </row>
    <row r="75" spans="1:24" ht="0.15" customHeight="1">
      <c r="A75" s="734" t="s">
        <v>103</v>
      </c>
      <c r="B75" s="717" t="s">
        <v>993</v>
      </c>
      <c r="C75" s="717" t="s">
        <v>1355</v>
      </c>
      <c r="D75" s="717"/>
      <c r="E75" s="717"/>
      <c r="F75" s="717"/>
      <c r="G75" s="717" t="b">
        <v>0</v>
      </c>
      <c r="H75" s="717"/>
      <c r="I75" s="717"/>
      <c r="J75" s="717"/>
      <c r="K75" s="717"/>
      <c r="L75" s="739">
        <v>4</v>
      </c>
      <c r="M75" s="744" t="s">
        <v>294</v>
      </c>
      <c r="N75" s="741" t="s">
        <v>142</v>
      </c>
      <c r="O75" s="745"/>
      <c r="P75" s="746"/>
      <c r="Q75" s="747"/>
      <c r="R75" s="748"/>
      <c r="S75" s="745"/>
      <c r="T75" s="746"/>
      <c r="U75" s="746"/>
      <c r="V75" s="316">
        <v>0</v>
      </c>
      <c r="W75" s="311">
        <v>0</v>
      </c>
      <c r="X75" s="748"/>
    </row>
    <row r="76" spans="1:24">
      <c r="A76" s="734" t="s">
        <v>103</v>
      </c>
      <c r="B76" s="717"/>
      <c r="C76" s="717"/>
      <c r="D76" s="717"/>
      <c r="E76" s="717"/>
      <c r="F76" s="717"/>
      <c r="G76" s="717"/>
      <c r="H76" s="717"/>
      <c r="I76" s="717"/>
      <c r="J76" s="717"/>
      <c r="K76" s="717"/>
      <c r="L76" s="735"/>
      <c r="M76" s="736" t="s">
        <v>295</v>
      </c>
      <c r="N76" s="737"/>
      <c r="O76" s="749"/>
      <c r="P76" s="749"/>
      <c r="Q76" s="749"/>
      <c r="R76" s="750"/>
      <c r="S76" s="749"/>
      <c r="T76" s="749"/>
      <c r="U76" s="749"/>
      <c r="V76" s="751"/>
      <c r="W76" s="749"/>
      <c r="X76" s="750"/>
    </row>
    <row r="77" spans="1:24">
      <c r="A77" s="734" t="s">
        <v>103</v>
      </c>
      <c r="B77" s="717" t="s">
        <v>996</v>
      </c>
      <c r="C77" s="717" t="s">
        <v>1356</v>
      </c>
      <c r="D77" s="717"/>
      <c r="E77" s="717"/>
      <c r="F77" s="717"/>
      <c r="G77" s="717"/>
      <c r="H77" s="717"/>
      <c r="I77" s="717"/>
      <c r="J77" s="717"/>
      <c r="K77" s="717"/>
      <c r="L77" s="739">
        <v>1</v>
      </c>
      <c r="M77" s="744" t="s">
        <v>296</v>
      </c>
      <c r="N77" s="741" t="s">
        <v>142</v>
      </c>
      <c r="O77" s="752">
        <v>30.2</v>
      </c>
      <c r="P77" s="752">
        <v>30.2</v>
      </c>
      <c r="Q77" s="752">
        <v>30.2</v>
      </c>
      <c r="R77" s="752">
        <v>30.2</v>
      </c>
      <c r="S77" s="752">
        <v>30.2</v>
      </c>
      <c r="T77" s="752">
        <v>30.2</v>
      </c>
      <c r="U77" s="752">
        <v>30.2</v>
      </c>
      <c r="V77" s="316">
        <v>1</v>
      </c>
      <c r="W77" s="311">
        <v>0</v>
      </c>
      <c r="X77" s="743"/>
    </row>
    <row r="78" spans="1:24">
      <c r="A78" s="734" t="s">
        <v>103</v>
      </c>
      <c r="B78" s="717"/>
      <c r="C78" s="717" t="s">
        <v>1357</v>
      </c>
      <c r="D78" s="717"/>
      <c r="E78" s="717"/>
      <c r="F78" s="717"/>
      <c r="G78" s="717"/>
      <c r="H78" s="717"/>
      <c r="I78" s="717"/>
      <c r="J78" s="717"/>
      <c r="K78" s="717"/>
      <c r="L78" s="739">
        <v>2</v>
      </c>
      <c r="M78" s="744" t="s">
        <v>297</v>
      </c>
      <c r="N78" s="741" t="s">
        <v>142</v>
      </c>
      <c r="O78" s="752"/>
      <c r="P78" s="742"/>
      <c r="Q78" s="752"/>
      <c r="R78" s="743"/>
      <c r="S78" s="752"/>
      <c r="T78" s="752"/>
      <c r="U78" s="752"/>
      <c r="V78" s="316">
        <v>0</v>
      </c>
      <c r="W78" s="311">
        <v>0</v>
      </c>
      <c r="X78" s="743"/>
    </row>
    <row r="79" spans="1:24">
      <c r="A79" s="734" t="s">
        <v>103</v>
      </c>
      <c r="B79" s="717"/>
      <c r="C79" s="717"/>
      <c r="D79" s="717"/>
      <c r="E79" s="717"/>
      <c r="F79" s="717"/>
      <c r="G79" s="717"/>
      <c r="H79" s="717"/>
      <c r="I79" s="717"/>
      <c r="J79" s="717"/>
      <c r="K79" s="717"/>
      <c r="L79" s="156">
        <v>3</v>
      </c>
      <c r="M79" s="157" t="s">
        <v>298</v>
      </c>
      <c r="N79" s="753"/>
      <c r="O79" s="308"/>
      <c r="P79" s="311"/>
      <c r="Q79" s="313"/>
      <c r="R79" s="300"/>
      <c r="S79" s="308"/>
      <c r="T79" s="311"/>
      <c r="U79" s="311"/>
      <c r="V79" s="316"/>
      <c r="W79" s="311"/>
      <c r="X79" s="300"/>
    </row>
    <row r="80" spans="1:24" ht="22.8">
      <c r="A80" s="734" t="s">
        <v>103</v>
      </c>
      <c r="B80" s="717"/>
      <c r="C80" s="717" t="s">
        <v>1358</v>
      </c>
      <c r="D80" s="717"/>
      <c r="E80" s="717"/>
      <c r="F80" s="717"/>
      <c r="G80" s="717"/>
      <c r="H80" s="717"/>
      <c r="I80" s="717"/>
      <c r="J80" s="717"/>
      <c r="K80" s="717"/>
      <c r="L80" s="754" t="s">
        <v>840</v>
      </c>
      <c r="M80" s="755" t="s">
        <v>299</v>
      </c>
      <c r="N80" s="753" t="s">
        <v>300</v>
      </c>
      <c r="O80" s="742">
        <v>241</v>
      </c>
      <c r="P80" s="752">
        <v>214</v>
      </c>
      <c r="Q80" s="756">
        <v>214</v>
      </c>
      <c r="R80" s="743"/>
      <c r="S80" s="742">
        <v>246</v>
      </c>
      <c r="T80" s="752">
        <v>283</v>
      </c>
      <c r="U80" s="752">
        <v>283</v>
      </c>
      <c r="V80" s="316">
        <v>1.1504065040650406</v>
      </c>
      <c r="W80" s="311">
        <v>0</v>
      </c>
      <c r="X80" s="743"/>
    </row>
    <row r="81" spans="1:24" ht="22.8">
      <c r="A81" s="734" t="s">
        <v>103</v>
      </c>
      <c r="B81" s="717"/>
      <c r="C81" s="717" t="s">
        <v>1359</v>
      </c>
      <c r="D81" s="717"/>
      <c r="E81" s="717"/>
      <c r="F81" s="717"/>
      <c r="G81" s="717"/>
      <c r="H81" s="717"/>
      <c r="I81" s="717"/>
      <c r="J81" s="717"/>
      <c r="K81" s="717"/>
      <c r="L81" s="754" t="s">
        <v>841</v>
      </c>
      <c r="M81" s="755" t="s">
        <v>301</v>
      </c>
      <c r="N81" s="753" t="s">
        <v>300</v>
      </c>
      <c r="O81" s="742">
        <v>1064.8800000000001</v>
      </c>
      <c r="P81" s="742">
        <v>1064.8800000000001</v>
      </c>
      <c r="Q81" s="742">
        <v>1064.8800000000001</v>
      </c>
      <c r="R81" s="743"/>
      <c r="S81" s="752">
        <v>1224.96</v>
      </c>
      <c r="T81" s="752">
        <v>1409.4</v>
      </c>
      <c r="U81" s="752">
        <v>1409.4</v>
      </c>
      <c r="V81" s="316">
        <v>1.1505681818181819</v>
      </c>
      <c r="W81" s="311">
        <v>0</v>
      </c>
      <c r="X81" s="743"/>
    </row>
    <row r="82" spans="1:24" ht="22.8">
      <c r="A82" s="734" t="s">
        <v>103</v>
      </c>
      <c r="B82" s="717"/>
      <c r="C82" s="717" t="s">
        <v>1360</v>
      </c>
      <c r="D82" s="717"/>
      <c r="E82" s="717"/>
      <c r="F82" s="717"/>
      <c r="G82" s="717"/>
      <c r="H82" s="717"/>
      <c r="I82" s="717"/>
      <c r="J82" s="717"/>
      <c r="K82" s="717"/>
      <c r="L82" s="754" t="s">
        <v>842</v>
      </c>
      <c r="M82" s="755" t="s">
        <v>302</v>
      </c>
      <c r="N82" s="753" t="s">
        <v>300</v>
      </c>
      <c r="O82" s="742">
        <v>241</v>
      </c>
      <c r="P82" s="752">
        <v>214</v>
      </c>
      <c r="Q82" s="756">
        <v>214</v>
      </c>
      <c r="R82" s="743"/>
      <c r="S82" s="742">
        <v>246</v>
      </c>
      <c r="T82" s="752">
        <v>283</v>
      </c>
      <c r="U82" s="752">
        <v>283</v>
      </c>
      <c r="V82" s="316">
        <v>1.1504065040650406</v>
      </c>
      <c r="W82" s="311">
        <v>0</v>
      </c>
      <c r="X82" s="743"/>
    </row>
    <row r="83" spans="1:24" ht="22.8">
      <c r="A83" s="734" t="s">
        <v>103</v>
      </c>
      <c r="B83" s="717"/>
      <c r="C83" s="717" t="s">
        <v>1361</v>
      </c>
      <c r="D83" s="717"/>
      <c r="E83" s="717"/>
      <c r="F83" s="717"/>
      <c r="G83" s="717"/>
      <c r="H83" s="717"/>
      <c r="I83" s="717"/>
      <c r="J83" s="717"/>
      <c r="K83" s="717"/>
      <c r="L83" s="754" t="s">
        <v>843</v>
      </c>
      <c r="M83" s="755" t="s">
        <v>303</v>
      </c>
      <c r="N83" s="753" t="s">
        <v>300</v>
      </c>
      <c r="O83" s="742">
        <v>1064.8800000000001</v>
      </c>
      <c r="P83" s="742">
        <v>1064.8800000000001</v>
      </c>
      <c r="Q83" s="742">
        <v>1064.8800000000001</v>
      </c>
      <c r="R83" s="743"/>
      <c r="S83" s="752">
        <v>1224.96</v>
      </c>
      <c r="T83" s="752">
        <v>1409.4</v>
      </c>
      <c r="U83" s="752">
        <v>1409.4</v>
      </c>
      <c r="V83" s="316">
        <v>1.1505681818181819</v>
      </c>
      <c r="W83" s="311">
        <v>0</v>
      </c>
      <c r="X83" s="743"/>
    </row>
    <row r="84" spans="1:24">
      <c r="A84" s="734" t="s">
        <v>103</v>
      </c>
      <c r="B84" s="717"/>
      <c r="C84" s="717" t="s">
        <v>1362</v>
      </c>
      <c r="D84" s="717"/>
      <c r="E84" s="717"/>
      <c r="F84" s="717"/>
      <c r="G84" s="717"/>
      <c r="H84" s="717"/>
      <c r="I84" s="717"/>
      <c r="J84" s="717"/>
      <c r="K84" s="717"/>
      <c r="L84" s="739">
        <v>4</v>
      </c>
      <c r="M84" s="757" t="s">
        <v>304</v>
      </c>
      <c r="N84" s="741" t="s">
        <v>142</v>
      </c>
      <c r="O84" s="742"/>
      <c r="P84" s="752"/>
      <c r="Q84" s="756"/>
      <c r="R84" s="743"/>
      <c r="S84" s="742"/>
      <c r="T84" s="752"/>
      <c r="U84" s="752"/>
      <c r="V84" s="316">
        <v>0</v>
      </c>
      <c r="W84" s="311">
        <v>0</v>
      </c>
      <c r="X84" s="743"/>
    </row>
    <row r="85" spans="1:24">
      <c r="A85" s="734" t="s">
        <v>103</v>
      </c>
      <c r="B85" s="717"/>
      <c r="C85" s="717" t="s">
        <v>1311</v>
      </c>
      <c r="D85" s="717"/>
      <c r="E85" s="717"/>
      <c r="F85" s="717"/>
      <c r="G85" s="717"/>
      <c r="H85" s="717"/>
      <c r="I85" s="717"/>
      <c r="J85" s="717"/>
      <c r="K85" s="717"/>
      <c r="L85" s="739">
        <v>5</v>
      </c>
      <c r="M85" s="757" t="s">
        <v>305</v>
      </c>
      <c r="N85" s="741" t="s">
        <v>142</v>
      </c>
      <c r="O85" s="742"/>
      <c r="P85" s="752"/>
      <c r="Q85" s="756"/>
      <c r="R85" s="743"/>
      <c r="S85" s="742"/>
      <c r="T85" s="752"/>
      <c r="U85" s="752"/>
      <c r="V85" s="316">
        <v>0</v>
      </c>
      <c r="W85" s="311">
        <v>0</v>
      </c>
      <c r="X85" s="743"/>
    </row>
    <row r="86" spans="1:24" s="80" customFormat="1">
      <c r="A86" s="734" t="s">
        <v>103</v>
      </c>
      <c r="B86" s="758"/>
      <c r="C86" s="758" t="s">
        <v>1363</v>
      </c>
      <c r="D86" s="758"/>
      <c r="E86" s="758"/>
      <c r="F86" s="758"/>
      <c r="G86" s="758"/>
      <c r="H86" s="758"/>
      <c r="I86" s="758"/>
      <c r="J86" s="758"/>
      <c r="K86" s="758"/>
      <c r="L86" s="759" t="s">
        <v>123</v>
      </c>
      <c r="M86" s="760" t="s">
        <v>306</v>
      </c>
      <c r="N86" s="741"/>
      <c r="O86" s="761"/>
      <c r="P86" s="761"/>
      <c r="Q86" s="761"/>
      <c r="R86" s="762"/>
      <c r="S86" s="761"/>
      <c r="T86" s="761"/>
      <c r="U86" s="761"/>
      <c r="V86" s="316">
        <v>0</v>
      </c>
      <c r="W86" s="311">
        <v>0</v>
      </c>
      <c r="X86" s="762"/>
    </row>
    <row r="87" spans="1:24" s="80" customFormat="1">
      <c r="A87" s="734" t="s">
        <v>103</v>
      </c>
      <c r="B87" s="758"/>
      <c r="C87" s="758" t="s">
        <v>1364</v>
      </c>
      <c r="D87" s="758"/>
      <c r="E87" s="758"/>
      <c r="F87" s="758"/>
      <c r="G87" s="758"/>
      <c r="H87" s="758"/>
      <c r="I87" s="758"/>
      <c r="J87" s="758"/>
      <c r="K87" s="758"/>
      <c r="L87" s="759" t="s">
        <v>124</v>
      </c>
      <c r="M87" s="740" t="s">
        <v>307</v>
      </c>
      <c r="N87" s="741"/>
      <c r="O87" s="761"/>
      <c r="P87" s="761"/>
      <c r="Q87" s="761"/>
      <c r="R87" s="762"/>
      <c r="S87" s="761"/>
      <c r="T87" s="761"/>
      <c r="U87" s="761"/>
      <c r="V87" s="316">
        <v>0</v>
      </c>
      <c r="W87" s="311">
        <v>0</v>
      </c>
      <c r="X87" s="762"/>
    </row>
    <row r="88" spans="1:24" s="88" customFormat="1">
      <c r="A88" s="691" t="s">
        <v>119</v>
      </c>
      <c r="B88" s="733"/>
      <c r="C88" s="733"/>
      <c r="D88" s="733"/>
      <c r="E88" s="733"/>
      <c r="F88" s="733"/>
      <c r="G88" s="733"/>
      <c r="H88" s="733"/>
      <c r="I88" s="733"/>
      <c r="J88" s="733"/>
      <c r="K88" s="733"/>
      <c r="L88" s="672" t="s">
        <v>2868</v>
      </c>
      <c r="M88" s="692"/>
      <c r="N88" s="673"/>
      <c r="O88" s="673"/>
      <c r="P88" s="673"/>
      <c r="Q88" s="673"/>
      <c r="R88" s="673"/>
      <c r="S88" s="673"/>
      <c r="T88" s="673"/>
      <c r="U88" s="673"/>
      <c r="V88" s="673"/>
      <c r="W88" s="673"/>
      <c r="X88" s="673"/>
    </row>
    <row r="89" spans="1:24">
      <c r="A89" s="734" t="s">
        <v>119</v>
      </c>
      <c r="B89" s="717" t="s">
        <v>994</v>
      </c>
      <c r="C89" s="717"/>
      <c r="D89" s="717"/>
      <c r="E89" s="717"/>
      <c r="F89" s="717"/>
      <c r="G89" s="717"/>
      <c r="H89" s="717"/>
      <c r="I89" s="717"/>
      <c r="J89" s="717"/>
      <c r="K89" s="717"/>
      <c r="L89" s="735"/>
      <c r="M89" s="736" t="s">
        <v>150</v>
      </c>
      <c r="N89" s="737"/>
      <c r="O89" s="737"/>
      <c r="P89" s="737"/>
      <c r="Q89" s="737"/>
      <c r="R89" s="737"/>
      <c r="S89" s="738">
        <v>1.01</v>
      </c>
      <c r="T89" s="738">
        <v>1.01</v>
      </c>
      <c r="U89" s="738">
        <v>1.01</v>
      </c>
      <c r="V89" s="737"/>
      <c r="W89" s="737"/>
      <c r="X89" s="737"/>
    </row>
    <row r="90" spans="1:24" ht="0.15" customHeight="1">
      <c r="A90" s="734" t="s">
        <v>119</v>
      </c>
      <c r="B90" s="717" t="s">
        <v>991</v>
      </c>
      <c r="C90" s="717" t="s">
        <v>1352</v>
      </c>
      <c r="D90" s="717"/>
      <c r="E90" s="717"/>
      <c r="F90" s="717"/>
      <c r="G90" s="717" t="b">
        <v>0</v>
      </c>
      <c r="H90" s="717"/>
      <c r="I90" s="717"/>
      <c r="J90" s="717"/>
      <c r="K90" s="717"/>
      <c r="L90" s="739">
        <v>1</v>
      </c>
      <c r="M90" s="740" t="s">
        <v>292</v>
      </c>
      <c r="N90" s="741" t="s">
        <v>142</v>
      </c>
      <c r="O90" s="742"/>
      <c r="P90" s="742"/>
      <c r="Q90" s="742"/>
      <c r="R90" s="743"/>
      <c r="S90" s="742"/>
      <c r="T90" s="742"/>
      <c r="U90" s="742"/>
      <c r="V90" s="316">
        <v>0</v>
      </c>
      <c r="W90" s="311">
        <v>0</v>
      </c>
      <c r="X90" s="743"/>
    </row>
    <row r="91" spans="1:24">
      <c r="A91" s="734" t="s">
        <v>119</v>
      </c>
      <c r="B91" s="717" t="s">
        <v>992</v>
      </c>
      <c r="C91" s="717" t="s">
        <v>1353</v>
      </c>
      <c r="D91" s="717"/>
      <c r="E91" s="717"/>
      <c r="F91" s="717"/>
      <c r="G91" s="717"/>
      <c r="H91" s="717"/>
      <c r="I91" s="717"/>
      <c r="J91" s="717"/>
      <c r="K91" s="717"/>
      <c r="L91" s="739">
        <v>2</v>
      </c>
      <c r="M91" s="744" t="s">
        <v>151</v>
      </c>
      <c r="N91" s="741" t="s">
        <v>142</v>
      </c>
      <c r="O91" s="742">
        <v>1</v>
      </c>
      <c r="P91" s="742">
        <v>1</v>
      </c>
      <c r="Q91" s="742">
        <v>1</v>
      </c>
      <c r="R91" s="742">
        <v>1</v>
      </c>
      <c r="S91" s="742">
        <v>1</v>
      </c>
      <c r="T91" s="742">
        <v>1</v>
      </c>
      <c r="U91" s="742">
        <v>1</v>
      </c>
      <c r="V91" s="316">
        <v>1</v>
      </c>
      <c r="W91" s="311">
        <v>0</v>
      </c>
      <c r="X91" s="743"/>
    </row>
    <row r="92" spans="1:24">
      <c r="A92" s="734" t="s">
        <v>119</v>
      </c>
      <c r="B92" s="717"/>
      <c r="C92" s="717" t="s">
        <v>1354</v>
      </c>
      <c r="D92" s="717"/>
      <c r="E92" s="717"/>
      <c r="F92" s="717"/>
      <c r="G92" s="717"/>
      <c r="H92" s="717"/>
      <c r="I92" s="717"/>
      <c r="J92" s="717"/>
      <c r="K92" s="717"/>
      <c r="L92" s="739">
        <v>3</v>
      </c>
      <c r="M92" s="740" t="s">
        <v>293</v>
      </c>
      <c r="N92" s="741" t="s">
        <v>142</v>
      </c>
      <c r="O92" s="742">
        <v>113.8</v>
      </c>
      <c r="P92" s="742">
        <v>113.8</v>
      </c>
      <c r="Q92" s="742">
        <v>113.8</v>
      </c>
      <c r="R92" s="743"/>
      <c r="S92" s="742">
        <v>105.8</v>
      </c>
      <c r="T92" s="742">
        <v>107.2</v>
      </c>
      <c r="U92" s="742">
        <v>107.2</v>
      </c>
      <c r="V92" s="316">
        <v>1.0132325141776939</v>
      </c>
      <c r="W92" s="311">
        <v>0</v>
      </c>
      <c r="X92" s="743"/>
    </row>
    <row r="93" spans="1:24" ht="0.15" customHeight="1">
      <c r="A93" s="734" t="s">
        <v>119</v>
      </c>
      <c r="B93" s="717" t="s">
        <v>993</v>
      </c>
      <c r="C93" s="717" t="s">
        <v>1355</v>
      </c>
      <c r="D93" s="717"/>
      <c r="E93" s="717"/>
      <c r="F93" s="717"/>
      <c r="G93" s="717" t="b">
        <v>0</v>
      </c>
      <c r="H93" s="717"/>
      <c r="I93" s="717"/>
      <c r="J93" s="717"/>
      <c r="K93" s="717"/>
      <c r="L93" s="739">
        <v>4</v>
      </c>
      <c r="M93" s="744" t="s">
        <v>294</v>
      </c>
      <c r="N93" s="741" t="s">
        <v>142</v>
      </c>
      <c r="O93" s="745"/>
      <c r="P93" s="746"/>
      <c r="Q93" s="747"/>
      <c r="R93" s="748"/>
      <c r="S93" s="745"/>
      <c r="T93" s="746"/>
      <c r="U93" s="746"/>
      <c r="V93" s="316">
        <v>0</v>
      </c>
      <c r="W93" s="311">
        <v>0</v>
      </c>
      <c r="X93" s="748"/>
    </row>
    <row r="94" spans="1:24">
      <c r="A94" s="734" t="s">
        <v>119</v>
      </c>
      <c r="B94" s="717"/>
      <c r="C94" s="717"/>
      <c r="D94" s="717"/>
      <c r="E94" s="717"/>
      <c r="F94" s="717"/>
      <c r="G94" s="717"/>
      <c r="H94" s="717"/>
      <c r="I94" s="717"/>
      <c r="J94" s="717"/>
      <c r="K94" s="717"/>
      <c r="L94" s="735"/>
      <c r="M94" s="736" t="s">
        <v>295</v>
      </c>
      <c r="N94" s="737"/>
      <c r="O94" s="749"/>
      <c r="P94" s="749"/>
      <c r="Q94" s="749"/>
      <c r="R94" s="750"/>
      <c r="S94" s="749"/>
      <c r="T94" s="749"/>
      <c r="U94" s="749"/>
      <c r="V94" s="751"/>
      <c r="W94" s="749"/>
      <c r="X94" s="750"/>
    </row>
    <row r="95" spans="1:24">
      <c r="A95" s="734" t="s">
        <v>119</v>
      </c>
      <c r="B95" s="717" t="s">
        <v>996</v>
      </c>
      <c r="C95" s="717" t="s">
        <v>1356</v>
      </c>
      <c r="D95" s="717"/>
      <c r="E95" s="717"/>
      <c r="F95" s="717"/>
      <c r="G95" s="717"/>
      <c r="H95" s="717"/>
      <c r="I95" s="717"/>
      <c r="J95" s="717"/>
      <c r="K95" s="717"/>
      <c r="L95" s="739">
        <v>1</v>
      </c>
      <c r="M95" s="744" t="s">
        <v>296</v>
      </c>
      <c r="N95" s="741" t="s">
        <v>142</v>
      </c>
      <c r="O95" s="752">
        <v>30.2</v>
      </c>
      <c r="P95" s="752">
        <v>30.2</v>
      </c>
      <c r="Q95" s="752">
        <v>30.2</v>
      </c>
      <c r="R95" s="752">
        <v>30.2</v>
      </c>
      <c r="S95" s="752">
        <v>30.2</v>
      </c>
      <c r="T95" s="752">
        <v>30.2</v>
      </c>
      <c r="U95" s="752">
        <v>30.2</v>
      </c>
      <c r="V95" s="316">
        <v>1</v>
      </c>
      <c r="W95" s="311">
        <v>0</v>
      </c>
      <c r="X95" s="743"/>
    </row>
    <row r="96" spans="1:24">
      <c r="A96" s="734" t="s">
        <v>119</v>
      </c>
      <c r="B96" s="717"/>
      <c r="C96" s="717" t="s">
        <v>1357</v>
      </c>
      <c r="D96" s="717"/>
      <c r="E96" s="717"/>
      <c r="F96" s="717"/>
      <c r="G96" s="717"/>
      <c r="H96" s="717"/>
      <c r="I96" s="717"/>
      <c r="J96" s="717"/>
      <c r="K96" s="717"/>
      <c r="L96" s="739">
        <v>2</v>
      </c>
      <c r="M96" s="744" t="s">
        <v>297</v>
      </c>
      <c r="N96" s="741" t="s">
        <v>142</v>
      </c>
      <c r="O96" s="752"/>
      <c r="P96" s="742"/>
      <c r="Q96" s="752"/>
      <c r="R96" s="743"/>
      <c r="S96" s="752"/>
      <c r="T96" s="752"/>
      <c r="U96" s="752"/>
      <c r="V96" s="316">
        <v>0</v>
      </c>
      <c r="W96" s="311">
        <v>0</v>
      </c>
      <c r="X96" s="743"/>
    </row>
    <row r="97" spans="1:24">
      <c r="A97" s="734" t="s">
        <v>119</v>
      </c>
      <c r="B97" s="717"/>
      <c r="C97" s="717"/>
      <c r="D97" s="717"/>
      <c r="E97" s="717"/>
      <c r="F97" s="717"/>
      <c r="G97" s="717"/>
      <c r="H97" s="717"/>
      <c r="I97" s="717"/>
      <c r="J97" s="717"/>
      <c r="K97" s="717"/>
      <c r="L97" s="156">
        <v>3</v>
      </c>
      <c r="M97" s="157" t="s">
        <v>298</v>
      </c>
      <c r="N97" s="753"/>
      <c r="O97" s="308"/>
      <c r="P97" s="311"/>
      <c r="Q97" s="313"/>
      <c r="R97" s="300"/>
      <c r="S97" s="308"/>
      <c r="T97" s="311"/>
      <c r="U97" s="311"/>
      <c r="V97" s="316"/>
      <c r="W97" s="311"/>
      <c r="X97" s="300"/>
    </row>
    <row r="98" spans="1:24" ht="22.8">
      <c r="A98" s="734" t="s">
        <v>119</v>
      </c>
      <c r="B98" s="717"/>
      <c r="C98" s="717" t="s">
        <v>1358</v>
      </c>
      <c r="D98" s="717"/>
      <c r="E98" s="717"/>
      <c r="F98" s="717"/>
      <c r="G98" s="717"/>
      <c r="H98" s="717"/>
      <c r="I98" s="717"/>
      <c r="J98" s="717"/>
      <c r="K98" s="717"/>
      <c r="L98" s="754" t="s">
        <v>840</v>
      </c>
      <c r="M98" s="755" t="s">
        <v>299</v>
      </c>
      <c r="N98" s="753" t="s">
        <v>300</v>
      </c>
      <c r="O98" s="742">
        <v>241</v>
      </c>
      <c r="P98" s="752">
        <v>214</v>
      </c>
      <c r="Q98" s="756">
        <v>214</v>
      </c>
      <c r="R98" s="743"/>
      <c r="S98" s="742">
        <v>246</v>
      </c>
      <c r="T98" s="752">
        <v>283</v>
      </c>
      <c r="U98" s="752">
        <v>283</v>
      </c>
      <c r="V98" s="316">
        <v>1.1504065040650406</v>
      </c>
      <c r="W98" s="311">
        <v>0</v>
      </c>
      <c r="X98" s="743"/>
    </row>
    <row r="99" spans="1:24" ht="22.8">
      <c r="A99" s="734" t="s">
        <v>119</v>
      </c>
      <c r="B99" s="717"/>
      <c r="C99" s="717" t="s">
        <v>1359</v>
      </c>
      <c r="D99" s="717"/>
      <c r="E99" s="717"/>
      <c r="F99" s="717"/>
      <c r="G99" s="717"/>
      <c r="H99" s="717"/>
      <c r="I99" s="717"/>
      <c r="J99" s="717"/>
      <c r="K99" s="717"/>
      <c r="L99" s="754" t="s">
        <v>841</v>
      </c>
      <c r="M99" s="755" t="s">
        <v>301</v>
      </c>
      <c r="N99" s="753" t="s">
        <v>300</v>
      </c>
      <c r="O99" s="742">
        <v>1064.8800000000001</v>
      </c>
      <c r="P99" s="742">
        <v>1064.8800000000001</v>
      </c>
      <c r="Q99" s="742">
        <v>1064.8800000000001</v>
      </c>
      <c r="R99" s="743"/>
      <c r="S99" s="752">
        <v>1224.96</v>
      </c>
      <c r="T99" s="752">
        <v>1409.4</v>
      </c>
      <c r="U99" s="752">
        <v>1409.4</v>
      </c>
      <c r="V99" s="316">
        <v>1.1505681818181819</v>
      </c>
      <c r="W99" s="311">
        <v>0</v>
      </c>
      <c r="X99" s="743"/>
    </row>
    <row r="100" spans="1:24" ht="22.8">
      <c r="A100" s="734" t="s">
        <v>119</v>
      </c>
      <c r="B100" s="717"/>
      <c r="C100" s="717" t="s">
        <v>1360</v>
      </c>
      <c r="D100" s="717"/>
      <c r="E100" s="717"/>
      <c r="F100" s="717"/>
      <c r="G100" s="717"/>
      <c r="H100" s="717"/>
      <c r="I100" s="717"/>
      <c r="J100" s="717"/>
      <c r="K100" s="717"/>
      <c r="L100" s="754" t="s">
        <v>842</v>
      </c>
      <c r="M100" s="755" t="s">
        <v>302</v>
      </c>
      <c r="N100" s="753" t="s">
        <v>300</v>
      </c>
      <c r="O100" s="742">
        <v>241</v>
      </c>
      <c r="P100" s="752">
        <v>214</v>
      </c>
      <c r="Q100" s="756">
        <v>214</v>
      </c>
      <c r="R100" s="743"/>
      <c r="S100" s="742">
        <v>246</v>
      </c>
      <c r="T100" s="752">
        <v>283</v>
      </c>
      <c r="U100" s="752">
        <v>283</v>
      </c>
      <c r="V100" s="316">
        <v>1.1504065040650406</v>
      </c>
      <c r="W100" s="311">
        <v>0</v>
      </c>
      <c r="X100" s="743"/>
    </row>
    <row r="101" spans="1:24" ht="22.8">
      <c r="A101" s="734" t="s">
        <v>119</v>
      </c>
      <c r="B101" s="717"/>
      <c r="C101" s="717" t="s">
        <v>1361</v>
      </c>
      <c r="D101" s="717"/>
      <c r="E101" s="717"/>
      <c r="F101" s="717"/>
      <c r="G101" s="717"/>
      <c r="H101" s="717"/>
      <c r="I101" s="717"/>
      <c r="J101" s="717"/>
      <c r="K101" s="717"/>
      <c r="L101" s="754" t="s">
        <v>843</v>
      </c>
      <c r="M101" s="755" t="s">
        <v>303</v>
      </c>
      <c r="N101" s="753" t="s">
        <v>300</v>
      </c>
      <c r="O101" s="742">
        <v>1064.8800000000001</v>
      </c>
      <c r="P101" s="742">
        <v>1064.8800000000001</v>
      </c>
      <c r="Q101" s="742">
        <v>1064.8800000000001</v>
      </c>
      <c r="R101" s="743"/>
      <c r="S101" s="752">
        <v>1224.96</v>
      </c>
      <c r="T101" s="752">
        <v>1409.4</v>
      </c>
      <c r="U101" s="752">
        <v>1409.4</v>
      </c>
      <c r="V101" s="316">
        <v>1.1505681818181819</v>
      </c>
      <c r="W101" s="311">
        <v>0</v>
      </c>
      <c r="X101" s="743"/>
    </row>
    <row r="102" spans="1:24">
      <c r="A102" s="734" t="s">
        <v>119</v>
      </c>
      <c r="B102" s="717"/>
      <c r="C102" s="717" t="s">
        <v>1362</v>
      </c>
      <c r="D102" s="717"/>
      <c r="E102" s="717"/>
      <c r="F102" s="717"/>
      <c r="G102" s="717"/>
      <c r="H102" s="717"/>
      <c r="I102" s="717"/>
      <c r="J102" s="717"/>
      <c r="K102" s="717"/>
      <c r="L102" s="739">
        <v>4</v>
      </c>
      <c r="M102" s="757" t="s">
        <v>304</v>
      </c>
      <c r="N102" s="741" t="s">
        <v>142</v>
      </c>
      <c r="O102" s="742"/>
      <c r="P102" s="752"/>
      <c r="Q102" s="756"/>
      <c r="R102" s="743"/>
      <c r="S102" s="742"/>
      <c r="T102" s="752"/>
      <c r="U102" s="752"/>
      <c r="V102" s="316">
        <v>0</v>
      </c>
      <c r="W102" s="311">
        <v>0</v>
      </c>
      <c r="X102" s="743"/>
    </row>
    <row r="103" spans="1:24">
      <c r="A103" s="734" t="s">
        <v>119</v>
      </c>
      <c r="B103" s="717"/>
      <c r="C103" s="717" t="s">
        <v>1311</v>
      </c>
      <c r="D103" s="717"/>
      <c r="E103" s="717"/>
      <c r="F103" s="717"/>
      <c r="G103" s="717"/>
      <c r="H103" s="717"/>
      <c r="I103" s="717"/>
      <c r="J103" s="717"/>
      <c r="K103" s="717"/>
      <c r="L103" s="739">
        <v>5</v>
      </c>
      <c r="M103" s="757" t="s">
        <v>305</v>
      </c>
      <c r="N103" s="741" t="s">
        <v>142</v>
      </c>
      <c r="O103" s="742"/>
      <c r="P103" s="752"/>
      <c r="Q103" s="756"/>
      <c r="R103" s="743"/>
      <c r="S103" s="742"/>
      <c r="T103" s="752"/>
      <c r="U103" s="752"/>
      <c r="V103" s="316">
        <v>0</v>
      </c>
      <c r="W103" s="311">
        <v>0</v>
      </c>
      <c r="X103" s="743"/>
    </row>
    <row r="104" spans="1:24" s="80" customFormat="1">
      <c r="A104" s="734" t="s">
        <v>119</v>
      </c>
      <c r="B104" s="758"/>
      <c r="C104" s="758" t="s">
        <v>1363</v>
      </c>
      <c r="D104" s="758"/>
      <c r="E104" s="758"/>
      <c r="F104" s="758"/>
      <c r="G104" s="758"/>
      <c r="H104" s="758"/>
      <c r="I104" s="758"/>
      <c r="J104" s="758"/>
      <c r="K104" s="758"/>
      <c r="L104" s="759" t="s">
        <v>123</v>
      </c>
      <c r="M104" s="760" t="s">
        <v>306</v>
      </c>
      <c r="N104" s="741"/>
      <c r="O104" s="761"/>
      <c r="P104" s="761"/>
      <c r="Q104" s="761"/>
      <c r="R104" s="762"/>
      <c r="S104" s="761"/>
      <c r="T104" s="761"/>
      <c r="U104" s="761"/>
      <c r="V104" s="316">
        <v>0</v>
      </c>
      <c r="W104" s="311">
        <v>0</v>
      </c>
      <c r="X104" s="762"/>
    </row>
    <row r="105" spans="1:24" s="80" customFormat="1">
      <c r="A105" s="734" t="s">
        <v>119</v>
      </c>
      <c r="B105" s="758"/>
      <c r="C105" s="758" t="s">
        <v>1364</v>
      </c>
      <c r="D105" s="758"/>
      <c r="E105" s="758"/>
      <c r="F105" s="758"/>
      <c r="G105" s="758"/>
      <c r="H105" s="758"/>
      <c r="I105" s="758"/>
      <c r="J105" s="758"/>
      <c r="K105" s="758"/>
      <c r="L105" s="759" t="s">
        <v>124</v>
      </c>
      <c r="M105" s="740" t="s">
        <v>307</v>
      </c>
      <c r="N105" s="741"/>
      <c r="O105" s="761"/>
      <c r="P105" s="761"/>
      <c r="Q105" s="761"/>
      <c r="R105" s="762"/>
      <c r="S105" s="761"/>
      <c r="T105" s="761"/>
      <c r="U105" s="761"/>
      <c r="V105" s="316">
        <v>0</v>
      </c>
      <c r="W105" s="311">
        <v>0</v>
      </c>
      <c r="X105" s="762"/>
    </row>
    <row r="106" spans="1:24" s="88" customFormat="1">
      <c r="A106" s="691" t="s">
        <v>123</v>
      </c>
      <c r="B106" s="733"/>
      <c r="C106" s="733"/>
      <c r="D106" s="733"/>
      <c r="E106" s="733"/>
      <c r="F106" s="733"/>
      <c r="G106" s="733"/>
      <c r="H106" s="733"/>
      <c r="I106" s="733"/>
      <c r="J106" s="733"/>
      <c r="K106" s="733"/>
      <c r="L106" s="672" t="s">
        <v>2870</v>
      </c>
      <c r="M106" s="692"/>
      <c r="N106" s="673"/>
      <c r="O106" s="673"/>
      <c r="P106" s="673"/>
      <c r="Q106" s="673"/>
      <c r="R106" s="673"/>
      <c r="S106" s="673"/>
      <c r="T106" s="673"/>
      <c r="U106" s="673"/>
      <c r="V106" s="673"/>
      <c r="W106" s="673"/>
      <c r="X106" s="673"/>
    </row>
    <row r="107" spans="1:24">
      <c r="A107" s="734" t="s">
        <v>123</v>
      </c>
      <c r="B107" s="717" t="s">
        <v>994</v>
      </c>
      <c r="C107" s="717"/>
      <c r="D107" s="717"/>
      <c r="E107" s="717"/>
      <c r="F107" s="717"/>
      <c r="G107" s="717"/>
      <c r="H107" s="717"/>
      <c r="I107" s="717"/>
      <c r="J107" s="717"/>
      <c r="K107" s="717"/>
      <c r="L107" s="735"/>
      <c r="M107" s="736" t="s">
        <v>150</v>
      </c>
      <c r="N107" s="737"/>
      <c r="O107" s="737"/>
      <c r="P107" s="737"/>
      <c r="Q107" s="737"/>
      <c r="R107" s="737"/>
      <c r="S107" s="738">
        <v>1.01</v>
      </c>
      <c r="T107" s="738">
        <v>1.01</v>
      </c>
      <c r="U107" s="738">
        <v>1.01</v>
      </c>
      <c r="V107" s="737"/>
      <c r="W107" s="737"/>
      <c r="X107" s="737"/>
    </row>
    <row r="108" spans="1:24" ht="0.15" customHeight="1">
      <c r="A108" s="734" t="s">
        <v>123</v>
      </c>
      <c r="B108" s="717" t="s">
        <v>991</v>
      </c>
      <c r="C108" s="717" t="s">
        <v>1352</v>
      </c>
      <c r="D108" s="717"/>
      <c r="E108" s="717"/>
      <c r="F108" s="717"/>
      <c r="G108" s="717" t="b">
        <v>0</v>
      </c>
      <c r="H108" s="717"/>
      <c r="I108" s="717"/>
      <c r="J108" s="717"/>
      <c r="K108" s="717"/>
      <c r="L108" s="739">
        <v>1</v>
      </c>
      <c r="M108" s="740" t="s">
        <v>292</v>
      </c>
      <c r="N108" s="741" t="s">
        <v>142</v>
      </c>
      <c r="O108" s="742"/>
      <c r="P108" s="742"/>
      <c r="Q108" s="742"/>
      <c r="R108" s="743"/>
      <c r="S108" s="742"/>
      <c r="T108" s="742"/>
      <c r="U108" s="742"/>
      <c r="V108" s="316">
        <v>0</v>
      </c>
      <c r="W108" s="311">
        <v>0</v>
      </c>
      <c r="X108" s="743"/>
    </row>
    <row r="109" spans="1:24">
      <c r="A109" s="734" t="s">
        <v>123</v>
      </c>
      <c r="B109" s="717" t="s">
        <v>992</v>
      </c>
      <c r="C109" s="717" t="s">
        <v>1353</v>
      </c>
      <c r="D109" s="717"/>
      <c r="E109" s="717"/>
      <c r="F109" s="717"/>
      <c r="G109" s="717"/>
      <c r="H109" s="717"/>
      <c r="I109" s="717"/>
      <c r="J109" s="717"/>
      <c r="K109" s="717"/>
      <c r="L109" s="739">
        <v>2</v>
      </c>
      <c r="M109" s="744" t="s">
        <v>151</v>
      </c>
      <c r="N109" s="741" t="s">
        <v>142</v>
      </c>
      <c r="O109" s="742">
        <v>1</v>
      </c>
      <c r="P109" s="742">
        <v>1</v>
      </c>
      <c r="Q109" s="742">
        <v>1</v>
      </c>
      <c r="R109" s="742">
        <v>1</v>
      </c>
      <c r="S109" s="742">
        <v>1</v>
      </c>
      <c r="T109" s="742">
        <v>1</v>
      </c>
      <c r="U109" s="742">
        <v>1</v>
      </c>
      <c r="V109" s="316">
        <v>1</v>
      </c>
      <c r="W109" s="311">
        <v>0</v>
      </c>
      <c r="X109" s="743"/>
    </row>
    <row r="110" spans="1:24">
      <c r="A110" s="734" t="s">
        <v>123</v>
      </c>
      <c r="B110" s="717"/>
      <c r="C110" s="717" t="s">
        <v>1354</v>
      </c>
      <c r="D110" s="717"/>
      <c r="E110" s="717"/>
      <c r="F110" s="717"/>
      <c r="G110" s="717"/>
      <c r="H110" s="717"/>
      <c r="I110" s="717"/>
      <c r="J110" s="717"/>
      <c r="K110" s="717"/>
      <c r="L110" s="739">
        <v>3</v>
      </c>
      <c r="M110" s="740" t="s">
        <v>293</v>
      </c>
      <c r="N110" s="741" t="s">
        <v>142</v>
      </c>
      <c r="O110" s="742">
        <v>113.8</v>
      </c>
      <c r="P110" s="742">
        <v>113.8</v>
      </c>
      <c r="Q110" s="742">
        <v>113.8</v>
      </c>
      <c r="R110" s="743"/>
      <c r="S110" s="742">
        <v>105.8</v>
      </c>
      <c r="T110" s="742">
        <v>107.2</v>
      </c>
      <c r="U110" s="742">
        <v>107.2</v>
      </c>
      <c r="V110" s="316">
        <v>1.0132325141776939</v>
      </c>
      <c r="W110" s="311">
        <v>0</v>
      </c>
      <c r="X110" s="743"/>
    </row>
    <row r="111" spans="1:24" ht="0.15" customHeight="1">
      <c r="A111" s="734" t="s">
        <v>123</v>
      </c>
      <c r="B111" s="717" t="s">
        <v>993</v>
      </c>
      <c r="C111" s="717" t="s">
        <v>1355</v>
      </c>
      <c r="D111" s="717"/>
      <c r="E111" s="717"/>
      <c r="F111" s="717"/>
      <c r="G111" s="717" t="b">
        <v>0</v>
      </c>
      <c r="H111" s="717"/>
      <c r="I111" s="717"/>
      <c r="J111" s="717"/>
      <c r="K111" s="717"/>
      <c r="L111" s="739">
        <v>4</v>
      </c>
      <c r="M111" s="744" t="s">
        <v>294</v>
      </c>
      <c r="N111" s="741" t="s">
        <v>142</v>
      </c>
      <c r="O111" s="745"/>
      <c r="P111" s="746"/>
      <c r="Q111" s="747"/>
      <c r="R111" s="748"/>
      <c r="S111" s="745"/>
      <c r="T111" s="746"/>
      <c r="U111" s="746"/>
      <c r="V111" s="316">
        <v>0</v>
      </c>
      <c r="W111" s="311">
        <v>0</v>
      </c>
      <c r="X111" s="748"/>
    </row>
    <row r="112" spans="1:24">
      <c r="A112" s="734" t="s">
        <v>123</v>
      </c>
      <c r="B112" s="717"/>
      <c r="C112" s="717"/>
      <c r="D112" s="717"/>
      <c r="E112" s="717"/>
      <c r="F112" s="717"/>
      <c r="G112" s="717"/>
      <c r="H112" s="717"/>
      <c r="I112" s="717"/>
      <c r="J112" s="717"/>
      <c r="K112" s="717"/>
      <c r="L112" s="735"/>
      <c r="M112" s="736" t="s">
        <v>295</v>
      </c>
      <c r="N112" s="737"/>
      <c r="O112" s="749"/>
      <c r="P112" s="749"/>
      <c r="Q112" s="749"/>
      <c r="R112" s="750"/>
      <c r="S112" s="749"/>
      <c r="T112" s="749"/>
      <c r="U112" s="749"/>
      <c r="V112" s="751"/>
      <c r="W112" s="749"/>
      <c r="X112" s="750"/>
    </row>
    <row r="113" spans="1:24">
      <c r="A113" s="734" t="s">
        <v>123</v>
      </c>
      <c r="B113" s="717" t="s">
        <v>996</v>
      </c>
      <c r="C113" s="717" t="s">
        <v>1356</v>
      </c>
      <c r="D113" s="717"/>
      <c r="E113" s="717"/>
      <c r="F113" s="717"/>
      <c r="G113" s="717"/>
      <c r="H113" s="717"/>
      <c r="I113" s="717"/>
      <c r="J113" s="717"/>
      <c r="K113" s="717"/>
      <c r="L113" s="739">
        <v>1</v>
      </c>
      <c r="M113" s="744" t="s">
        <v>296</v>
      </c>
      <c r="N113" s="741" t="s">
        <v>142</v>
      </c>
      <c r="O113" s="752">
        <v>30.2</v>
      </c>
      <c r="P113" s="752">
        <v>30.2</v>
      </c>
      <c r="Q113" s="752">
        <v>30.2</v>
      </c>
      <c r="R113" s="752">
        <v>30.2</v>
      </c>
      <c r="S113" s="752">
        <v>30.2</v>
      </c>
      <c r="T113" s="752">
        <v>30.2</v>
      </c>
      <c r="U113" s="752">
        <v>30.2</v>
      </c>
      <c r="V113" s="316">
        <v>1</v>
      </c>
      <c r="W113" s="311">
        <v>0</v>
      </c>
      <c r="X113" s="743"/>
    </row>
    <row r="114" spans="1:24">
      <c r="A114" s="734" t="s">
        <v>123</v>
      </c>
      <c r="B114" s="717"/>
      <c r="C114" s="717" t="s">
        <v>1357</v>
      </c>
      <c r="D114" s="717"/>
      <c r="E114" s="717"/>
      <c r="F114" s="717"/>
      <c r="G114" s="717"/>
      <c r="H114" s="717"/>
      <c r="I114" s="717"/>
      <c r="J114" s="717"/>
      <c r="K114" s="717"/>
      <c r="L114" s="739">
        <v>2</v>
      </c>
      <c r="M114" s="744" t="s">
        <v>297</v>
      </c>
      <c r="N114" s="741" t="s">
        <v>142</v>
      </c>
      <c r="O114" s="752"/>
      <c r="P114" s="742"/>
      <c r="Q114" s="752"/>
      <c r="R114" s="743"/>
      <c r="S114" s="752"/>
      <c r="T114" s="752"/>
      <c r="U114" s="752"/>
      <c r="V114" s="316">
        <v>0</v>
      </c>
      <c r="W114" s="311">
        <v>0</v>
      </c>
      <c r="X114" s="743"/>
    </row>
    <row r="115" spans="1:24">
      <c r="A115" s="734" t="s">
        <v>123</v>
      </c>
      <c r="B115" s="717"/>
      <c r="C115" s="717"/>
      <c r="D115" s="717"/>
      <c r="E115" s="717"/>
      <c r="F115" s="717"/>
      <c r="G115" s="717"/>
      <c r="H115" s="717"/>
      <c r="I115" s="717"/>
      <c r="J115" s="717"/>
      <c r="K115" s="717"/>
      <c r="L115" s="156">
        <v>3</v>
      </c>
      <c r="M115" s="157" t="s">
        <v>298</v>
      </c>
      <c r="N115" s="753"/>
      <c r="O115" s="308"/>
      <c r="P115" s="311"/>
      <c r="Q115" s="313"/>
      <c r="R115" s="300"/>
      <c r="S115" s="308"/>
      <c r="T115" s="311"/>
      <c r="U115" s="311"/>
      <c r="V115" s="316"/>
      <c r="W115" s="311"/>
      <c r="X115" s="300"/>
    </row>
    <row r="116" spans="1:24" ht="22.8">
      <c r="A116" s="734" t="s">
        <v>123</v>
      </c>
      <c r="B116" s="717"/>
      <c r="C116" s="717" t="s">
        <v>1358</v>
      </c>
      <c r="D116" s="717"/>
      <c r="E116" s="717"/>
      <c r="F116" s="717"/>
      <c r="G116" s="717"/>
      <c r="H116" s="717"/>
      <c r="I116" s="717"/>
      <c r="J116" s="717"/>
      <c r="K116" s="717"/>
      <c r="L116" s="754" t="s">
        <v>840</v>
      </c>
      <c r="M116" s="755" t="s">
        <v>299</v>
      </c>
      <c r="N116" s="753" t="s">
        <v>300</v>
      </c>
      <c r="O116" s="742">
        <v>241</v>
      </c>
      <c r="P116" s="752">
        <v>214</v>
      </c>
      <c r="Q116" s="756">
        <v>214</v>
      </c>
      <c r="R116" s="743"/>
      <c r="S116" s="742">
        <v>246</v>
      </c>
      <c r="T116" s="752">
        <v>283</v>
      </c>
      <c r="U116" s="752">
        <v>283</v>
      </c>
      <c r="V116" s="316">
        <v>1.1504065040650406</v>
      </c>
      <c r="W116" s="311">
        <v>0</v>
      </c>
      <c r="X116" s="743"/>
    </row>
    <row r="117" spans="1:24" ht="22.8">
      <c r="A117" s="734" t="s">
        <v>123</v>
      </c>
      <c r="B117" s="717"/>
      <c r="C117" s="717" t="s">
        <v>1359</v>
      </c>
      <c r="D117" s="717"/>
      <c r="E117" s="717"/>
      <c r="F117" s="717"/>
      <c r="G117" s="717"/>
      <c r="H117" s="717"/>
      <c r="I117" s="717"/>
      <c r="J117" s="717"/>
      <c r="K117" s="717"/>
      <c r="L117" s="754" t="s">
        <v>841</v>
      </c>
      <c r="M117" s="755" t="s">
        <v>301</v>
      </c>
      <c r="N117" s="753" t="s">
        <v>300</v>
      </c>
      <c r="O117" s="742">
        <v>1064.8800000000001</v>
      </c>
      <c r="P117" s="742">
        <v>1064.8800000000001</v>
      </c>
      <c r="Q117" s="742">
        <v>1064.8800000000001</v>
      </c>
      <c r="R117" s="743"/>
      <c r="S117" s="752">
        <v>1224.96</v>
      </c>
      <c r="T117" s="752">
        <v>1409.4</v>
      </c>
      <c r="U117" s="752">
        <v>1409.4</v>
      </c>
      <c r="V117" s="316">
        <v>1.1505681818181819</v>
      </c>
      <c r="W117" s="311">
        <v>0</v>
      </c>
      <c r="X117" s="743"/>
    </row>
    <row r="118" spans="1:24" ht="22.8">
      <c r="A118" s="734" t="s">
        <v>123</v>
      </c>
      <c r="B118" s="717"/>
      <c r="C118" s="717" t="s">
        <v>1360</v>
      </c>
      <c r="D118" s="717"/>
      <c r="E118" s="717"/>
      <c r="F118" s="717"/>
      <c r="G118" s="717"/>
      <c r="H118" s="717"/>
      <c r="I118" s="717"/>
      <c r="J118" s="717"/>
      <c r="K118" s="717"/>
      <c r="L118" s="754" t="s">
        <v>842</v>
      </c>
      <c r="M118" s="755" t="s">
        <v>302</v>
      </c>
      <c r="N118" s="753" t="s">
        <v>300</v>
      </c>
      <c r="O118" s="742">
        <v>241</v>
      </c>
      <c r="P118" s="752">
        <v>214</v>
      </c>
      <c r="Q118" s="756">
        <v>214</v>
      </c>
      <c r="R118" s="743"/>
      <c r="S118" s="742">
        <v>246</v>
      </c>
      <c r="T118" s="752">
        <v>283</v>
      </c>
      <c r="U118" s="752">
        <v>283</v>
      </c>
      <c r="V118" s="316">
        <v>1.1504065040650406</v>
      </c>
      <c r="W118" s="311">
        <v>0</v>
      </c>
      <c r="X118" s="743"/>
    </row>
    <row r="119" spans="1:24" ht="22.8">
      <c r="A119" s="734" t="s">
        <v>123</v>
      </c>
      <c r="B119" s="717"/>
      <c r="C119" s="717" t="s">
        <v>1361</v>
      </c>
      <c r="D119" s="717"/>
      <c r="E119" s="717"/>
      <c r="F119" s="717"/>
      <c r="G119" s="717"/>
      <c r="H119" s="717"/>
      <c r="I119" s="717"/>
      <c r="J119" s="717"/>
      <c r="K119" s="717"/>
      <c r="L119" s="754" t="s">
        <v>843</v>
      </c>
      <c r="M119" s="755" t="s">
        <v>303</v>
      </c>
      <c r="N119" s="753" t="s">
        <v>300</v>
      </c>
      <c r="O119" s="742">
        <v>1064.8800000000001</v>
      </c>
      <c r="P119" s="742">
        <v>1064.8800000000001</v>
      </c>
      <c r="Q119" s="742">
        <v>1064.8800000000001</v>
      </c>
      <c r="R119" s="743"/>
      <c r="S119" s="752">
        <v>1224.96</v>
      </c>
      <c r="T119" s="752">
        <v>1409.4</v>
      </c>
      <c r="U119" s="752">
        <v>1409.4</v>
      </c>
      <c r="V119" s="316">
        <v>1.1505681818181819</v>
      </c>
      <c r="W119" s="311">
        <v>0</v>
      </c>
      <c r="X119" s="743"/>
    </row>
    <row r="120" spans="1:24">
      <c r="A120" s="734" t="s">
        <v>123</v>
      </c>
      <c r="B120" s="717"/>
      <c r="C120" s="717" t="s">
        <v>1362</v>
      </c>
      <c r="D120" s="717"/>
      <c r="E120" s="717"/>
      <c r="F120" s="717"/>
      <c r="G120" s="717"/>
      <c r="H120" s="717"/>
      <c r="I120" s="717"/>
      <c r="J120" s="717"/>
      <c r="K120" s="717"/>
      <c r="L120" s="739">
        <v>4</v>
      </c>
      <c r="M120" s="757" t="s">
        <v>304</v>
      </c>
      <c r="N120" s="741" t="s">
        <v>142</v>
      </c>
      <c r="O120" s="742"/>
      <c r="P120" s="752"/>
      <c r="Q120" s="756"/>
      <c r="R120" s="743"/>
      <c r="S120" s="742"/>
      <c r="T120" s="752"/>
      <c r="U120" s="752"/>
      <c r="V120" s="316">
        <v>0</v>
      </c>
      <c r="W120" s="311">
        <v>0</v>
      </c>
      <c r="X120" s="743"/>
    </row>
    <row r="121" spans="1:24">
      <c r="A121" s="734" t="s">
        <v>123</v>
      </c>
      <c r="B121" s="717"/>
      <c r="C121" s="717" t="s">
        <v>1311</v>
      </c>
      <c r="D121" s="717"/>
      <c r="E121" s="717"/>
      <c r="F121" s="717"/>
      <c r="G121" s="717"/>
      <c r="H121" s="717"/>
      <c r="I121" s="717"/>
      <c r="J121" s="717"/>
      <c r="K121" s="717"/>
      <c r="L121" s="739">
        <v>5</v>
      </c>
      <c r="M121" s="757" t="s">
        <v>305</v>
      </c>
      <c r="N121" s="741" t="s">
        <v>142</v>
      </c>
      <c r="O121" s="742"/>
      <c r="P121" s="752"/>
      <c r="Q121" s="756"/>
      <c r="R121" s="743"/>
      <c r="S121" s="742"/>
      <c r="T121" s="752"/>
      <c r="U121" s="752"/>
      <c r="V121" s="316">
        <v>0</v>
      </c>
      <c r="W121" s="311">
        <v>0</v>
      </c>
      <c r="X121" s="743"/>
    </row>
    <row r="122" spans="1:24" s="80" customFormat="1">
      <c r="A122" s="734" t="s">
        <v>123</v>
      </c>
      <c r="B122" s="758"/>
      <c r="C122" s="758" t="s">
        <v>1363</v>
      </c>
      <c r="D122" s="758"/>
      <c r="E122" s="758"/>
      <c r="F122" s="758"/>
      <c r="G122" s="758"/>
      <c r="H122" s="758"/>
      <c r="I122" s="758"/>
      <c r="J122" s="758"/>
      <c r="K122" s="758"/>
      <c r="L122" s="759" t="s">
        <v>123</v>
      </c>
      <c r="M122" s="760" t="s">
        <v>306</v>
      </c>
      <c r="N122" s="741"/>
      <c r="O122" s="761"/>
      <c r="P122" s="761"/>
      <c r="Q122" s="761"/>
      <c r="R122" s="762"/>
      <c r="S122" s="761"/>
      <c r="T122" s="761"/>
      <c r="U122" s="761"/>
      <c r="V122" s="316">
        <v>0</v>
      </c>
      <c r="W122" s="311">
        <v>0</v>
      </c>
      <c r="X122" s="762"/>
    </row>
    <row r="123" spans="1:24" s="80" customFormat="1">
      <c r="A123" s="734" t="s">
        <v>123</v>
      </c>
      <c r="B123" s="758"/>
      <c r="C123" s="758" t="s">
        <v>1364</v>
      </c>
      <c r="D123" s="758"/>
      <c r="E123" s="758"/>
      <c r="F123" s="758"/>
      <c r="G123" s="758"/>
      <c r="H123" s="758"/>
      <c r="I123" s="758"/>
      <c r="J123" s="758"/>
      <c r="K123" s="758"/>
      <c r="L123" s="759" t="s">
        <v>124</v>
      </c>
      <c r="M123" s="740" t="s">
        <v>307</v>
      </c>
      <c r="N123" s="741"/>
      <c r="O123" s="761"/>
      <c r="P123" s="761"/>
      <c r="Q123" s="761"/>
      <c r="R123" s="762"/>
      <c r="S123" s="761"/>
      <c r="T123" s="761"/>
      <c r="U123" s="761"/>
      <c r="V123" s="316">
        <v>0</v>
      </c>
      <c r="W123" s="311">
        <v>0</v>
      </c>
      <c r="X123" s="762"/>
    </row>
    <row r="124" spans="1:24" s="88" customFormat="1">
      <c r="A124" s="691" t="s">
        <v>124</v>
      </c>
      <c r="B124" s="733"/>
      <c r="C124" s="733"/>
      <c r="D124" s="733"/>
      <c r="E124" s="733"/>
      <c r="F124" s="733"/>
      <c r="G124" s="733"/>
      <c r="H124" s="733"/>
      <c r="I124" s="733"/>
      <c r="J124" s="733"/>
      <c r="K124" s="733"/>
      <c r="L124" s="672" t="s">
        <v>2872</v>
      </c>
      <c r="M124" s="692"/>
      <c r="N124" s="673"/>
      <c r="O124" s="673"/>
      <c r="P124" s="673"/>
      <c r="Q124" s="673"/>
      <c r="R124" s="673"/>
      <c r="S124" s="673"/>
      <c r="T124" s="673"/>
      <c r="U124" s="673"/>
      <c r="V124" s="673"/>
      <c r="W124" s="673"/>
      <c r="X124" s="673"/>
    </row>
    <row r="125" spans="1:24">
      <c r="A125" s="734" t="s">
        <v>124</v>
      </c>
      <c r="B125" s="717" t="s">
        <v>994</v>
      </c>
      <c r="C125" s="717"/>
      <c r="D125" s="717"/>
      <c r="E125" s="717"/>
      <c r="F125" s="717"/>
      <c r="G125" s="717"/>
      <c r="H125" s="717"/>
      <c r="I125" s="717"/>
      <c r="J125" s="717"/>
      <c r="K125" s="717"/>
      <c r="L125" s="735"/>
      <c r="M125" s="736" t="s">
        <v>150</v>
      </c>
      <c r="N125" s="737"/>
      <c r="O125" s="737"/>
      <c r="P125" s="737"/>
      <c r="Q125" s="737"/>
      <c r="R125" s="737"/>
      <c r="S125" s="738">
        <v>1.01</v>
      </c>
      <c r="T125" s="738">
        <v>1.01</v>
      </c>
      <c r="U125" s="738">
        <v>1.01</v>
      </c>
      <c r="V125" s="737"/>
      <c r="W125" s="737"/>
      <c r="X125" s="737"/>
    </row>
    <row r="126" spans="1:24" ht="0.15" customHeight="1">
      <c r="A126" s="734" t="s">
        <v>124</v>
      </c>
      <c r="B126" s="717" t="s">
        <v>991</v>
      </c>
      <c r="C126" s="717" t="s">
        <v>1352</v>
      </c>
      <c r="D126" s="717"/>
      <c r="E126" s="717"/>
      <c r="F126" s="717"/>
      <c r="G126" s="717" t="b">
        <v>0</v>
      </c>
      <c r="H126" s="717"/>
      <c r="I126" s="717"/>
      <c r="J126" s="717"/>
      <c r="K126" s="717"/>
      <c r="L126" s="739">
        <v>1</v>
      </c>
      <c r="M126" s="740" t="s">
        <v>292</v>
      </c>
      <c r="N126" s="741" t="s">
        <v>142</v>
      </c>
      <c r="O126" s="742"/>
      <c r="P126" s="742"/>
      <c r="Q126" s="742"/>
      <c r="R126" s="743"/>
      <c r="S126" s="742"/>
      <c r="T126" s="742"/>
      <c r="U126" s="742"/>
      <c r="V126" s="316">
        <v>0</v>
      </c>
      <c r="W126" s="311">
        <v>0</v>
      </c>
      <c r="X126" s="743"/>
    </row>
    <row r="127" spans="1:24">
      <c r="A127" s="734" t="s">
        <v>124</v>
      </c>
      <c r="B127" s="717" t="s">
        <v>992</v>
      </c>
      <c r="C127" s="717" t="s">
        <v>1353</v>
      </c>
      <c r="D127" s="717"/>
      <c r="E127" s="717"/>
      <c r="F127" s="717"/>
      <c r="G127" s="717"/>
      <c r="H127" s="717"/>
      <c r="I127" s="717"/>
      <c r="J127" s="717"/>
      <c r="K127" s="717"/>
      <c r="L127" s="739">
        <v>2</v>
      </c>
      <c r="M127" s="744" t="s">
        <v>151</v>
      </c>
      <c r="N127" s="741" t="s">
        <v>142</v>
      </c>
      <c r="O127" s="742">
        <v>1</v>
      </c>
      <c r="P127" s="742">
        <v>1</v>
      </c>
      <c r="Q127" s="742">
        <v>1</v>
      </c>
      <c r="R127" s="742">
        <v>1</v>
      </c>
      <c r="S127" s="742">
        <v>1</v>
      </c>
      <c r="T127" s="742">
        <v>1</v>
      </c>
      <c r="U127" s="742">
        <v>1</v>
      </c>
      <c r="V127" s="316">
        <v>1</v>
      </c>
      <c r="W127" s="311">
        <v>0</v>
      </c>
      <c r="X127" s="743"/>
    </row>
    <row r="128" spans="1:24">
      <c r="A128" s="734" t="s">
        <v>124</v>
      </c>
      <c r="B128" s="717"/>
      <c r="C128" s="717" t="s">
        <v>1354</v>
      </c>
      <c r="D128" s="717"/>
      <c r="E128" s="717"/>
      <c r="F128" s="717"/>
      <c r="G128" s="717"/>
      <c r="H128" s="717"/>
      <c r="I128" s="717"/>
      <c r="J128" s="717"/>
      <c r="K128" s="717"/>
      <c r="L128" s="739">
        <v>3</v>
      </c>
      <c r="M128" s="740" t="s">
        <v>293</v>
      </c>
      <c r="N128" s="741" t="s">
        <v>142</v>
      </c>
      <c r="O128" s="742">
        <v>113.8</v>
      </c>
      <c r="P128" s="742">
        <v>113.8</v>
      </c>
      <c r="Q128" s="742">
        <v>113.8</v>
      </c>
      <c r="R128" s="743"/>
      <c r="S128" s="742">
        <v>105.8</v>
      </c>
      <c r="T128" s="742">
        <v>107.2</v>
      </c>
      <c r="U128" s="742">
        <v>107.2</v>
      </c>
      <c r="V128" s="316">
        <v>1.0132325141776939</v>
      </c>
      <c r="W128" s="311">
        <v>0</v>
      </c>
      <c r="X128" s="743"/>
    </row>
    <row r="129" spans="1:24" ht="0.15" customHeight="1">
      <c r="A129" s="734" t="s">
        <v>124</v>
      </c>
      <c r="B129" s="717" t="s">
        <v>993</v>
      </c>
      <c r="C129" s="717" t="s">
        <v>1355</v>
      </c>
      <c r="D129" s="717"/>
      <c r="E129" s="717"/>
      <c r="F129" s="717"/>
      <c r="G129" s="717" t="b">
        <v>0</v>
      </c>
      <c r="H129" s="717"/>
      <c r="I129" s="717"/>
      <c r="J129" s="717"/>
      <c r="K129" s="717"/>
      <c r="L129" s="739">
        <v>4</v>
      </c>
      <c r="M129" s="744" t="s">
        <v>294</v>
      </c>
      <c r="N129" s="741" t="s">
        <v>142</v>
      </c>
      <c r="O129" s="745"/>
      <c r="P129" s="746"/>
      <c r="Q129" s="747"/>
      <c r="R129" s="748"/>
      <c r="S129" s="745"/>
      <c r="T129" s="746"/>
      <c r="U129" s="746"/>
      <c r="V129" s="316">
        <v>0</v>
      </c>
      <c r="W129" s="311">
        <v>0</v>
      </c>
      <c r="X129" s="748"/>
    </row>
    <row r="130" spans="1:24">
      <c r="A130" s="734" t="s">
        <v>124</v>
      </c>
      <c r="B130" s="717"/>
      <c r="C130" s="717"/>
      <c r="D130" s="717"/>
      <c r="E130" s="717"/>
      <c r="F130" s="717"/>
      <c r="G130" s="717"/>
      <c r="H130" s="717"/>
      <c r="I130" s="717"/>
      <c r="J130" s="717"/>
      <c r="K130" s="717"/>
      <c r="L130" s="735"/>
      <c r="M130" s="736" t="s">
        <v>295</v>
      </c>
      <c r="N130" s="737"/>
      <c r="O130" s="749"/>
      <c r="P130" s="749"/>
      <c r="Q130" s="749"/>
      <c r="R130" s="750"/>
      <c r="S130" s="749"/>
      <c r="T130" s="749"/>
      <c r="U130" s="749"/>
      <c r="V130" s="751"/>
      <c r="W130" s="749"/>
      <c r="X130" s="750"/>
    </row>
    <row r="131" spans="1:24">
      <c r="A131" s="734" t="s">
        <v>124</v>
      </c>
      <c r="B131" s="717" t="s">
        <v>996</v>
      </c>
      <c r="C131" s="717" t="s">
        <v>1356</v>
      </c>
      <c r="D131" s="717"/>
      <c r="E131" s="717"/>
      <c r="F131" s="717"/>
      <c r="G131" s="717"/>
      <c r="H131" s="717"/>
      <c r="I131" s="717"/>
      <c r="J131" s="717"/>
      <c r="K131" s="717"/>
      <c r="L131" s="739">
        <v>1</v>
      </c>
      <c r="M131" s="744" t="s">
        <v>296</v>
      </c>
      <c r="N131" s="741" t="s">
        <v>142</v>
      </c>
      <c r="O131" s="752">
        <v>30.2</v>
      </c>
      <c r="P131" s="752">
        <v>30.2</v>
      </c>
      <c r="Q131" s="752">
        <v>30.2</v>
      </c>
      <c r="R131" s="752">
        <v>30.2</v>
      </c>
      <c r="S131" s="752">
        <v>30.2</v>
      </c>
      <c r="T131" s="752">
        <v>30.2</v>
      </c>
      <c r="U131" s="752">
        <v>30.2</v>
      </c>
      <c r="V131" s="316">
        <v>1</v>
      </c>
      <c r="W131" s="311">
        <v>0</v>
      </c>
      <c r="X131" s="743"/>
    </row>
    <row r="132" spans="1:24">
      <c r="A132" s="734" t="s">
        <v>124</v>
      </c>
      <c r="B132" s="717"/>
      <c r="C132" s="717" t="s">
        <v>1357</v>
      </c>
      <c r="D132" s="717"/>
      <c r="E132" s="717"/>
      <c r="F132" s="717"/>
      <c r="G132" s="717"/>
      <c r="H132" s="717"/>
      <c r="I132" s="717"/>
      <c r="J132" s="717"/>
      <c r="K132" s="717"/>
      <c r="L132" s="739">
        <v>2</v>
      </c>
      <c r="M132" s="744" t="s">
        <v>297</v>
      </c>
      <c r="N132" s="741" t="s">
        <v>142</v>
      </c>
      <c r="O132" s="752"/>
      <c r="P132" s="742"/>
      <c r="Q132" s="752"/>
      <c r="R132" s="743"/>
      <c r="S132" s="752"/>
      <c r="T132" s="752"/>
      <c r="U132" s="752"/>
      <c r="V132" s="316">
        <v>0</v>
      </c>
      <c r="W132" s="311">
        <v>0</v>
      </c>
      <c r="X132" s="743"/>
    </row>
    <row r="133" spans="1:24">
      <c r="A133" s="734" t="s">
        <v>124</v>
      </c>
      <c r="B133" s="717"/>
      <c r="C133" s="717"/>
      <c r="D133" s="717"/>
      <c r="E133" s="717"/>
      <c r="F133" s="717"/>
      <c r="G133" s="717"/>
      <c r="H133" s="717"/>
      <c r="I133" s="717"/>
      <c r="J133" s="717"/>
      <c r="K133" s="717"/>
      <c r="L133" s="156">
        <v>3</v>
      </c>
      <c r="M133" s="157" t="s">
        <v>298</v>
      </c>
      <c r="N133" s="753"/>
      <c r="O133" s="308"/>
      <c r="P133" s="311"/>
      <c r="Q133" s="313"/>
      <c r="R133" s="300"/>
      <c r="S133" s="308"/>
      <c r="T133" s="311"/>
      <c r="U133" s="311"/>
      <c r="V133" s="316"/>
      <c r="W133" s="311"/>
      <c r="X133" s="300"/>
    </row>
    <row r="134" spans="1:24" ht="22.8">
      <c r="A134" s="734" t="s">
        <v>124</v>
      </c>
      <c r="B134" s="717"/>
      <c r="C134" s="717" t="s">
        <v>1358</v>
      </c>
      <c r="D134" s="717"/>
      <c r="E134" s="717"/>
      <c r="F134" s="717"/>
      <c r="G134" s="717"/>
      <c r="H134" s="717"/>
      <c r="I134" s="717"/>
      <c r="J134" s="717"/>
      <c r="K134" s="717"/>
      <c r="L134" s="754" t="s">
        <v>840</v>
      </c>
      <c r="M134" s="755" t="s">
        <v>299</v>
      </c>
      <c r="N134" s="753" t="s">
        <v>300</v>
      </c>
      <c r="O134" s="742">
        <v>241</v>
      </c>
      <c r="P134" s="752">
        <v>214</v>
      </c>
      <c r="Q134" s="756">
        <v>214</v>
      </c>
      <c r="R134" s="743"/>
      <c r="S134" s="742">
        <v>246</v>
      </c>
      <c r="T134" s="752">
        <v>283</v>
      </c>
      <c r="U134" s="752">
        <v>283</v>
      </c>
      <c r="V134" s="316">
        <v>1.1504065040650406</v>
      </c>
      <c r="W134" s="311">
        <v>0</v>
      </c>
      <c r="X134" s="743"/>
    </row>
    <row r="135" spans="1:24" ht="22.8">
      <c r="A135" s="734" t="s">
        <v>124</v>
      </c>
      <c r="B135" s="717"/>
      <c r="C135" s="717" t="s">
        <v>1359</v>
      </c>
      <c r="D135" s="717"/>
      <c r="E135" s="717"/>
      <c r="F135" s="717"/>
      <c r="G135" s="717"/>
      <c r="H135" s="717"/>
      <c r="I135" s="717"/>
      <c r="J135" s="717"/>
      <c r="K135" s="717"/>
      <c r="L135" s="754" t="s">
        <v>841</v>
      </c>
      <c r="M135" s="755" t="s">
        <v>301</v>
      </c>
      <c r="N135" s="753" t="s">
        <v>300</v>
      </c>
      <c r="O135" s="742">
        <v>1064.8800000000001</v>
      </c>
      <c r="P135" s="742">
        <v>1064.8800000000001</v>
      </c>
      <c r="Q135" s="742">
        <v>1064.8800000000001</v>
      </c>
      <c r="R135" s="743"/>
      <c r="S135" s="752">
        <v>1224.96</v>
      </c>
      <c r="T135" s="752">
        <v>1409.4</v>
      </c>
      <c r="U135" s="752">
        <v>1409.4</v>
      </c>
      <c r="V135" s="316">
        <v>1.1505681818181819</v>
      </c>
      <c r="W135" s="311">
        <v>0</v>
      </c>
      <c r="X135" s="743"/>
    </row>
    <row r="136" spans="1:24" ht="22.8">
      <c r="A136" s="734" t="s">
        <v>124</v>
      </c>
      <c r="B136" s="717"/>
      <c r="C136" s="717" t="s">
        <v>1360</v>
      </c>
      <c r="D136" s="717"/>
      <c r="E136" s="717"/>
      <c r="F136" s="717"/>
      <c r="G136" s="717"/>
      <c r="H136" s="717"/>
      <c r="I136" s="717"/>
      <c r="J136" s="717"/>
      <c r="K136" s="717"/>
      <c r="L136" s="754" t="s">
        <v>842</v>
      </c>
      <c r="M136" s="755" t="s">
        <v>302</v>
      </c>
      <c r="N136" s="753" t="s">
        <v>300</v>
      </c>
      <c r="O136" s="742">
        <v>241</v>
      </c>
      <c r="P136" s="752">
        <v>214</v>
      </c>
      <c r="Q136" s="756">
        <v>214</v>
      </c>
      <c r="R136" s="743"/>
      <c r="S136" s="742">
        <v>246</v>
      </c>
      <c r="T136" s="752">
        <v>283</v>
      </c>
      <c r="U136" s="752">
        <v>283</v>
      </c>
      <c r="V136" s="316">
        <v>1.1504065040650406</v>
      </c>
      <c r="W136" s="311">
        <v>0</v>
      </c>
      <c r="X136" s="743"/>
    </row>
    <row r="137" spans="1:24" ht="22.8">
      <c r="A137" s="734" t="s">
        <v>124</v>
      </c>
      <c r="B137" s="717"/>
      <c r="C137" s="717" t="s">
        <v>1361</v>
      </c>
      <c r="D137" s="717"/>
      <c r="E137" s="717"/>
      <c r="F137" s="717"/>
      <c r="G137" s="717"/>
      <c r="H137" s="717"/>
      <c r="I137" s="717"/>
      <c r="J137" s="717"/>
      <c r="K137" s="717"/>
      <c r="L137" s="754" t="s">
        <v>843</v>
      </c>
      <c r="M137" s="755" t="s">
        <v>303</v>
      </c>
      <c r="N137" s="753" t="s">
        <v>300</v>
      </c>
      <c r="O137" s="742">
        <v>1064.8800000000001</v>
      </c>
      <c r="P137" s="742">
        <v>1064.8800000000001</v>
      </c>
      <c r="Q137" s="742">
        <v>1064.8800000000001</v>
      </c>
      <c r="R137" s="743"/>
      <c r="S137" s="752">
        <v>1224.96</v>
      </c>
      <c r="T137" s="752">
        <v>1409.4</v>
      </c>
      <c r="U137" s="752">
        <v>1409.4</v>
      </c>
      <c r="V137" s="316">
        <v>1.1505681818181819</v>
      </c>
      <c r="W137" s="311">
        <v>0</v>
      </c>
      <c r="X137" s="743"/>
    </row>
    <row r="138" spans="1:24">
      <c r="A138" s="734" t="s">
        <v>124</v>
      </c>
      <c r="B138" s="717"/>
      <c r="C138" s="717" t="s">
        <v>1362</v>
      </c>
      <c r="D138" s="717"/>
      <c r="E138" s="717"/>
      <c r="F138" s="717"/>
      <c r="G138" s="717"/>
      <c r="H138" s="717"/>
      <c r="I138" s="717"/>
      <c r="J138" s="717"/>
      <c r="K138" s="717"/>
      <c r="L138" s="739">
        <v>4</v>
      </c>
      <c r="M138" s="757" t="s">
        <v>304</v>
      </c>
      <c r="N138" s="741" t="s">
        <v>142</v>
      </c>
      <c r="O138" s="742"/>
      <c r="P138" s="752"/>
      <c r="Q138" s="756"/>
      <c r="R138" s="743"/>
      <c r="S138" s="742"/>
      <c r="T138" s="752"/>
      <c r="U138" s="752"/>
      <c r="V138" s="316">
        <v>0</v>
      </c>
      <c r="W138" s="311">
        <v>0</v>
      </c>
      <c r="X138" s="743"/>
    </row>
    <row r="139" spans="1:24">
      <c r="A139" s="734" t="s">
        <v>124</v>
      </c>
      <c r="B139" s="717"/>
      <c r="C139" s="717" t="s">
        <v>1311</v>
      </c>
      <c r="D139" s="717"/>
      <c r="E139" s="717"/>
      <c r="F139" s="717"/>
      <c r="G139" s="717"/>
      <c r="H139" s="717"/>
      <c r="I139" s="717"/>
      <c r="J139" s="717"/>
      <c r="K139" s="717"/>
      <c r="L139" s="739">
        <v>5</v>
      </c>
      <c r="M139" s="757" t="s">
        <v>305</v>
      </c>
      <c r="N139" s="741" t="s">
        <v>142</v>
      </c>
      <c r="O139" s="742"/>
      <c r="P139" s="752"/>
      <c r="Q139" s="756"/>
      <c r="R139" s="743"/>
      <c r="S139" s="742"/>
      <c r="T139" s="752"/>
      <c r="U139" s="752"/>
      <c r="V139" s="316">
        <v>0</v>
      </c>
      <c r="W139" s="311">
        <v>0</v>
      </c>
      <c r="X139" s="743"/>
    </row>
    <row r="140" spans="1:24" s="80" customFormat="1">
      <c r="A140" s="734" t="s">
        <v>124</v>
      </c>
      <c r="B140" s="758"/>
      <c r="C140" s="758" t="s">
        <v>1363</v>
      </c>
      <c r="D140" s="758"/>
      <c r="E140" s="758"/>
      <c r="F140" s="758"/>
      <c r="G140" s="758"/>
      <c r="H140" s="758"/>
      <c r="I140" s="758"/>
      <c r="J140" s="758"/>
      <c r="K140" s="758"/>
      <c r="L140" s="759" t="s">
        <v>123</v>
      </c>
      <c r="M140" s="760" t="s">
        <v>306</v>
      </c>
      <c r="N140" s="741"/>
      <c r="O140" s="761"/>
      <c r="P140" s="761"/>
      <c r="Q140" s="761"/>
      <c r="R140" s="762"/>
      <c r="S140" s="761"/>
      <c r="T140" s="761"/>
      <c r="U140" s="761"/>
      <c r="V140" s="316">
        <v>0</v>
      </c>
      <c r="W140" s="311">
        <v>0</v>
      </c>
      <c r="X140" s="762"/>
    </row>
    <row r="141" spans="1:24" s="80" customFormat="1">
      <c r="A141" s="734" t="s">
        <v>124</v>
      </c>
      <c r="B141" s="758"/>
      <c r="C141" s="758" t="s">
        <v>1364</v>
      </c>
      <c r="D141" s="758"/>
      <c r="E141" s="758"/>
      <c r="F141" s="758"/>
      <c r="G141" s="758"/>
      <c r="H141" s="758"/>
      <c r="I141" s="758"/>
      <c r="J141" s="758"/>
      <c r="K141" s="758"/>
      <c r="L141" s="759" t="s">
        <v>124</v>
      </c>
      <c r="M141" s="740" t="s">
        <v>307</v>
      </c>
      <c r="N141" s="741"/>
      <c r="O141" s="761"/>
      <c r="P141" s="761"/>
      <c r="Q141" s="761"/>
      <c r="R141" s="762"/>
      <c r="S141" s="761"/>
      <c r="T141" s="761"/>
      <c r="U141" s="761"/>
      <c r="V141" s="316">
        <v>0</v>
      </c>
      <c r="W141" s="311">
        <v>0</v>
      </c>
      <c r="X141" s="762"/>
    </row>
    <row r="142" spans="1:24" s="88" customFormat="1">
      <c r="A142" s="691" t="s">
        <v>125</v>
      </c>
      <c r="B142" s="733"/>
      <c r="C142" s="733"/>
      <c r="D142" s="733"/>
      <c r="E142" s="733"/>
      <c r="F142" s="733"/>
      <c r="G142" s="733"/>
      <c r="H142" s="733"/>
      <c r="I142" s="733"/>
      <c r="J142" s="733"/>
      <c r="K142" s="733"/>
      <c r="L142" s="672" t="s">
        <v>2874</v>
      </c>
      <c r="M142" s="692"/>
      <c r="N142" s="673"/>
      <c r="O142" s="673"/>
      <c r="P142" s="673"/>
      <c r="Q142" s="673"/>
      <c r="R142" s="673"/>
      <c r="S142" s="673"/>
      <c r="T142" s="673"/>
      <c r="U142" s="673"/>
      <c r="V142" s="673"/>
      <c r="W142" s="673"/>
      <c r="X142" s="673"/>
    </row>
    <row r="143" spans="1:24">
      <c r="A143" s="734" t="s">
        <v>125</v>
      </c>
      <c r="B143" s="717" t="s">
        <v>994</v>
      </c>
      <c r="C143" s="717"/>
      <c r="D143" s="717"/>
      <c r="E143" s="717"/>
      <c r="F143" s="717"/>
      <c r="G143" s="717"/>
      <c r="H143" s="717"/>
      <c r="I143" s="717"/>
      <c r="J143" s="717"/>
      <c r="K143" s="717"/>
      <c r="L143" s="735"/>
      <c r="M143" s="736" t="s">
        <v>150</v>
      </c>
      <c r="N143" s="737"/>
      <c r="O143" s="737"/>
      <c r="P143" s="737"/>
      <c r="Q143" s="737"/>
      <c r="R143" s="737"/>
      <c r="S143" s="738">
        <v>1.01</v>
      </c>
      <c r="T143" s="738">
        <v>1.01</v>
      </c>
      <c r="U143" s="738">
        <v>1.01</v>
      </c>
      <c r="V143" s="737"/>
      <c r="W143" s="737"/>
      <c r="X143" s="737"/>
    </row>
    <row r="144" spans="1:24" ht="0.15" customHeight="1">
      <c r="A144" s="734" t="s">
        <v>125</v>
      </c>
      <c r="B144" s="717" t="s">
        <v>991</v>
      </c>
      <c r="C144" s="717" t="s">
        <v>1352</v>
      </c>
      <c r="D144" s="717"/>
      <c r="E144" s="717"/>
      <c r="F144" s="717"/>
      <c r="G144" s="717" t="b">
        <v>0</v>
      </c>
      <c r="H144" s="717"/>
      <c r="I144" s="717"/>
      <c r="J144" s="717"/>
      <c r="K144" s="717"/>
      <c r="L144" s="739">
        <v>1</v>
      </c>
      <c r="M144" s="740" t="s">
        <v>292</v>
      </c>
      <c r="N144" s="741" t="s">
        <v>142</v>
      </c>
      <c r="O144" s="742"/>
      <c r="P144" s="742"/>
      <c r="Q144" s="742"/>
      <c r="R144" s="743"/>
      <c r="S144" s="742"/>
      <c r="T144" s="742"/>
      <c r="U144" s="742"/>
      <c r="V144" s="316">
        <v>0</v>
      </c>
      <c r="W144" s="311">
        <v>0</v>
      </c>
      <c r="X144" s="743"/>
    </row>
    <row r="145" spans="1:24">
      <c r="A145" s="734" t="s">
        <v>125</v>
      </c>
      <c r="B145" s="717" t="s">
        <v>992</v>
      </c>
      <c r="C145" s="717" t="s">
        <v>1353</v>
      </c>
      <c r="D145" s="717"/>
      <c r="E145" s="717"/>
      <c r="F145" s="717"/>
      <c r="G145" s="717"/>
      <c r="H145" s="717"/>
      <c r="I145" s="717"/>
      <c r="J145" s="717"/>
      <c r="K145" s="717"/>
      <c r="L145" s="739">
        <v>2</v>
      </c>
      <c r="M145" s="744" t="s">
        <v>151</v>
      </c>
      <c r="N145" s="741" t="s">
        <v>142</v>
      </c>
      <c r="O145" s="742">
        <v>1</v>
      </c>
      <c r="P145" s="742">
        <v>1</v>
      </c>
      <c r="Q145" s="742">
        <v>1</v>
      </c>
      <c r="R145" s="743"/>
      <c r="S145" s="742">
        <v>1</v>
      </c>
      <c r="T145" s="742">
        <v>1</v>
      </c>
      <c r="U145" s="742">
        <v>1</v>
      </c>
      <c r="V145" s="316">
        <v>1</v>
      </c>
      <c r="W145" s="311">
        <v>0</v>
      </c>
      <c r="X145" s="743"/>
    </row>
    <row r="146" spans="1:24">
      <c r="A146" s="734" t="s">
        <v>125</v>
      </c>
      <c r="B146" s="717"/>
      <c r="C146" s="717" t="s">
        <v>1354</v>
      </c>
      <c r="D146" s="717"/>
      <c r="E146" s="717"/>
      <c r="F146" s="717"/>
      <c r="G146" s="717"/>
      <c r="H146" s="717"/>
      <c r="I146" s="717"/>
      <c r="J146" s="717"/>
      <c r="K146" s="717"/>
      <c r="L146" s="739">
        <v>3</v>
      </c>
      <c r="M146" s="740" t="s">
        <v>293</v>
      </c>
      <c r="N146" s="741" t="s">
        <v>142</v>
      </c>
      <c r="O146" s="742">
        <v>113.8</v>
      </c>
      <c r="P146" s="742">
        <v>113.8</v>
      </c>
      <c r="Q146" s="742">
        <v>113.8</v>
      </c>
      <c r="R146" s="743"/>
      <c r="S146" s="742">
        <v>105.8</v>
      </c>
      <c r="T146" s="742">
        <v>107.2</v>
      </c>
      <c r="U146" s="742">
        <v>107.2</v>
      </c>
      <c r="V146" s="316">
        <v>1.0132325141776939</v>
      </c>
      <c r="W146" s="311">
        <v>0</v>
      </c>
      <c r="X146" s="743"/>
    </row>
    <row r="147" spans="1:24" ht="0.15" customHeight="1">
      <c r="A147" s="734" t="s">
        <v>125</v>
      </c>
      <c r="B147" s="717" t="s">
        <v>993</v>
      </c>
      <c r="C147" s="717" t="s">
        <v>1355</v>
      </c>
      <c r="D147" s="717"/>
      <c r="E147" s="717"/>
      <c r="F147" s="717"/>
      <c r="G147" s="717" t="b">
        <v>0</v>
      </c>
      <c r="H147" s="717"/>
      <c r="I147" s="717"/>
      <c r="J147" s="717"/>
      <c r="K147" s="717"/>
      <c r="L147" s="739">
        <v>4</v>
      </c>
      <c r="M147" s="744" t="s">
        <v>294</v>
      </c>
      <c r="N147" s="741" t="s">
        <v>142</v>
      </c>
      <c r="O147" s="745"/>
      <c r="P147" s="746"/>
      <c r="Q147" s="747"/>
      <c r="R147" s="748"/>
      <c r="S147" s="745"/>
      <c r="T147" s="746"/>
      <c r="U147" s="746"/>
      <c r="V147" s="316">
        <v>0</v>
      </c>
      <c r="W147" s="311">
        <v>0</v>
      </c>
      <c r="X147" s="748"/>
    </row>
    <row r="148" spans="1:24">
      <c r="A148" s="734" t="s">
        <v>125</v>
      </c>
      <c r="B148" s="717"/>
      <c r="C148" s="717"/>
      <c r="D148" s="717"/>
      <c r="E148" s="717"/>
      <c r="F148" s="717"/>
      <c r="G148" s="717"/>
      <c r="H148" s="717"/>
      <c r="I148" s="717"/>
      <c r="J148" s="717"/>
      <c r="K148" s="717"/>
      <c r="L148" s="735"/>
      <c r="M148" s="736" t="s">
        <v>295</v>
      </c>
      <c r="N148" s="737"/>
      <c r="O148" s="749"/>
      <c r="P148" s="749"/>
      <c r="Q148" s="749"/>
      <c r="R148" s="750"/>
      <c r="S148" s="749"/>
      <c r="T148" s="749"/>
      <c r="U148" s="749"/>
      <c r="V148" s="751"/>
      <c r="W148" s="749"/>
      <c r="X148" s="750"/>
    </row>
    <row r="149" spans="1:24">
      <c r="A149" s="734" t="s">
        <v>125</v>
      </c>
      <c r="B149" s="717" t="s">
        <v>996</v>
      </c>
      <c r="C149" s="717" t="s">
        <v>1356</v>
      </c>
      <c r="D149" s="717"/>
      <c r="E149" s="717"/>
      <c r="F149" s="717"/>
      <c r="G149" s="717"/>
      <c r="H149" s="717"/>
      <c r="I149" s="717"/>
      <c r="J149" s="717"/>
      <c r="K149" s="717"/>
      <c r="L149" s="739">
        <v>1</v>
      </c>
      <c r="M149" s="744" t="s">
        <v>296</v>
      </c>
      <c r="N149" s="741" t="s">
        <v>142</v>
      </c>
      <c r="O149" s="752">
        <v>30.2</v>
      </c>
      <c r="P149" s="742">
        <v>30.2</v>
      </c>
      <c r="Q149" s="742">
        <v>30.2</v>
      </c>
      <c r="R149" s="743"/>
      <c r="S149" s="752">
        <v>30.2</v>
      </c>
      <c r="T149" s="742">
        <v>30.2</v>
      </c>
      <c r="U149" s="742">
        <v>30.2</v>
      </c>
      <c r="V149" s="316">
        <v>1</v>
      </c>
      <c r="W149" s="311">
        <v>0</v>
      </c>
      <c r="X149" s="743"/>
    </row>
    <row r="150" spans="1:24">
      <c r="A150" s="734" t="s">
        <v>125</v>
      </c>
      <c r="B150" s="717"/>
      <c r="C150" s="717" t="s">
        <v>1357</v>
      </c>
      <c r="D150" s="717"/>
      <c r="E150" s="717"/>
      <c r="F150" s="717"/>
      <c r="G150" s="717"/>
      <c r="H150" s="717"/>
      <c r="I150" s="717"/>
      <c r="J150" s="717"/>
      <c r="K150" s="717"/>
      <c r="L150" s="739">
        <v>2</v>
      </c>
      <c r="M150" s="744" t="s">
        <v>297</v>
      </c>
      <c r="N150" s="741" t="s">
        <v>142</v>
      </c>
      <c r="O150" s="752"/>
      <c r="P150" s="742"/>
      <c r="Q150" s="752"/>
      <c r="R150" s="743"/>
      <c r="S150" s="752"/>
      <c r="T150" s="752"/>
      <c r="U150" s="752"/>
      <c r="V150" s="316">
        <v>0</v>
      </c>
      <c r="W150" s="311">
        <v>0</v>
      </c>
      <c r="X150" s="743"/>
    </row>
    <row r="151" spans="1:24">
      <c r="A151" s="734" t="s">
        <v>125</v>
      </c>
      <c r="B151" s="717"/>
      <c r="C151" s="717"/>
      <c r="D151" s="717"/>
      <c r="E151" s="717"/>
      <c r="F151" s="717"/>
      <c r="G151" s="717"/>
      <c r="H151" s="717"/>
      <c r="I151" s="717"/>
      <c r="J151" s="717"/>
      <c r="K151" s="717"/>
      <c r="L151" s="156">
        <v>3</v>
      </c>
      <c r="M151" s="157" t="s">
        <v>298</v>
      </c>
      <c r="N151" s="753"/>
      <c r="O151" s="308"/>
      <c r="P151" s="311"/>
      <c r="Q151" s="313"/>
      <c r="R151" s="300"/>
      <c r="S151" s="308"/>
      <c r="T151" s="311"/>
      <c r="U151" s="311"/>
      <c r="V151" s="316"/>
      <c r="W151" s="311"/>
      <c r="X151" s="300"/>
    </row>
    <row r="152" spans="1:24" ht="22.8">
      <c r="A152" s="734" t="s">
        <v>125</v>
      </c>
      <c r="B152" s="717"/>
      <c r="C152" s="717" t="s">
        <v>1358</v>
      </c>
      <c r="D152" s="717"/>
      <c r="E152" s="717"/>
      <c r="F152" s="717"/>
      <c r="G152" s="717"/>
      <c r="H152" s="717"/>
      <c r="I152" s="717"/>
      <c r="J152" s="717"/>
      <c r="K152" s="717"/>
      <c r="L152" s="754" t="s">
        <v>840</v>
      </c>
      <c r="M152" s="755" t="s">
        <v>299</v>
      </c>
      <c r="N152" s="753" t="s">
        <v>300</v>
      </c>
      <c r="O152" s="742">
        <v>241</v>
      </c>
      <c r="P152" s="752">
        <v>214</v>
      </c>
      <c r="Q152" s="756">
        <v>214</v>
      </c>
      <c r="R152" s="743"/>
      <c r="S152" s="742">
        <v>246</v>
      </c>
      <c r="T152" s="752">
        <v>283</v>
      </c>
      <c r="U152" s="752">
        <v>283</v>
      </c>
      <c r="V152" s="316">
        <v>1.1504065040650406</v>
      </c>
      <c r="W152" s="311">
        <v>0</v>
      </c>
      <c r="X152" s="743"/>
    </row>
    <row r="153" spans="1:24" ht="22.8">
      <c r="A153" s="734" t="s">
        <v>125</v>
      </c>
      <c r="B153" s="717"/>
      <c r="C153" s="717" t="s">
        <v>1359</v>
      </c>
      <c r="D153" s="717"/>
      <c r="E153" s="717"/>
      <c r="F153" s="717"/>
      <c r="G153" s="717"/>
      <c r="H153" s="717"/>
      <c r="I153" s="717"/>
      <c r="J153" s="717"/>
      <c r="K153" s="717"/>
      <c r="L153" s="754" t="s">
        <v>841</v>
      </c>
      <c r="M153" s="755" t="s">
        <v>301</v>
      </c>
      <c r="N153" s="753" t="s">
        <v>300</v>
      </c>
      <c r="O153" s="742">
        <v>1064.8800000000001</v>
      </c>
      <c r="P153" s="742">
        <v>1064.8800000000001</v>
      </c>
      <c r="Q153" s="742">
        <v>1064.8800000000001</v>
      </c>
      <c r="R153" s="743"/>
      <c r="S153" s="752">
        <v>1224.96</v>
      </c>
      <c r="T153" s="752">
        <v>1409.4</v>
      </c>
      <c r="U153" s="752">
        <v>1409.4</v>
      </c>
      <c r="V153" s="316">
        <v>1.1505681818181819</v>
      </c>
      <c r="W153" s="311">
        <v>0</v>
      </c>
      <c r="X153" s="743"/>
    </row>
    <row r="154" spans="1:24" ht="22.8">
      <c r="A154" s="734" t="s">
        <v>125</v>
      </c>
      <c r="B154" s="717"/>
      <c r="C154" s="717" t="s">
        <v>1360</v>
      </c>
      <c r="D154" s="717"/>
      <c r="E154" s="717"/>
      <c r="F154" s="717"/>
      <c r="G154" s="717"/>
      <c r="H154" s="717"/>
      <c r="I154" s="717"/>
      <c r="J154" s="717"/>
      <c r="K154" s="717"/>
      <c r="L154" s="754" t="s">
        <v>842</v>
      </c>
      <c r="M154" s="755" t="s">
        <v>302</v>
      </c>
      <c r="N154" s="753" t="s">
        <v>300</v>
      </c>
      <c r="O154" s="742">
        <v>241</v>
      </c>
      <c r="P154" s="752">
        <v>214</v>
      </c>
      <c r="Q154" s="756">
        <v>214</v>
      </c>
      <c r="R154" s="743"/>
      <c r="S154" s="742">
        <v>246</v>
      </c>
      <c r="T154" s="752">
        <v>283</v>
      </c>
      <c r="U154" s="752">
        <v>283</v>
      </c>
      <c r="V154" s="316">
        <v>1.1504065040650406</v>
      </c>
      <c r="W154" s="311">
        <v>0</v>
      </c>
      <c r="X154" s="743"/>
    </row>
    <row r="155" spans="1:24" ht="22.8">
      <c r="A155" s="734" t="s">
        <v>125</v>
      </c>
      <c r="B155" s="717"/>
      <c r="C155" s="717" t="s">
        <v>1361</v>
      </c>
      <c r="D155" s="717"/>
      <c r="E155" s="717"/>
      <c r="F155" s="717"/>
      <c r="G155" s="717"/>
      <c r="H155" s="717"/>
      <c r="I155" s="717"/>
      <c r="J155" s="717"/>
      <c r="K155" s="717"/>
      <c r="L155" s="754" t="s">
        <v>843</v>
      </c>
      <c r="M155" s="755" t="s">
        <v>303</v>
      </c>
      <c r="N155" s="753" t="s">
        <v>300</v>
      </c>
      <c r="O155" s="742">
        <v>1064.8800000000001</v>
      </c>
      <c r="P155" s="742">
        <v>1064.8800000000001</v>
      </c>
      <c r="Q155" s="742">
        <v>1064.8800000000001</v>
      </c>
      <c r="R155" s="743"/>
      <c r="S155" s="752">
        <v>1224.96</v>
      </c>
      <c r="T155" s="752">
        <v>1409.4</v>
      </c>
      <c r="U155" s="752">
        <v>1409.4</v>
      </c>
      <c r="V155" s="316">
        <v>1.1505681818181819</v>
      </c>
      <c r="W155" s="311">
        <v>0</v>
      </c>
      <c r="X155" s="743"/>
    </row>
    <row r="156" spans="1:24">
      <c r="A156" s="734" t="s">
        <v>125</v>
      </c>
      <c r="B156" s="717"/>
      <c r="C156" s="717" t="s">
        <v>1362</v>
      </c>
      <c r="D156" s="717"/>
      <c r="E156" s="717"/>
      <c r="F156" s="717"/>
      <c r="G156" s="717"/>
      <c r="H156" s="717"/>
      <c r="I156" s="717"/>
      <c r="J156" s="717"/>
      <c r="K156" s="717"/>
      <c r="L156" s="739">
        <v>4</v>
      </c>
      <c r="M156" s="757" t="s">
        <v>304</v>
      </c>
      <c r="N156" s="741" t="s">
        <v>142</v>
      </c>
      <c r="O156" s="742"/>
      <c r="P156" s="752"/>
      <c r="Q156" s="756"/>
      <c r="R156" s="743"/>
      <c r="S156" s="742"/>
      <c r="T156" s="752"/>
      <c r="U156" s="752"/>
      <c r="V156" s="316">
        <v>0</v>
      </c>
      <c r="W156" s="311">
        <v>0</v>
      </c>
      <c r="X156" s="743"/>
    </row>
    <row r="157" spans="1:24">
      <c r="A157" s="734" t="s">
        <v>125</v>
      </c>
      <c r="B157" s="717"/>
      <c r="C157" s="717" t="s">
        <v>1311</v>
      </c>
      <c r="D157" s="717"/>
      <c r="E157" s="717"/>
      <c r="F157" s="717"/>
      <c r="G157" s="717"/>
      <c r="H157" s="717"/>
      <c r="I157" s="717"/>
      <c r="J157" s="717"/>
      <c r="K157" s="717"/>
      <c r="L157" s="739">
        <v>5</v>
      </c>
      <c r="M157" s="757" t="s">
        <v>305</v>
      </c>
      <c r="N157" s="741" t="s">
        <v>142</v>
      </c>
      <c r="O157" s="742"/>
      <c r="P157" s="752"/>
      <c r="Q157" s="756"/>
      <c r="R157" s="743"/>
      <c r="S157" s="742"/>
      <c r="T157" s="752"/>
      <c r="U157" s="752"/>
      <c r="V157" s="316">
        <v>0</v>
      </c>
      <c r="W157" s="311">
        <v>0</v>
      </c>
      <c r="X157" s="743"/>
    </row>
    <row r="158" spans="1:24" s="80" customFormat="1">
      <c r="A158" s="734" t="s">
        <v>125</v>
      </c>
      <c r="B158" s="758"/>
      <c r="C158" s="758" t="s">
        <v>1363</v>
      </c>
      <c r="D158" s="758"/>
      <c r="E158" s="758"/>
      <c r="F158" s="758"/>
      <c r="G158" s="758"/>
      <c r="H158" s="758"/>
      <c r="I158" s="758"/>
      <c r="J158" s="758"/>
      <c r="K158" s="758"/>
      <c r="L158" s="759" t="s">
        <v>123</v>
      </c>
      <c r="M158" s="760" t="s">
        <v>306</v>
      </c>
      <c r="N158" s="741"/>
      <c r="O158" s="761"/>
      <c r="P158" s="761"/>
      <c r="Q158" s="761"/>
      <c r="R158" s="762"/>
      <c r="S158" s="761"/>
      <c r="T158" s="761"/>
      <c r="U158" s="761"/>
      <c r="V158" s="316">
        <v>0</v>
      </c>
      <c r="W158" s="311">
        <v>0</v>
      </c>
      <c r="X158" s="762"/>
    </row>
    <row r="159" spans="1:24" s="80" customFormat="1">
      <c r="A159" s="734" t="s">
        <v>125</v>
      </c>
      <c r="B159" s="758"/>
      <c r="C159" s="758" t="s">
        <v>1364</v>
      </c>
      <c r="D159" s="758"/>
      <c r="E159" s="758"/>
      <c r="F159" s="758"/>
      <c r="G159" s="758"/>
      <c r="H159" s="758"/>
      <c r="I159" s="758"/>
      <c r="J159" s="758"/>
      <c r="K159" s="758"/>
      <c r="L159" s="759" t="s">
        <v>124</v>
      </c>
      <c r="M159" s="740" t="s">
        <v>307</v>
      </c>
      <c r="N159" s="741"/>
      <c r="O159" s="761"/>
      <c r="P159" s="761"/>
      <c r="Q159" s="761"/>
      <c r="R159" s="762"/>
      <c r="S159" s="761"/>
      <c r="T159" s="761"/>
      <c r="U159" s="761"/>
      <c r="V159" s="316">
        <v>0</v>
      </c>
      <c r="W159" s="311">
        <v>0</v>
      </c>
      <c r="X159" s="762"/>
    </row>
    <row r="160" spans="1:24" hidden="1">
      <c r="A160" s="717" t="s">
        <v>940</v>
      </c>
      <c r="B160" s="717"/>
      <c r="C160" s="717"/>
      <c r="D160" s="717"/>
      <c r="E160" s="717"/>
      <c r="F160" s="717"/>
      <c r="G160" s="717"/>
      <c r="H160" s="717"/>
      <c r="I160" s="717"/>
      <c r="J160" s="717"/>
      <c r="K160" s="717"/>
      <c r="L160" s="763"/>
      <c r="M160" s="764"/>
      <c r="N160" s="764"/>
      <c r="O160" s="764"/>
      <c r="P160" s="764"/>
      <c r="Q160" s="764"/>
      <c r="R160" s="764"/>
      <c r="S160" s="764"/>
      <c r="T160" s="764"/>
      <c r="U160" s="764"/>
      <c r="V160" s="764"/>
      <c r="W160" s="764"/>
      <c r="X160" s="764"/>
    </row>
    <row r="161" spans="1:24">
      <c r="A161" s="717"/>
      <c r="B161" s="717"/>
      <c r="C161" s="717"/>
      <c r="D161" s="717"/>
      <c r="E161" s="717"/>
      <c r="F161" s="717"/>
      <c r="G161" s="717"/>
      <c r="H161" s="717"/>
      <c r="I161" s="717"/>
      <c r="J161" s="717"/>
      <c r="K161" s="717"/>
      <c r="L161" s="718"/>
      <c r="M161" s="717"/>
      <c r="N161" s="717"/>
      <c r="O161" s="717"/>
      <c r="P161" s="717"/>
      <c r="Q161" s="717"/>
      <c r="R161" s="717"/>
      <c r="S161" s="717"/>
      <c r="T161" s="717"/>
      <c r="U161" s="717"/>
      <c r="V161" s="717"/>
      <c r="W161" s="717"/>
      <c r="X161" s="717"/>
    </row>
    <row r="162" spans="1:24">
      <c r="A162" s="717"/>
      <c r="B162" s="717"/>
      <c r="C162" s="717"/>
      <c r="D162" s="717"/>
      <c r="E162" s="717"/>
      <c r="F162" s="717"/>
      <c r="G162" s="717"/>
      <c r="H162" s="717"/>
      <c r="I162" s="717"/>
      <c r="J162" s="717"/>
      <c r="K162" s="717"/>
      <c r="L162" s="718"/>
      <c r="M162" s="717"/>
      <c r="N162" s="717"/>
      <c r="O162" s="717"/>
      <c r="P162" s="717"/>
      <c r="Q162" s="717"/>
      <c r="R162" s="717"/>
      <c r="S162" s="717"/>
      <c r="T162" s="717"/>
      <c r="U162" s="717"/>
      <c r="V162" s="717"/>
      <c r="W162" s="717"/>
      <c r="X162" s="717"/>
    </row>
    <row r="163" spans="1:24">
      <c r="A163" s="717"/>
      <c r="B163" s="717"/>
      <c r="C163" s="717"/>
      <c r="D163" s="717"/>
      <c r="E163" s="717"/>
      <c r="F163" s="717"/>
      <c r="G163" s="717"/>
      <c r="H163" s="717"/>
      <c r="I163" s="717"/>
      <c r="J163" s="717"/>
      <c r="K163" s="717"/>
      <c r="L163" s="718"/>
      <c r="M163" s="717"/>
      <c r="N163" s="717"/>
      <c r="O163" s="717"/>
      <c r="P163" s="717"/>
      <c r="Q163" s="717"/>
      <c r="R163" s="717"/>
      <c r="S163" s="717"/>
      <c r="T163" s="717"/>
      <c r="U163" s="717"/>
      <c r="V163" s="717"/>
      <c r="W163" s="717"/>
      <c r="X163" s="717"/>
    </row>
    <row r="164" spans="1:24">
      <c r="A164" s="717"/>
      <c r="B164" s="717"/>
      <c r="C164" s="717"/>
      <c r="D164" s="717"/>
      <c r="E164" s="717"/>
      <c r="F164" s="717"/>
      <c r="G164" s="717"/>
      <c r="H164" s="717"/>
      <c r="I164" s="717"/>
      <c r="J164" s="717"/>
      <c r="K164" s="717"/>
      <c r="L164" s="718"/>
      <c r="M164" s="717"/>
      <c r="N164" s="717"/>
      <c r="O164" s="717"/>
      <c r="P164" s="717"/>
      <c r="Q164" s="717"/>
      <c r="R164" s="717"/>
      <c r="S164" s="717"/>
      <c r="T164" s="717"/>
      <c r="U164" s="717"/>
      <c r="V164" s="717"/>
      <c r="W164" s="717"/>
      <c r="X164" s="717"/>
    </row>
    <row r="165" spans="1:24">
      <c r="A165" s="717"/>
      <c r="B165" s="717"/>
      <c r="C165" s="717"/>
      <c r="D165" s="717"/>
      <c r="E165" s="717"/>
      <c r="F165" s="717"/>
      <c r="G165" s="717"/>
      <c r="H165" s="717"/>
      <c r="I165" s="717"/>
      <c r="J165" s="717"/>
      <c r="K165" s="717"/>
      <c r="L165" s="718"/>
      <c r="M165" s="717"/>
      <c r="N165" s="717"/>
      <c r="O165" s="717"/>
      <c r="P165" s="717"/>
      <c r="Q165" s="717"/>
      <c r="R165" s="717"/>
      <c r="S165" s="717"/>
      <c r="T165" s="717"/>
      <c r="U165" s="717"/>
      <c r="V165" s="717"/>
      <c r="W165" s="717"/>
      <c r="X165" s="717"/>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160:Q160 S160:U160">
      <formula1>0</formula1>
    </dataValidation>
    <dataValidation type="textLength" operator="lessThanOrEqual" allowBlank="1" showInputMessage="1" showErrorMessage="1" sqref="R160 X160">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X62:X69 R54:R56 R59:R60 X59:X60 R62:R69 X72:X74 X80:X87 R72:R74 R77:R78 X77:X78 R80:R87 X90:X92 X98:X105 R90:R92 R95:R96 X95:X96 R98:R105 X108:X110 X116:X123 R108:R110 R113:R114 X113:X114 R116:R123 X126:X128 X134:X141 R126:R128 R131:R132 X131:X132 R134:R141 X144:X146 R152:R159 X152:X159 R149:R150 X149:X150 R144:R146">
      <formula1>900</formula1>
    </dataValidation>
    <dataValidation type="decimal" allowBlank="1" showErrorMessage="1" errorTitle="Ошибка" error="Допускается ввод только действительных чисел!" sqref="O21:U21 X21 O39:U39 X39 O57:U57 X57 O75:U75 X75 O93:U93 X93 O111:U111 X111 O129:U129 X129 O147:U147 X147">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O62:Q69 S54:U56 S59:U60 O59:Q60 O54:Q56 S62:U69 O80:Q87 S72:U74 S77:U78 O77:Q78 O72:Q74 S80:U87 O98:Q105 S90:U92 S95:U96 O95:Q96 O90:Q92 S98:U105 O116:Q123 S108:U110 S113:U114 O113:Q114 O108:Q110 S116:U123 O134:Q141 S126:U128 S131:U132 O131:Q132 O126:Q128 S134:U141 S152:U159 O152:Q159 S149:U150 O149:Q150 O144:Q146 S144:U14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335"/>
  <sheetViews>
    <sheetView showGridLines="0" view="pageBreakPreview" topLeftCell="L275" zoomScale="59" zoomScaleNormal="100" zoomScaleSheetLayoutView="59" workbookViewId="0">
      <selection activeCell="O339" sqref="O339"/>
    </sheetView>
  </sheetViews>
  <sheetFormatPr defaultColWidth="9.125" defaultRowHeight="11.4"/>
  <cols>
    <col min="1" max="6" width="2.75" style="86" hidden="1" customWidth="1"/>
    <col min="7" max="7" width="8" style="86" hidden="1" customWidth="1"/>
    <col min="8" max="10" width="2.75" style="86" hidden="1" customWidth="1"/>
    <col min="11" max="11" width="3.75" style="86" hidden="1" customWidth="1"/>
    <col min="12" max="12" width="9.75" style="88" customWidth="1"/>
    <col min="13" max="13" width="50.75" style="88" customWidth="1"/>
    <col min="14" max="14" width="11" style="88" customWidth="1"/>
    <col min="15" max="20" width="13.75" style="86" customWidth="1"/>
    <col min="21" max="21" width="20.75" style="88" customWidth="1"/>
    <col min="22" max="16384" width="9.125" style="86"/>
  </cols>
  <sheetData>
    <row r="1" spans="1:21" hidden="1">
      <c r="A1" s="685"/>
      <c r="B1" s="685"/>
      <c r="C1" s="685"/>
      <c r="D1" s="685"/>
      <c r="E1" s="685"/>
      <c r="F1" s="685"/>
      <c r="G1" s="685"/>
      <c r="H1" s="685"/>
      <c r="I1" s="685"/>
      <c r="J1" s="685"/>
      <c r="K1" s="685"/>
      <c r="L1" s="733"/>
      <c r="M1" s="733"/>
      <c r="N1" s="733"/>
      <c r="O1" s="685">
        <v>2022</v>
      </c>
      <c r="P1" s="685">
        <v>2022</v>
      </c>
      <c r="Q1" s="685">
        <v>2022</v>
      </c>
      <c r="R1" s="685">
        <v>2023</v>
      </c>
      <c r="S1" s="685">
        <v>2024</v>
      </c>
      <c r="T1" s="685">
        <v>2024</v>
      </c>
      <c r="U1" s="733"/>
    </row>
    <row r="2" spans="1:21" hidden="1">
      <c r="A2" s="685"/>
      <c r="B2" s="685"/>
      <c r="C2" s="685"/>
      <c r="D2" s="685"/>
      <c r="E2" s="685"/>
      <c r="F2" s="685"/>
      <c r="G2" s="685"/>
      <c r="H2" s="685"/>
      <c r="I2" s="685"/>
      <c r="J2" s="685"/>
      <c r="K2" s="685"/>
      <c r="L2" s="733"/>
      <c r="M2" s="733"/>
      <c r="N2" s="733"/>
      <c r="O2" s="685" t="s">
        <v>271</v>
      </c>
      <c r="P2" s="685" t="s">
        <v>309</v>
      </c>
      <c r="Q2" s="685" t="s">
        <v>289</v>
      </c>
      <c r="R2" s="685" t="s">
        <v>271</v>
      </c>
      <c r="S2" s="685" t="s">
        <v>272</v>
      </c>
      <c r="T2" s="685" t="s">
        <v>271</v>
      </c>
      <c r="U2" s="733"/>
    </row>
    <row r="3" spans="1:21" hidden="1">
      <c r="A3" s="685"/>
      <c r="B3" s="685"/>
      <c r="C3" s="685"/>
      <c r="D3" s="685"/>
      <c r="E3" s="685"/>
      <c r="F3" s="685"/>
      <c r="G3" s="685"/>
      <c r="H3" s="685"/>
      <c r="I3" s="685"/>
      <c r="J3" s="685"/>
      <c r="K3" s="685"/>
      <c r="L3" s="733"/>
      <c r="M3" s="733"/>
      <c r="N3" s="733"/>
      <c r="O3" s="685" t="s">
        <v>2917</v>
      </c>
      <c r="P3" s="685" t="s">
        <v>2918</v>
      </c>
      <c r="Q3" s="685" t="s">
        <v>2919</v>
      </c>
      <c r="R3" s="685" t="s">
        <v>2921</v>
      </c>
      <c r="S3" s="685"/>
      <c r="T3" s="685"/>
      <c r="U3" s="733"/>
    </row>
    <row r="4" spans="1:21" hidden="1">
      <c r="A4" s="685"/>
      <c r="B4" s="685"/>
      <c r="C4" s="685"/>
      <c r="D4" s="685"/>
      <c r="E4" s="685"/>
      <c r="F4" s="685"/>
      <c r="G4" s="685"/>
      <c r="H4" s="685"/>
      <c r="I4" s="685"/>
      <c r="J4" s="685"/>
      <c r="K4" s="685"/>
      <c r="L4" s="733"/>
      <c r="M4" s="733"/>
      <c r="N4" s="733"/>
      <c r="O4" s="685"/>
      <c r="P4" s="685"/>
      <c r="Q4" s="685"/>
      <c r="R4" s="685"/>
      <c r="S4" s="685"/>
      <c r="T4" s="685"/>
      <c r="U4" s="733"/>
    </row>
    <row r="5" spans="1:21" hidden="1">
      <c r="A5" s="685"/>
      <c r="B5" s="685"/>
      <c r="C5" s="685"/>
      <c r="D5" s="685"/>
      <c r="E5" s="685"/>
      <c r="F5" s="685"/>
      <c r="G5" s="685"/>
      <c r="H5" s="685"/>
      <c r="I5" s="685"/>
      <c r="J5" s="685"/>
      <c r="K5" s="685"/>
      <c r="L5" s="733"/>
      <c r="M5" s="733"/>
      <c r="N5" s="733"/>
      <c r="O5" s="685"/>
      <c r="P5" s="685"/>
      <c r="Q5" s="685"/>
      <c r="R5" s="685"/>
      <c r="S5" s="685"/>
      <c r="T5" s="685"/>
      <c r="U5" s="733"/>
    </row>
    <row r="6" spans="1:21" hidden="1">
      <c r="A6" s="685"/>
      <c r="B6" s="685"/>
      <c r="C6" s="685"/>
      <c r="D6" s="685"/>
      <c r="E6" s="685"/>
      <c r="F6" s="685"/>
      <c r="G6" s="685"/>
      <c r="H6" s="685"/>
      <c r="I6" s="685"/>
      <c r="J6" s="685"/>
      <c r="K6" s="685"/>
      <c r="L6" s="733"/>
      <c r="M6" s="733"/>
      <c r="N6" s="733"/>
      <c r="O6" s="685"/>
      <c r="P6" s="685"/>
      <c r="Q6" s="685"/>
      <c r="R6" s="685"/>
      <c r="S6" s="685"/>
      <c r="T6" s="685"/>
      <c r="U6" s="733"/>
    </row>
    <row r="7" spans="1:21" hidden="1">
      <c r="A7" s="685"/>
      <c r="B7" s="685"/>
      <c r="C7" s="685"/>
      <c r="D7" s="685"/>
      <c r="E7" s="685"/>
      <c r="F7" s="685"/>
      <c r="G7" s="685"/>
      <c r="H7" s="685"/>
      <c r="I7" s="685"/>
      <c r="J7" s="685"/>
      <c r="K7" s="685"/>
      <c r="L7" s="733"/>
      <c r="M7" s="733"/>
      <c r="N7" s="733"/>
      <c r="O7" s="685" t="b">
        <v>1</v>
      </c>
      <c r="P7" s="685" t="b">
        <v>1</v>
      </c>
      <c r="Q7" s="685" t="b">
        <v>1</v>
      </c>
      <c r="R7" s="685" t="b">
        <v>1</v>
      </c>
      <c r="S7" s="717"/>
      <c r="T7" s="717"/>
      <c r="U7" s="733"/>
    </row>
    <row r="8" spans="1:21" hidden="1">
      <c r="A8" s="685"/>
      <c r="B8" s="685"/>
      <c r="C8" s="685"/>
      <c r="D8" s="685"/>
      <c r="E8" s="685"/>
      <c r="F8" s="685"/>
      <c r="G8" s="685"/>
      <c r="H8" s="685"/>
      <c r="I8" s="685"/>
      <c r="J8" s="685"/>
      <c r="K8" s="685"/>
      <c r="L8" s="733"/>
      <c r="M8" s="733"/>
      <c r="N8" s="733"/>
      <c r="O8" s="685"/>
      <c r="P8" s="685"/>
      <c r="Q8" s="685"/>
      <c r="R8" s="685"/>
      <c r="S8" s="685"/>
      <c r="T8" s="685"/>
      <c r="U8" s="733"/>
    </row>
    <row r="9" spans="1:21" hidden="1">
      <c r="A9" s="685"/>
      <c r="B9" s="685"/>
      <c r="C9" s="685"/>
      <c r="D9" s="685"/>
      <c r="E9" s="685"/>
      <c r="F9" s="685"/>
      <c r="G9" s="685"/>
      <c r="H9" s="685"/>
      <c r="I9" s="685"/>
      <c r="J9" s="685"/>
      <c r="K9" s="685"/>
      <c r="L9" s="733"/>
      <c r="M9" s="733"/>
      <c r="N9" s="733"/>
      <c r="O9" s="685"/>
      <c r="P9" s="685"/>
      <c r="Q9" s="685"/>
      <c r="R9" s="685"/>
      <c r="S9" s="685"/>
      <c r="T9" s="685"/>
      <c r="U9" s="733"/>
    </row>
    <row r="10" spans="1:21" hidden="1">
      <c r="A10" s="685"/>
      <c r="B10" s="685"/>
      <c r="C10" s="685"/>
      <c r="D10" s="685"/>
      <c r="E10" s="685"/>
      <c r="F10" s="685"/>
      <c r="G10" s="685"/>
      <c r="H10" s="685"/>
      <c r="I10" s="685"/>
      <c r="J10" s="685"/>
      <c r="K10" s="685"/>
      <c r="L10" s="733"/>
      <c r="M10" s="733"/>
      <c r="N10" s="733"/>
      <c r="O10" s="685"/>
      <c r="P10" s="685"/>
      <c r="Q10" s="685"/>
      <c r="R10" s="685"/>
      <c r="S10" s="685"/>
      <c r="T10" s="685"/>
      <c r="U10" s="733"/>
    </row>
    <row r="11" spans="1:21" ht="15" hidden="1" customHeight="1">
      <c r="A11" s="685"/>
      <c r="B11" s="685"/>
      <c r="C11" s="685"/>
      <c r="D11" s="685"/>
      <c r="E11" s="685"/>
      <c r="F11" s="685"/>
      <c r="G11" s="685"/>
      <c r="H11" s="685"/>
      <c r="I11" s="685"/>
      <c r="J11" s="685"/>
      <c r="K11" s="685"/>
      <c r="L11" s="733"/>
      <c r="M11" s="662"/>
      <c r="N11" s="733"/>
      <c r="O11" s="685"/>
      <c r="P11" s="685"/>
      <c r="Q11" s="685"/>
      <c r="R11" s="685"/>
      <c r="S11" s="685"/>
      <c r="T11" s="685"/>
      <c r="U11" s="733"/>
    </row>
    <row r="12" spans="1:21" s="87" customFormat="1" ht="20.100000000000001" customHeight="1">
      <c r="A12" s="593"/>
      <c r="B12" s="593"/>
      <c r="C12" s="593"/>
      <c r="D12" s="593"/>
      <c r="E12" s="593"/>
      <c r="F12" s="593"/>
      <c r="G12" s="593"/>
      <c r="H12" s="593"/>
      <c r="I12" s="593"/>
      <c r="J12" s="593"/>
      <c r="K12" s="593"/>
      <c r="L12" s="355" t="s">
        <v>1029</v>
      </c>
      <c r="M12" s="162"/>
      <c r="N12" s="162"/>
      <c r="O12" s="162"/>
      <c r="P12" s="162"/>
      <c r="Q12" s="162"/>
      <c r="R12" s="162"/>
      <c r="S12" s="162"/>
      <c r="T12" s="162"/>
      <c r="U12" s="162"/>
    </row>
    <row r="13" spans="1:21">
      <c r="A13" s="685"/>
      <c r="B13" s="685"/>
      <c r="C13" s="685"/>
      <c r="D13" s="685"/>
      <c r="E13" s="685"/>
      <c r="F13" s="685"/>
      <c r="G13" s="685"/>
      <c r="H13" s="685"/>
      <c r="I13" s="685"/>
      <c r="J13" s="685"/>
      <c r="K13" s="685"/>
      <c r="L13" s="733"/>
      <c r="M13" s="733"/>
      <c r="N13" s="733"/>
      <c r="O13" s="685"/>
      <c r="P13" s="685"/>
      <c r="Q13" s="685"/>
      <c r="R13" s="685"/>
      <c r="S13" s="685"/>
      <c r="T13" s="685"/>
      <c r="U13" s="733"/>
    </row>
    <row r="14" spans="1:21" s="87" customFormat="1">
      <c r="A14" s="593"/>
      <c r="B14" s="593"/>
      <c r="C14" s="593"/>
      <c r="D14" s="593"/>
      <c r="E14" s="593"/>
      <c r="F14" s="593"/>
      <c r="G14" s="593" t="b">
        <v>1</v>
      </c>
      <c r="H14" s="593"/>
      <c r="I14" s="593"/>
      <c r="J14" s="593"/>
      <c r="K14" s="593"/>
      <c r="L14" s="1116" t="s">
        <v>1035</v>
      </c>
      <c r="M14" s="1116"/>
      <c r="N14" s="1116"/>
      <c r="O14" s="1116"/>
      <c r="P14" s="1116"/>
      <c r="Q14" s="1116"/>
      <c r="R14" s="1116"/>
      <c r="S14" s="1116"/>
      <c r="T14" s="1116"/>
      <c r="U14" s="1116"/>
    </row>
    <row r="15" spans="1:21" s="88" customFormat="1">
      <c r="A15" s="733"/>
      <c r="B15" s="733"/>
      <c r="C15" s="733"/>
      <c r="D15" s="733"/>
      <c r="E15" s="733"/>
      <c r="F15" s="733"/>
      <c r="G15" s="593" t="b">
        <v>1</v>
      </c>
      <c r="H15" s="733"/>
      <c r="I15" s="733"/>
      <c r="J15" s="733"/>
      <c r="K15" s="733"/>
      <c r="L15" s="1113" t="s">
        <v>15</v>
      </c>
      <c r="M15" s="1114" t="s">
        <v>120</v>
      </c>
      <c r="N15" s="1112" t="s">
        <v>141</v>
      </c>
      <c r="O15" s="765" t="s">
        <v>2875</v>
      </c>
      <c r="P15" s="765" t="s">
        <v>2875</v>
      </c>
      <c r="Q15" s="765" t="s">
        <v>2875</v>
      </c>
      <c r="R15" s="766" t="s">
        <v>2876</v>
      </c>
      <c r="S15" s="767" t="s">
        <v>2877</v>
      </c>
      <c r="T15" s="767" t="s">
        <v>2877</v>
      </c>
      <c r="U15" s="1117" t="s">
        <v>308</v>
      </c>
    </row>
    <row r="16" spans="1:21" s="88" customFormat="1" ht="45.6">
      <c r="A16" s="733"/>
      <c r="B16" s="733"/>
      <c r="C16" s="733"/>
      <c r="D16" s="733"/>
      <c r="E16" s="733"/>
      <c r="F16" s="733"/>
      <c r="G16" s="593" t="b">
        <v>1</v>
      </c>
      <c r="H16" s="733"/>
      <c r="I16" s="733"/>
      <c r="J16" s="733"/>
      <c r="K16" s="733"/>
      <c r="L16" s="1113"/>
      <c r="M16" s="1115"/>
      <c r="N16" s="1112"/>
      <c r="O16" s="768" t="s">
        <v>271</v>
      </c>
      <c r="P16" s="768" t="s">
        <v>309</v>
      </c>
      <c r="Q16" s="768" t="s">
        <v>289</v>
      </c>
      <c r="R16" s="768" t="s">
        <v>271</v>
      </c>
      <c r="S16" s="767" t="s">
        <v>272</v>
      </c>
      <c r="T16" s="767" t="s">
        <v>271</v>
      </c>
      <c r="U16" s="1117"/>
    </row>
    <row r="17" spans="1:21">
      <c r="A17" s="769" t="s">
        <v>17</v>
      </c>
      <c r="B17" s="685"/>
      <c r="C17" s="685"/>
      <c r="D17" s="685"/>
      <c r="E17" s="685"/>
      <c r="F17" s="685"/>
      <c r="G17" s="685"/>
      <c r="H17" s="685"/>
      <c r="I17" s="685"/>
      <c r="J17" s="685"/>
      <c r="K17" s="685"/>
      <c r="L17" s="770" t="s">
        <v>2860</v>
      </c>
      <c r="M17" s="692"/>
      <c r="N17" s="692"/>
      <c r="O17" s="692"/>
      <c r="P17" s="692"/>
      <c r="Q17" s="692"/>
      <c r="R17" s="692"/>
      <c r="S17" s="692"/>
      <c r="T17" s="692"/>
      <c r="U17" s="692"/>
    </row>
    <row r="18" spans="1:21">
      <c r="A18" s="769" t="s">
        <v>17</v>
      </c>
      <c r="B18" s="685"/>
      <c r="C18" s="685"/>
      <c r="D18" s="685"/>
      <c r="E18" s="685"/>
      <c r="F18" s="685"/>
      <c r="G18" s="685"/>
      <c r="H18" s="685"/>
      <c r="I18" s="685"/>
      <c r="J18" s="685"/>
      <c r="K18" s="685"/>
      <c r="L18" s="771" t="s">
        <v>17</v>
      </c>
      <c r="M18" s="772" t="s">
        <v>313</v>
      </c>
      <c r="N18" s="768"/>
      <c r="O18" s="773" t="s">
        <v>824</v>
      </c>
      <c r="P18" s="774"/>
      <c r="Q18" s="774"/>
      <c r="R18" s="774"/>
      <c r="S18" s="774"/>
      <c r="T18" s="775"/>
      <c r="U18" s="776"/>
    </row>
    <row r="19" spans="1:21">
      <c r="A19" s="769" t="s">
        <v>17</v>
      </c>
      <c r="B19" s="685"/>
      <c r="C19" s="685" t="s">
        <v>1307</v>
      </c>
      <c r="D19" s="685"/>
      <c r="E19" s="685"/>
      <c r="F19" s="685"/>
      <c r="G19" s="685"/>
      <c r="H19" s="685"/>
      <c r="I19" s="685"/>
      <c r="J19" s="685"/>
      <c r="K19" s="685"/>
      <c r="L19" s="771" t="s">
        <v>101</v>
      </c>
      <c r="M19" s="777" t="s">
        <v>310</v>
      </c>
      <c r="N19" s="768" t="s">
        <v>311</v>
      </c>
      <c r="O19" s="778">
        <v>7.21</v>
      </c>
      <c r="P19" s="778">
        <v>7.21</v>
      </c>
      <c r="Q19" s="778">
        <v>7.21</v>
      </c>
      <c r="R19" s="778">
        <v>7.5</v>
      </c>
      <c r="S19" s="778">
        <v>7.97</v>
      </c>
      <c r="T19" s="778">
        <v>7.97</v>
      </c>
      <c r="U19" s="776"/>
    </row>
    <row r="20" spans="1:21">
      <c r="A20" s="769" t="s">
        <v>17</v>
      </c>
      <c r="B20" s="685"/>
      <c r="C20" s="685" t="s">
        <v>1308</v>
      </c>
      <c r="D20" s="685"/>
      <c r="E20" s="685"/>
      <c r="F20" s="685"/>
      <c r="G20" s="685"/>
      <c r="H20" s="685"/>
      <c r="I20" s="685"/>
      <c r="J20" s="685"/>
      <c r="K20" s="685"/>
      <c r="L20" s="771" t="s">
        <v>102</v>
      </c>
      <c r="M20" s="777" t="s">
        <v>312</v>
      </c>
      <c r="N20" s="768" t="s">
        <v>311</v>
      </c>
      <c r="O20" s="778"/>
      <c r="P20" s="778"/>
      <c r="Q20" s="778"/>
      <c r="R20" s="778"/>
      <c r="S20" s="778"/>
      <c r="T20" s="778"/>
      <c r="U20" s="776"/>
    </row>
    <row r="21" spans="1:21">
      <c r="A21" s="769" t="s">
        <v>17</v>
      </c>
      <c r="B21" s="685"/>
      <c r="C21" s="685" t="s">
        <v>1362</v>
      </c>
      <c r="D21" s="685"/>
      <c r="E21" s="685"/>
      <c r="F21" s="685"/>
      <c r="G21" s="685"/>
      <c r="H21" s="685"/>
      <c r="I21" s="685"/>
      <c r="J21" s="685"/>
      <c r="K21" s="685"/>
      <c r="L21" s="771">
        <v>4</v>
      </c>
      <c r="M21" s="779" t="s">
        <v>950</v>
      </c>
      <c r="N21" s="731" t="s">
        <v>314</v>
      </c>
      <c r="O21" s="780">
        <v>55.839999999999996</v>
      </c>
      <c r="P21" s="780">
        <v>55.839999999999996</v>
      </c>
      <c r="Q21" s="780">
        <v>55.839999999999996</v>
      </c>
      <c r="R21" s="780">
        <v>54.890000000000008</v>
      </c>
      <c r="S21" s="780">
        <v>56.78</v>
      </c>
      <c r="T21" s="780">
        <v>56.78</v>
      </c>
      <c r="U21" s="776"/>
    </row>
    <row r="22" spans="1:21">
      <c r="A22" s="769" t="s">
        <v>17</v>
      </c>
      <c r="B22" s="685"/>
      <c r="C22" s="685" t="s">
        <v>1309</v>
      </c>
      <c r="D22" s="685"/>
      <c r="E22" s="685"/>
      <c r="F22" s="685"/>
      <c r="G22" s="685"/>
      <c r="H22" s="685"/>
      <c r="I22" s="685"/>
      <c r="J22" s="685"/>
      <c r="K22" s="685"/>
      <c r="L22" s="771" t="s">
        <v>145</v>
      </c>
      <c r="M22" s="755" t="s">
        <v>315</v>
      </c>
      <c r="N22" s="731" t="s">
        <v>314</v>
      </c>
      <c r="O22" s="761"/>
      <c r="P22" s="761"/>
      <c r="Q22" s="761"/>
      <c r="R22" s="761"/>
      <c r="S22" s="761"/>
      <c r="T22" s="761"/>
      <c r="U22" s="781"/>
    </row>
    <row r="23" spans="1:21">
      <c r="A23" s="769" t="s">
        <v>17</v>
      </c>
      <c r="B23" s="685"/>
      <c r="C23" s="685" t="s">
        <v>1310</v>
      </c>
      <c r="D23" s="685"/>
      <c r="E23" s="685"/>
      <c r="F23" s="685"/>
      <c r="G23" s="685"/>
      <c r="H23" s="685"/>
      <c r="I23" s="685"/>
      <c r="J23" s="685"/>
      <c r="K23" s="685"/>
      <c r="L23" s="771" t="s">
        <v>376</v>
      </c>
      <c r="M23" s="755" t="s">
        <v>316</v>
      </c>
      <c r="N23" s="731" t="s">
        <v>314</v>
      </c>
      <c r="O23" s="761">
        <v>55.84</v>
      </c>
      <c r="P23" s="761">
        <v>55.84</v>
      </c>
      <c r="Q23" s="761">
        <v>55.84</v>
      </c>
      <c r="R23" s="761">
        <v>54.89</v>
      </c>
      <c r="S23" s="761">
        <v>56.78</v>
      </c>
      <c r="T23" s="761">
        <v>56.78</v>
      </c>
      <c r="U23" s="781"/>
    </row>
    <row r="24" spans="1:21" ht="22.8">
      <c r="A24" s="769" t="s">
        <v>17</v>
      </c>
      <c r="B24" s="685"/>
      <c r="C24" s="685" t="s">
        <v>1327</v>
      </c>
      <c r="D24" s="685"/>
      <c r="E24" s="685"/>
      <c r="F24" s="685"/>
      <c r="G24" s="685"/>
      <c r="H24" s="685"/>
      <c r="I24" s="685"/>
      <c r="J24" s="685"/>
      <c r="K24" s="685"/>
      <c r="L24" s="771" t="s">
        <v>377</v>
      </c>
      <c r="M24" s="779" t="s">
        <v>946</v>
      </c>
      <c r="N24" s="731" t="s">
        <v>314</v>
      </c>
      <c r="O24" s="761"/>
      <c r="P24" s="761"/>
      <c r="Q24" s="761"/>
      <c r="R24" s="761"/>
      <c r="S24" s="761"/>
      <c r="T24" s="761"/>
      <c r="U24" s="781"/>
    </row>
    <row r="25" spans="1:21">
      <c r="A25" s="769" t="s">
        <v>17</v>
      </c>
      <c r="B25" s="685"/>
      <c r="C25" s="685" t="s">
        <v>1311</v>
      </c>
      <c r="D25" s="685"/>
      <c r="E25" s="685"/>
      <c r="F25" s="685"/>
      <c r="G25" s="685"/>
      <c r="H25" s="685"/>
      <c r="I25" s="685"/>
      <c r="J25" s="685"/>
      <c r="K25" s="685"/>
      <c r="L25" s="771" t="s">
        <v>119</v>
      </c>
      <c r="M25" s="779" t="s">
        <v>317</v>
      </c>
      <c r="N25" s="731" t="s">
        <v>314</v>
      </c>
      <c r="O25" s="780">
        <v>0</v>
      </c>
      <c r="P25" s="780">
        <v>0</v>
      </c>
      <c r="Q25" s="780">
        <v>0</v>
      </c>
      <c r="R25" s="780">
        <v>0</v>
      </c>
      <c r="S25" s="780">
        <v>0</v>
      </c>
      <c r="T25" s="780">
        <v>0</v>
      </c>
      <c r="U25" s="781"/>
    </row>
    <row r="26" spans="1:21">
      <c r="A26" s="769" t="s">
        <v>17</v>
      </c>
      <c r="B26" s="685"/>
      <c r="C26" s="685" t="s">
        <v>1337</v>
      </c>
      <c r="D26" s="685"/>
      <c r="E26" s="685"/>
      <c r="F26" s="685"/>
      <c r="G26" s="685"/>
      <c r="H26" s="685"/>
      <c r="I26" s="685"/>
      <c r="J26" s="685"/>
      <c r="K26" s="685"/>
      <c r="L26" s="771" t="s">
        <v>121</v>
      </c>
      <c r="M26" s="755" t="s">
        <v>910</v>
      </c>
      <c r="N26" s="731" t="s">
        <v>314</v>
      </c>
      <c r="O26" s="761"/>
      <c r="P26" s="761"/>
      <c r="Q26" s="761"/>
      <c r="R26" s="761"/>
      <c r="S26" s="761"/>
      <c r="T26" s="761"/>
      <c r="U26" s="781"/>
    </row>
    <row r="27" spans="1:21">
      <c r="A27" s="769" t="s">
        <v>17</v>
      </c>
      <c r="B27" s="685"/>
      <c r="C27" s="685" t="s">
        <v>1338</v>
      </c>
      <c r="D27" s="685"/>
      <c r="E27" s="685"/>
      <c r="F27" s="685"/>
      <c r="G27" s="685"/>
      <c r="H27" s="685"/>
      <c r="I27" s="685"/>
      <c r="J27" s="685"/>
      <c r="K27" s="685"/>
      <c r="L27" s="771" t="s">
        <v>122</v>
      </c>
      <c r="M27" s="755" t="s">
        <v>318</v>
      </c>
      <c r="N27" s="731" t="s">
        <v>314</v>
      </c>
      <c r="O27" s="761"/>
      <c r="P27" s="761"/>
      <c r="Q27" s="761"/>
      <c r="R27" s="761"/>
      <c r="S27" s="761"/>
      <c r="T27" s="761"/>
      <c r="U27" s="781"/>
    </row>
    <row r="28" spans="1:21">
      <c r="A28" s="769" t="s">
        <v>17</v>
      </c>
      <c r="B28" s="685"/>
      <c r="C28" s="685" t="s">
        <v>1363</v>
      </c>
      <c r="D28" s="685"/>
      <c r="E28" s="685"/>
      <c r="F28" s="685"/>
      <c r="G28" s="685"/>
      <c r="H28" s="685"/>
      <c r="I28" s="685"/>
      <c r="J28" s="685"/>
      <c r="K28" s="685"/>
      <c r="L28" s="771" t="s">
        <v>123</v>
      </c>
      <c r="M28" s="772" t="s">
        <v>319</v>
      </c>
      <c r="N28" s="731" t="s">
        <v>314</v>
      </c>
      <c r="O28" s="778"/>
      <c r="P28" s="778"/>
      <c r="Q28" s="778"/>
      <c r="R28" s="778"/>
      <c r="S28" s="778"/>
      <c r="T28" s="778"/>
      <c r="U28" s="781"/>
    </row>
    <row r="29" spans="1:21">
      <c r="A29" s="769" t="s">
        <v>17</v>
      </c>
      <c r="B29" s="685"/>
      <c r="C29" s="685" t="s">
        <v>1364</v>
      </c>
      <c r="D29" s="685"/>
      <c r="E29" s="685"/>
      <c r="F29" s="685"/>
      <c r="G29" s="685"/>
      <c r="H29" s="685"/>
      <c r="I29" s="685"/>
      <c r="J29" s="685"/>
      <c r="K29" s="685"/>
      <c r="L29" s="771" t="s">
        <v>124</v>
      </c>
      <c r="M29" s="772" t="s">
        <v>320</v>
      </c>
      <c r="N29" s="731" t="s">
        <v>314</v>
      </c>
      <c r="O29" s="761"/>
      <c r="P29" s="761"/>
      <c r="Q29" s="761"/>
      <c r="R29" s="761"/>
      <c r="S29" s="761"/>
      <c r="T29" s="761"/>
      <c r="U29" s="781"/>
    </row>
    <row r="30" spans="1:21">
      <c r="A30" s="769" t="s">
        <v>17</v>
      </c>
      <c r="B30" s="685"/>
      <c r="C30" s="685" t="s">
        <v>1365</v>
      </c>
      <c r="D30" s="685"/>
      <c r="E30" s="685"/>
      <c r="F30" s="685"/>
      <c r="G30" s="685"/>
      <c r="H30" s="685"/>
      <c r="I30" s="685"/>
      <c r="J30" s="685"/>
      <c r="K30" s="685"/>
      <c r="L30" s="771" t="s">
        <v>125</v>
      </c>
      <c r="M30" s="779" t="s">
        <v>321</v>
      </c>
      <c r="N30" s="731" t="s">
        <v>314</v>
      </c>
      <c r="O30" s="780">
        <v>55.839999999999996</v>
      </c>
      <c r="P30" s="780">
        <v>55.839999999999996</v>
      </c>
      <c r="Q30" s="780">
        <v>55.839999999999996</v>
      </c>
      <c r="R30" s="780">
        <v>54.890000000000008</v>
      </c>
      <c r="S30" s="780">
        <v>56.78</v>
      </c>
      <c r="T30" s="780">
        <v>56.78</v>
      </c>
      <c r="U30" s="781"/>
    </row>
    <row r="31" spans="1:21" ht="22.8">
      <c r="A31" s="769" t="s">
        <v>17</v>
      </c>
      <c r="B31" s="685"/>
      <c r="C31" s="685" t="s">
        <v>1366</v>
      </c>
      <c r="D31" s="685"/>
      <c r="E31" s="685"/>
      <c r="F31" s="685"/>
      <c r="G31" s="685"/>
      <c r="H31" s="685"/>
      <c r="I31" s="685"/>
      <c r="J31" s="685"/>
      <c r="K31" s="685"/>
      <c r="L31" s="771" t="s">
        <v>146</v>
      </c>
      <c r="M31" s="755" t="s">
        <v>322</v>
      </c>
      <c r="N31" s="731" t="s">
        <v>314</v>
      </c>
      <c r="O31" s="761">
        <v>55.84</v>
      </c>
      <c r="P31" s="761">
        <v>55.84</v>
      </c>
      <c r="Q31" s="761">
        <v>55.84</v>
      </c>
      <c r="R31" s="761">
        <v>54.89</v>
      </c>
      <c r="S31" s="761">
        <v>56.78</v>
      </c>
      <c r="T31" s="761">
        <v>56.78</v>
      </c>
      <c r="U31" s="781"/>
    </row>
    <row r="32" spans="1:21">
      <c r="A32" s="769" t="s">
        <v>17</v>
      </c>
      <c r="B32" s="685"/>
      <c r="C32" s="685" t="s">
        <v>1367</v>
      </c>
      <c r="D32" s="685"/>
      <c r="E32" s="685"/>
      <c r="F32" s="685"/>
      <c r="G32" s="685"/>
      <c r="H32" s="685"/>
      <c r="I32" s="685"/>
      <c r="J32" s="685"/>
      <c r="K32" s="685"/>
      <c r="L32" s="771" t="s">
        <v>187</v>
      </c>
      <c r="M32" s="755" t="s">
        <v>323</v>
      </c>
      <c r="N32" s="731" t="s">
        <v>314</v>
      </c>
      <c r="O32" s="761"/>
      <c r="P32" s="761"/>
      <c r="Q32" s="761"/>
      <c r="R32" s="761"/>
      <c r="S32" s="761"/>
      <c r="T32" s="761"/>
      <c r="U32" s="781"/>
    </row>
    <row r="33" spans="1:21" ht="22.8">
      <c r="A33" s="769" t="s">
        <v>17</v>
      </c>
      <c r="B33" s="685"/>
      <c r="C33" s="685" t="s">
        <v>1368</v>
      </c>
      <c r="D33" s="685"/>
      <c r="E33" s="685"/>
      <c r="F33" s="685"/>
      <c r="G33" s="685"/>
      <c r="H33" s="685"/>
      <c r="I33" s="685"/>
      <c r="J33" s="685"/>
      <c r="K33" s="685"/>
      <c r="L33" s="771" t="s">
        <v>393</v>
      </c>
      <c r="M33" s="755" t="s">
        <v>947</v>
      </c>
      <c r="N33" s="731" t="s">
        <v>314</v>
      </c>
      <c r="O33" s="761"/>
      <c r="P33" s="761"/>
      <c r="Q33" s="761"/>
      <c r="R33" s="761"/>
      <c r="S33" s="761"/>
      <c r="T33" s="761"/>
      <c r="U33" s="781"/>
    </row>
    <row r="34" spans="1:21">
      <c r="A34" s="769" t="s">
        <v>17</v>
      </c>
      <c r="B34" s="685"/>
      <c r="C34" s="685" t="s">
        <v>1369</v>
      </c>
      <c r="D34" s="685"/>
      <c r="E34" s="685"/>
      <c r="F34" s="685"/>
      <c r="G34" s="685"/>
      <c r="H34" s="685"/>
      <c r="I34" s="685"/>
      <c r="J34" s="685"/>
      <c r="K34" s="685"/>
      <c r="L34" s="771" t="s">
        <v>126</v>
      </c>
      <c r="M34" s="772" t="s">
        <v>963</v>
      </c>
      <c r="N34" s="731" t="s">
        <v>314</v>
      </c>
      <c r="O34" s="761">
        <v>5.07</v>
      </c>
      <c r="P34" s="761">
        <v>5.07</v>
      </c>
      <c r="Q34" s="761">
        <v>5.07</v>
      </c>
      <c r="R34" s="761">
        <v>4.99</v>
      </c>
      <c r="S34" s="761">
        <v>5.16</v>
      </c>
      <c r="T34" s="761">
        <v>5.16</v>
      </c>
      <c r="U34" s="781"/>
    </row>
    <row r="35" spans="1:21">
      <c r="A35" s="769" t="s">
        <v>17</v>
      </c>
      <c r="B35" s="685"/>
      <c r="C35" s="685" t="s">
        <v>1370</v>
      </c>
      <c r="D35" s="685"/>
      <c r="E35" s="685"/>
      <c r="F35" s="685"/>
      <c r="G35" s="685"/>
      <c r="H35" s="685"/>
      <c r="I35" s="685"/>
      <c r="J35" s="685"/>
      <c r="K35" s="685"/>
      <c r="L35" s="771" t="s">
        <v>1039</v>
      </c>
      <c r="M35" s="782" t="s">
        <v>325</v>
      </c>
      <c r="N35" s="783" t="s">
        <v>142</v>
      </c>
      <c r="O35" s="780">
        <v>9.0795128939828089</v>
      </c>
      <c r="P35" s="780">
        <v>9.0795128939828089</v>
      </c>
      <c r="Q35" s="780">
        <v>9.0795128939828089</v>
      </c>
      <c r="R35" s="780">
        <v>9.0909090909090899</v>
      </c>
      <c r="S35" s="780">
        <v>9.0877069390630503</v>
      </c>
      <c r="T35" s="780">
        <v>9.0877069390630503</v>
      </c>
      <c r="U35" s="781"/>
    </row>
    <row r="36" spans="1:21">
      <c r="A36" s="769" t="s">
        <v>17</v>
      </c>
      <c r="B36" s="685"/>
      <c r="C36" s="685" t="s">
        <v>1371</v>
      </c>
      <c r="D36" s="685"/>
      <c r="E36" s="685"/>
      <c r="F36" s="685"/>
      <c r="G36" s="685"/>
      <c r="H36" s="685"/>
      <c r="I36" s="685"/>
      <c r="J36" s="685"/>
      <c r="K36" s="685"/>
      <c r="L36" s="771" t="s">
        <v>127</v>
      </c>
      <c r="M36" s="772" t="s">
        <v>326</v>
      </c>
      <c r="N36" s="731" t="s">
        <v>314</v>
      </c>
      <c r="O36" s="780">
        <v>50.769999999999996</v>
      </c>
      <c r="P36" s="780">
        <v>50.769999999999996</v>
      </c>
      <c r="Q36" s="780">
        <v>50.769999999999996</v>
      </c>
      <c r="R36" s="780">
        <v>49.900000000000006</v>
      </c>
      <c r="S36" s="780">
        <v>51.620000000000005</v>
      </c>
      <c r="T36" s="780">
        <v>51.620000000000005</v>
      </c>
      <c r="U36" s="781"/>
    </row>
    <row r="37" spans="1:21">
      <c r="A37" s="769" t="s">
        <v>17</v>
      </c>
      <c r="B37" s="685"/>
      <c r="C37" s="685" t="s">
        <v>1372</v>
      </c>
      <c r="D37" s="685"/>
      <c r="E37" s="685"/>
      <c r="F37" s="685"/>
      <c r="G37" s="685"/>
      <c r="H37" s="685"/>
      <c r="I37" s="685"/>
      <c r="J37" s="685"/>
      <c r="K37" s="685"/>
      <c r="L37" s="771" t="s">
        <v>999</v>
      </c>
      <c r="M37" s="755" t="s">
        <v>327</v>
      </c>
      <c r="N37" s="731" t="s">
        <v>314</v>
      </c>
      <c r="O37" s="780">
        <v>0</v>
      </c>
      <c r="P37" s="780">
        <v>0</v>
      </c>
      <c r="Q37" s="780">
        <v>0</v>
      </c>
      <c r="R37" s="780">
        <v>0</v>
      </c>
      <c r="S37" s="780">
        <v>0</v>
      </c>
      <c r="T37" s="780">
        <v>0</v>
      </c>
      <c r="U37" s="781"/>
    </row>
    <row r="38" spans="1:21">
      <c r="A38" s="769" t="s">
        <v>17</v>
      </c>
      <c r="B38" s="685"/>
      <c r="C38" s="685" t="s">
        <v>1373</v>
      </c>
      <c r="D38" s="685"/>
      <c r="E38" s="685"/>
      <c r="F38" s="685"/>
      <c r="G38" s="685"/>
      <c r="H38" s="685"/>
      <c r="I38" s="685"/>
      <c r="J38" s="685"/>
      <c r="K38" s="685"/>
      <c r="L38" s="771" t="s">
        <v>1040</v>
      </c>
      <c r="M38" s="784" t="s">
        <v>328</v>
      </c>
      <c r="N38" s="731" t="s">
        <v>314</v>
      </c>
      <c r="O38" s="761"/>
      <c r="P38" s="761"/>
      <c r="Q38" s="761"/>
      <c r="R38" s="761"/>
      <c r="S38" s="761"/>
      <c r="T38" s="761"/>
      <c r="U38" s="781"/>
    </row>
    <row r="39" spans="1:21">
      <c r="A39" s="769" t="s">
        <v>17</v>
      </c>
      <c r="B39" s="685"/>
      <c r="C39" s="685" t="s">
        <v>1374</v>
      </c>
      <c r="D39" s="685"/>
      <c r="E39" s="685"/>
      <c r="F39" s="685"/>
      <c r="G39" s="685"/>
      <c r="H39" s="685"/>
      <c r="I39" s="685"/>
      <c r="J39" s="685"/>
      <c r="K39" s="685"/>
      <c r="L39" s="771" t="s">
        <v>1041</v>
      </c>
      <c r="M39" s="784" t="s">
        <v>329</v>
      </c>
      <c r="N39" s="731" t="s">
        <v>314</v>
      </c>
      <c r="O39" s="761"/>
      <c r="P39" s="761"/>
      <c r="Q39" s="761"/>
      <c r="R39" s="761"/>
      <c r="S39" s="761"/>
      <c r="T39" s="761"/>
      <c r="U39" s="781"/>
    </row>
    <row r="40" spans="1:21">
      <c r="A40" s="769" t="s">
        <v>17</v>
      </c>
      <c r="B40" s="685"/>
      <c r="C40" s="685" t="s">
        <v>1375</v>
      </c>
      <c r="D40" s="685"/>
      <c r="E40" s="685"/>
      <c r="F40" s="685"/>
      <c r="G40" s="685"/>
      <c r="H40" s="685"/>
      <c r="I40" s="685"/>
      <c r="J40" s="685"/>
      <c r="K40" s="685"/>
      <c r="L40" s="771" t="s">
        <v>1042</v>
      </c>
      <c r="M40" s="784" t="s">
        <v>330</v>
      </c>
      <c r="N40" s="731" t="s">
        <v>314</v>
      </c>
      <c r="O40" s="761"/>
      <c r="P40" s="761"/>
      <c r="Q40" s="761"/>
      <c r="R40" s="761"/>
      <c r="S40" s="761"/>
      <c r="T40" s="761"/>
      <c r="U40" s="781"/>
    </row>
    <row r="41" spans="1:21">
      <c r="A41" s="769" t="s">
        <v>17</v>
      </c>
      <c r="B41" s="685" t="s">
        <v>944</v>
      </c>
      <c r="C41" s="685" t="s">
        <v>1376</v>
      </c>
      <c r="D41" s="685"/>
      <c r="E41" s="685"/>
      <c r="F41" s="685"/>
      <c r="G41" s="685"/>
      <c r="H41" s="685"/>
      <c r="I41" s="685"/>
      <c r="J41" s="685"/>
      <c r="K41" s="685"/>
      <c r="L41" s="771" t="s">
        <v>1043</v>
      </c>
      <c r="M41" s="755" t="s">
        <v>331</v>
      </c>
      <c r="N41" s="731" t="s">
        <v>314</v>
      </c>
      <c r="O41" s="780">
        <v>0</v>
      </c>
      <c r="P41" s="780">
        <v>0</v>
      </c>
      <c r="Q41" s="780">
        <v>0</v>
      </c>
      <c r="R41" s="780">
        <v>0</v>
      </c>
      <c r="S41" s="780">
        <v>0</v>
      </c>
      <c r="T41" s="780">
        <v>0</v>
      </c>
      <c r="U41" s="781"/>
    </row>
    <row r="42" spans="1:21">
      <c r="A42" s="769" t="s">
        <v>17</v>
      </c>
      <c r="B42" s="685"/>
      <c r="C42" s="685" t="s">
        <v>1377</v>
      </c>
      <c r="D42" s="685"/>
      <c r="E42" s="685"/>
      <c r="F42" s="685"/>
      <c r="G42" s="685"/>
      <c r="H42" s="685"/>
      <c r="I42" s="685"/>
      <c r="J42" s="685"/>
      <c r="K42" s="685"/>
      <c r="L42" s="771" t="s">
        <v>1044</v>
      </c>
      <c r="M42" s="784" t="s">
        <v>332</v>
      </c>
      <c r="N42" s="731" t="s">
        <v>314</v>
      </c>
      <c r="O42" s="761"/>
      <c r="P42" s="761"/>
      <c r="Q42" s="761"/>
      <c r="R42" s="761"/>
      <c r="S42" s="761"/>
      <c r="T42" s="761"/>
      <c r="U42" s="781"/>
    </row>
    <row r="43" spans="1:21">
      <c r="A43" s="769" t="s">
        <v>17</v>
      </c>
      <c r="B43" s="685"/>
      <c r="C43" s="685" t="s">
        <v>1378</v>
      </c>
      <c r="D43" s="685"/>
      <c r="E43" s="685"/>
      <c r="F43" s="685"/>
      <c r="G43" s="685"/>
      <c r="H43" s="685"/>
      <c r="I43" s="685"/>
      <c r="J43" s="685"/>
      <c r="K43" s="685"/>
      <c r="L43" s="771" t="s">
        <v>1045</v>
      </c>
      <c r="M43" s="784" t="s">
        <v>333</v>
      </c>
      <c r="N43" s="731" t="s">
        <v>314</v>
      </c>
      <c r="O43" s="761"/>
      <c r="P43" s="761"/>
      <c r="Q43" s="761"/>
      <c r="R43" s="761"/>
      <c r="S43" s="761"/>
      <c r="T43" s="761"/>
      <c r="U43" s="781"/>
    </row>
    <row r="44" spans="1:21">
      <c r="A44" s="769" t="s">
        <v>17</v>
      </c>
      <c r="B44" s="685" t="s">
        <v>944</v>
      </c>
      <c r="C44" s="685" t="s">
        <v>1379</v>
      </c>
      <c r="D44" s="685"/>
      <c r="E44" s="685"/>
      <c r="F44" s="685"/>
      <c r="G44" s="685"/>
      <c r="H44" s="685"/>
      <c r="I44" s="685"/>
      <c r="J44" s="685"/>
      <c r="K44" s="685"/>
      <c r="L44" s="771" t="s">
        <v>1046</v>
      </c>
      <c r="M44" s="755" t="s">
        <v>964</v>
      </c>
      <c r="N44" s="731" t="s">
        <v>314</v>
      </c>
      <c r="O44" s="780">
        <v>50.769999999999996</v>
      </c>
      <c r="P44" s="780">
        <v>50.769999999999996</v>
      </c>
      <c r="Q44" s="780">
        <v>50.769999999999996</v>
      </c>
      <c r="R44" s="780">
        <v>49.900000000000006</v>
      </c>
      <c r="S44" s="780">
        <v>51.620000000000005</v>
      </c>
      <c r="T44" s="780">
        <v>51.620000000000005</v>
      </c>
      <c r="U44" s="781"/>
    </row>
    <row r="45" spans="1:21">
      <c r="A45" s="769" t="s">
        <v>17</v>
      </c>
      <c r="B45" s="685"/>
      <c r="C45" s="685" t="s">
        <v>1380</v>
      </c>
      <c r="D45" s="685"/>
      <c r="E45" s="685"/>
      <c r="F45" s="685"/>
      <c r="G45" s="685"/>
      <c r="H45" s="685"/>
      <c r="I45" s="685"/>
      <c r="J45" s="685"/>
      <c r="K45" s="685"/>
      <c r="L45" s="771" t="s">
        <v>1047</v>
      </c>
      <c r="M45" s="784" t="s">
        <v>334</v>
      </c>
      <c r="N45" s="731" t="s">
        <v>314</v>
      </c>
      <c r="O45" s="780">
        <v>10.199999999999999</v>
      </c>
      <c r="P45" s="780">
        <v>10.199999999999999</v>
      </c>
      <c r="Q45" s="780">
        <v>10.199999999999999</v>
      </c>
      <c r="R45" s="780">
        <v>11.1</v>
      </c>
      <c r="S45" s="780">
        <v>11.7</v>
      </c>
      <c r="T45" s="780">
        <v>11.7</v>
      </c>
      <c r="U45" s="781"/>
    </row>
    <row r="46" spans="1:21">
      <c r="A46" s="769" t="s">
        <v>17</v>
      </c>
      <c r="B46" s="685"/>
      <c r="C46" s="685" t="s">
        <v>1381</v>
      </c>
      <c r="D46" s="685"/>
      <c r="E46" s="685"/>
      <c r="F46" s="685"/>
      <c r="G46" s="685"/>
      <c r="H46" s="685"/>
      <c r="I46" s="685"/>
      <c r="J46" s="685"/>
      <c r="K46" s="685"/>
      <c r="L46" s="771" t="s">
        <v>1048</v>
      </c>
      <c r="M46" s="785" t="s">
        <v>332</v>
      </c>
      <c r="N46" s="731" t="s">
        <v>314</v>
      </c>
      <c r="O46" s="761">
        <v>10.199999999999999</v>
      </c>
      <c r="P46" s="761">
        <v>10.199999999999999</v>
      </c>
      <c r="Q46" s="761">
        <v>10.199999999999999</v>
      </c>
      <c r="R46" s="761">
        <v>11.1</v>
      </c>
      <c r="S46" s="761">
        <v>11.7</v>
      </c>
      <c r="T46" s="761">
        <v>11.7</v>
      </c>
      <c r="U46" s="781"/>
    </row>
    <row r="47" spans="1:21">
      <c r="A47" s="769" t="s">
        <v>17</v>
      </c>
      <c r="B47" s="685"/>
      <c r="C47" s="685" t="s">
        <v>1382</v>
      </c>
      <c r="D47" s="685"/>
      <c r="E47" s="685"/>
      <c r="F47" s="685"/>
      <c r="G47" s="685"/>
      <c r="H47" s="685"/>
      <c r="I47" s="685"/>
      <c r="J47" s="685"/>
      <c r="K47" s="685"/>
      <c r="L47" s="771" t="s">
        <v>1049</v>
      </c>
      <c r="M47" s="785" t="s">
        <v>333</v>
      </c>
      <c r="N47" s="731" t="s">
        <v>314</v>
      </c>
      <c r="O47" s="761"/>
      <c r="P47" s="761"/>
      <c r="Q47" s="761"/>
      <c r="R47" s="761"/>
      <c r="S47" s="761"/>
      <c r="T47" s="761"/>
      <c r="U47" s="781"/>
    </row>
    <row r="48" spans="1:21">
      <c r="A48" s="769" t="s">
        <v>17</v>
      </c>
      <c r="B48" s="685" t="s">
        <v>945</v>
      </c>
      <c r="C48" s="685" t="s">
        <v>1383</v>
      </c>
      <c r="D48" s="685"/>
      <c r="E48" s="685"/>
      <c r="F48" s="685"/>
      <c r="G48" s="685"/>
      <c r="H48" s="685"/>
      <c r="I48" s="685"/>
      <c r="J48" s="685"/>
      <c r="K48" s="685"/>
      <c r="L48" s="771" t="s">
        <v>1050</v>
      </c>
      <c r="M48" s="784" t="s">
        <v>335</v>
      </c>
      <c r="N48" s="731" t="s">
        <v>314</v>
      </c>
      <c r="O48" s="780">
        <v>31.87</v>
      </c>
      <c r="P48" s="780">
        <v>31.87</v>
      </c>
      <c r="Q48" s="780">
        <v>31.87</v>
      </c>
      <c r="R48" s="780">
        <v>31.46</v>
      </c>
      <c r="S48" s="780">
        <v>32.42</v>
      </c>
      <c r="T48" s="780">
        <v>32.42</v>
      </c>
      <c r="U48" s="781"/>
    </row>
    <row r="49" spans="1:21">
      <c r="A49" s="769" t="s">
        <v>17</v>
      </c>
      <c r="B49" s="685"/>
      <c r="C49" s="685" t="s">
        <v>1384</v>
      </c>
      <c r="D49" s="685"/>
      <c r="E49" s="685"/>
      <c r="F49" s="685"/>
      <c r="G49" s="685"/>
      <c r="H49" s="685"/>
      <c r="I49" s="685"/>
      <c r="J49" s="685"/>
      <c r="K49" s="685"/>
      <c r="L49" s="771" t="s">
        <v>1051</v>
      </c>
      <c r="M49" s="785" t="s">
        <v>332</v>
      </c>
      <c r="N49" s="731" t="s">
        <v>314</v>
      </c>
      <c r="O49" s="761">
        <v>25.09</v>
      </c>
      <c r="P49" s="761">
        <v>25.09</v>
      </c>
      <c r="Q49" s="761">
        <v>25.09</v>
      </c>
      <c r="R49" s="761">
        <v>24.26</v>
      </c>
      <c r="S49" s="761">
        <v>24.77</v>
      </c>
      <c r="T49" s="761">
        <v>24.77</v>
      </c>
      <c r="U49" s="781"/>
    </row>
    <row r="50" spans="1:21">
      <c r="A50" s="769" t="s">
        <v>17</v>
      </c>
      <c r="B50" s="685"/>
      <c r="C50" s="685" t="s">
        <v>1385</v>
      </c>
      <c r="D50" s="685"/>
      <c r="E50" s="685"/>
      <c r="F50" s="685"/>
      <c r="G50" s="685"/>
      <c r="H50" s="685"/>
      <c r="I50" s="685"/>
      <c r="J50" s="685"/>
      <c r="K50" s="685"/>
      <c r="L50" s="771" t="s">
        <v>1052</v>
      </c>
      <c r="M50" s="785" t="s">
        <v>333</v>
      </c>
      <c r="N50" s="731" t="s">
        <v>314</v>
      </c>
      <c r="O50" s="761">
        <v>6.78</v>
      </c>
      <c r="P50" s="761">
        <v>6.78</v>
      </c>
      <c r="Q50" s="761">
        <v>6.78</v>
      </c>
      <c r="R50" s="761">
        <v>7.2</v>
      </c>
      <c r="S50" s="761">
        <v>7.65</v>
      </c>
      <c r="T50" s="761">
        <v>7.65</v>
      </c>
      <c r="U50" s="781"/>
    </row>
    <row r="51" spans="1:21">
      <c r="A51" s="769" t="s">
        <v>17</v>
      </c>
      <c r="B51" s="685"/>
      <c r="C51" s="685" t="s">
        <v>1386</v>
      </c>
      <c r="D51" s="685"/>
      <c r="E51" s="685"/>
      <c r="F51" s="685"/>
      <c r="G51" s="685"/>
      <c r="H51" s="685"/>
      <c r="I51" s="685"/>
      <c r="J51" s="685"/>
      <c r="K51" s="685"/>
      <c r="L51" s="771" t="s">
        <v>1053</v>
      </c>
      <c r="M51" s="784" t="s">
        <v>336</v>
      </c>
      <c r="N51" s="731" t="s">
        <v>314</v>
      </c>
      <c r="O51" s="780">
        <v>8.6999999999999993</v>
      </c>
      <c r="P51" s="780">
        <v>8.6999999999999993</v>
      </c>
      <c r="Q51" s="780">
        <v>8.6999999999999993</v>
      </c>
      <c r="R51" s="780">
        <v>7.34</v>
      </c>
      <c r="S51" s="780">
        <v>7.5</v>
      </c>
      <c r="T51" s="780">
        <v>7.5</v>
      </c>
      <c r="U51" s="781"/>
    </row>
    <row r="52" spans="1:21">
      <c r="A52" s="769" t="s">
        <v>17</v>
      </c>
      <c r="B52" s="685"/>
      <c r="C52" s="685" t="s">
        <v>1387</v>
      </c>
      <c r="D52" s="685"/>
      <c r="E52" s="685"/>
      <c r="F52" s="685"/>
      <c r="G52" s="685"/>
      <c r="H52" s="685"/>
      <c r="I52" s="685"/>
      <c r="J52" s="685"/>
      <c r="K52" s="685"/>
      <c r="L52" s="771" t="s">
        <v>1054</v>
      </c>
      <c r="M52" s="785" t="s">
        <v>332</v>
      </c>
      <c r="N52" s="731" t="s">
        <v>314</v>
      </c>
      <c r="O52" s="761">
        <v>8.6999999999999993</v>
      </c>
      <c r="P52" s="761">
        <v>8.6999999999999993</v>
      </c>
      <c r="Q52" s="761">
        <v>8.6999999999999993</v>
      </c>
      <c r="R52" s="761">
        <v>7.34</v>
      </c>
      <c r="S52" s="761">
        <v>7.5</v>
      </c>
      <c r="T52" s="761">
        <v>7.5</v>
      </c>
      <c r="U52" s="781"/>
    </row>
    <row r="53" spans="1:21">
      <c r="A53" s="769" t="s">
        <v>17</v>
      </c>
      <c r="B53" s="685"/>
      <c r="C53" s="685" t="s">
        <v>1388</v>
      </c>
      <c r="D53" s="685"/>
      <c r="E53" s="685"/>
      <c r="F53" s="685"/>
      <c r="G53" s="685"/>
      <c r="H53" s="685"/>
      <c r="I53" s="685"/>
      <c r="J53" s="685"/>
      <c r="K53" s="685"/>
      <c r="L53" s="771" t="s">
        <v>1055</v>
      </c>
      <c r="M53" s="785" t="s">
        <v>333</v>
      </c>
      <c r="N53" s="731" t="s">
        <v>314</v>
      </c>
      <c r="O53" s="761"/>
      <c r="P53" s="761"/>
      <c r="Q53" s="761"/>
      <c r="R53" s="761"/>
      <c r="S53" s="761"/>
      <c r="T53" s="761"/>
      <c r="U53" s="776"/>
    </row>
    <row r="54" spans="1:21" ht="22.8">
      <c r="A54" s="769" t="s">
        <v>17</v>
      </c>
      <c r="B54" s="685"/>
      <c r="C54" s="685" t="s">
        <v>1389</v>
      </c>
      <c r="D54" s="685"/>
      <c r="E54" s="685"/>
      <c r="F54" s="685"/>
      <c r="G54" s="685"/>
      <c r="H54" s="685"/>
      <c r="I54" s="685"/>
      <c r="J54" s="685"/>
      <c r="K54" s="685"/>
      <c r="L54" s="771" t="s">
        <v>1056</v>
      </c>
      <c r="M54" s="786" t="s">
        <v>935</v>
      </c>
      <c r="N54" s="731" t="s">
        <v>314</v>
      </c>
      <c r="O54" s="778"/>
      <c r="P54" s="778"/>
      <c r="Q54" s="778"/>
      <c r="R54" s="778"/>
      <c r="S54" s="778"/>
      <c r="T54" s="778"/>
      <c r="U54" s="776"/>
    </row>
    <row r="55" spans="1:21">
      <c r="A55" s="769" t="s">
        <v>101</v>
      </c>
      <c r="B55" s="685"/>
      <c r="C55" s="685"/>
      <c r="D55" s="685"/>
      <c r="E55" s="685"/>
      <c r="F55" s="685"/>
      <c r="G55" s="685"/>
      <c r="H55" s="685"/>
      <c r="I55" s="685"/>
      <c r="J55" s="685"/>
      <c r="K55" s="685"/>
      <c r="L55" s="770" t="s">
        <v>2862</v>
      </c>
      <c r="M55" s="692"/>
      <c r="N55" s="692"/>
      <c r="O55" s="692"/>
      <c r="P55" s="692"/>
      <c r="Q55" s="692"/>
      <c r="R55" s="692"/>
      <c r="S55" s="692"/>
      <c r="T55" s="692"/>
      <c r="U55" s="692"/>
    </row>
    <row r="56" spans="1:21">
      <c r="A56" s="769" t="s">
        <v>101</v>
      </c>
      <c r="B56" s="685"/>
      <c r="C56" s="685"/>
      <c r="D56" s="685"/>
      <c r="E56" s="685"/>
      <c r="F56" s="685"/>
      <c r="G56" s="685"/>
      <c r="H56" s="685"/>
      <c r="I56" s="685"/>
      <c r="J56" s="685"/>
      <c r="K56" s="685"/>
      <c r="L56" s="771" t="s">
        <v>17</v>
      </c>
      <c r="M56" s="772" t="s">
        <v>313</v>
      </c>
      <c r="N56" s="768"/>
      <c r="O56" s="773" t="s">
        <v>824</v>
      </c>
      <c r="P56" s="774"/>
      <c r="Q56" s="774"/>
      <c r="R56" s="774"/>
      <c r="S56" s="774"/>
      <c r="T56" s="775"/>
      <c r="U56" s="776"/>
    </row>
    <row r="57" spans="1:21">
      <c r="A57" s="769" t="s">
        <v>101</v>
      </c>
      <c r="B57" s="685"/>
      <c r="C57" s="685" t="s">
        <v>1307</v>
      </c>
      <c r="D57" s="685"/>
      <c r="E57" s="685"/>
      <c r="F57" s="685"/>
      <c r="G57" s="685"/>
      <c r="H57" s="685"/>
      <c r="I57" s="685"/>
      <c r="J57" s="685"/>
      <c r="K57" s="685"/>
      <c r="L57" s="771" t="s">
        <v>101</v>
      </c>
      <c r="M57" s="777" t="s">
        <v>310</v>
      </c>
      <c r="N57" s="768" t="s">
        <v>311</v>
      </c>
      <c r="O57" s="778">
        <v>7.46</v>
      </c>
      <c r="P57" s="778">
        <v>7.46</v>
      </c>
      <c r="Q57" s="778">
        <v>7.46</v>
      </c>
      <c r="R57" s="778">
        <v>7.75</v>
      </c>
      <c r="S57" s="778">
        <v>8.25</v>
      </c>
      <c r="T57" s="778">
        <v>8.25</v>
      </c>
      <c r="U57" s="776"/>
    </row>
    <row r="58" spans="1:21">
      <c r="A58" s="769" t="s">
        <v>101</v>
      </c>
      <c r="B58" s="685"/>
      <c r="C58" s="685" t="s">
        <v>1308</v>
      </c>
      <c r="D58" s="685"/>
      <c r="E58" s="685"/>
      <c r="F58" s="685"/>
      <c r="G58" s="685"/>
      <c r="H58" s="685"/>
      <c r="I58" s="685"/>
      <c r="J58" s="685"/>
      <c r="K58" s="685"/>
      <c r="L58" s="771" t="s">
        <v>102</v>
      </c>
      <c r="M58" s="777" t="s">
        <v>312</v>
      </c>
      <c r="N58" s="768" t="s">
        <v>311</v>
      </c>
      <c r="O58" s="778"/>
      <c r="P58" s="778"/>
      <c r="Q58" s="778"/>
      <c r="R58" s="778"/>
      <c r="S58" s="778"/>
      <c r="T58" s="778"/>
      <c r="U58" s="776"/>
    </row>
    <row r="59" spans="1:21">
      <c r="A59" s="769" t="s">
        <v>101</v>
      </c>
      <c r="B59" s="685"/>
      <c r="C59" s="685" t="s">
        <v>1362</v>
      </c>
      <c r="D59" s="685"/>
      <c r="E59" s="685"/>
      <c r="F59" s="685"/>
      <c r="G59" s="685"/>
      <c r="H59" s="685"/>
      <c r="I59" s="685"/>
      <c r="J59" s="685"/>
      <c r="K59" s="685"/>
      <c r="L59" s="771">
        <v>4</v>
      </c>
      <c r="M59" s="779" t="s">
        <v>950</v>
      </c>
      <c r="N59" s="731" t="s">
        <v>314</v>
      </c>
      <c r="O59" s="780">
        <v>64.350000000000009</v>
      </c>
      <c r="P59" s="780">
        <v>64.350000000000009</v>
      </c>
      <c r="Q59" s="780">
        <v>64.350000000000009</v>
      </c>
      <c r="R59" s="780">
        <v>64.679999999999993</v>
      </c>
      <c r="S59" s="780">
        <v>65</v>
      </c>
      <c r="T59" s="780">
        <v>65</v>
      </c>
      <c r="U59" s="776"/>
    </row>
    <row r="60" spans="1:21">
      <c r="A60" s="769" t="s">
        <v>101</v>
      </c>
      <c r="B60" s="685"/>
      <c r="C60" s="685" t="s">
        <v>1309</v>
      </c>
      <c r="D60" s="685"/>
      <c r="E60" s="685"/>
      <c r="F60" s="685"/>
      <c r="G60" s="685"/>
      <c r="H60" s="685"/>
      <c r="I60" s="685"/>
      <c r="J60" s="685"/>
      <c r="K60" s="685"/>
      <c r="L60" s="771" t="s">
        <v>145</v>
      </c>
      <c r="M60" s="755" t="s">
        <v>315</v>
      </c>
      <c r="N60" s="731" t="s">
        <v>314</v>
      </c>
      <c r="O60" s="761"/>
      <c r="P60" s="761"/>
      <c r="Q60" s="761"/>
      <c r="R60" s="761"/>
      <c r="S60" s="761"/>
      <c r="T60" s="761"/>
      <c r="U60" s="781"/>
    </row>
    <row r="61" spans="1:21">
      <c r="A61" s="769" t="s">
        <v>101</v>
      </c>
      <c r="B61" s="685"/>
      <c r="C61" s="685" t="s">
        <v>1310</v>
      </c>
      <c r="D61" s="685"/>
      <c r="E61" s="685"/>
      <c r="F61" s="685"/>
      <c r="G61" s="685"/>
      <c r="H61" s="685"/>
      <c r="I61" s="685"/>
      <c r="J61" s="685"/>
      <c r="K61" s="685"/>
      <c r="L61" s="771" t="s">
        <v>376</v>
      </c>
      <c r="M61" s="755" t="s">
        <v>316</v>
      </c>
      <c r="N61" s="731" t="s">
        <v>314</v>
      </c>
      <c r="O61" s="761">
        <v>64.349999999999994</v>
      </c>
      <c r="P61" s="761">
        <v>64.349999999999994</v>
      </c>
      <c r="Q61" s="761">
        <v>64.349999999999994</v>
      </c>
      <c r="R61" s="761">
        <v>64.680000000000007</v>
      </c>
      <c r="S61" s="761">
        <v>65</v>
      </c>
      <c r="T61" s="761">
        <v>65</v>
      </c>
      <c r="U61" s="781"/>
    </row>
    <row r="62" spans="1:21" ht="22.8">
      <c r="A62" s="769" t="s">
        <v>101</v>
      </c>
      <c r="B62" s="685"/>
      <c r="C62" s="685" t="s">
        <v>1327</v>
      </c>
      <c r="D62" s="685"/>
      <c r="E62" s="685"/>
      <c r="F62" s="685"/>
      <c r="G62" s="685"/>
      <c r="H62" s="685"/>
      <c r="I62" s="685"/>
      <c r="J62" s="685"/>
      <c r="K62" s="685"/>
      <c r="L62" s="771" t="s">
        <v>377</v>
      </c>
      <c r="M62" s="779" t="s">
        <v>946</v>
      </c>
      <c r="N62" s="731" t="s">
        <v>314</v>
      </c>
      <c r="O62" s="761"/>
      <c r="P62" s="761"/>
      <c r="Q62" s="761"/>
      <c r="R62" s="761"/>
      <c r="S62" s="761"/>
      <c r="T62" s="761"/>
      <c r="U62" s="781"/>
    </row>
    <row r="63" spans="1:21">
      <c r="A63" s="769" t="s">
        <v>101</v>
      </c>
      <c r="B63" s="685"/>
      <c r="C63" s="685" t="s">
        <v>1311</v>
      </c>
      <c r="D63" s="685"/>
      <c r="E63" s="685"/>
      <c r="F63" s="685"/>
      <c r="G63" s="685"/>
      <c r="H63" s="685"/>
      <c r="I63" s="685"/>
      <c r="J63" s="685"/>
      <c r="K63" s="685"/>
      <c r="L63" s="771" t="s">
        <v>119</v>
      </c>
      <c r="M63" s="779" t="s">
        <v>317</v>
      </c>
      <c r="N63" s="731" t="s">
        <v>314</v>
      </c>
      <c r="O63" s="780">
        <v>0</v>
      </c>
      <c r="P63" s="780">
        <v>0</v>
      </c>
      <c r="Q63" s="780">
        <v>0</v>
      </c>
      <c r="R63" s="780">
        <v>0</v>
      </c>
      <c r="S63" s="780">
        <v>0</v>
      </c>
      <c r="T63" s="780">
        <v>0</v>
      </c>
      <c r="U63" s="781"/>
    </row>
    <row r="64" spans="1:21">
      <c r="A64" s="769" t="s">
        <v>101</v>
      </c>
      <c r="B64" s="685"/>
      <c r="C64" s="685" t="s">
        <v>1337</v>
      </c>
      <c r="D64" s="685"/>
      <c r="E64" s="685"/>
      <c r="F64" s="685"/>
      <c r="G64" s="685"/>
      <c r="H64" s="685"/>
      <c r="I64" s="685"/>
      <c r="J64" s="685"/>
      <c r="K64" s="685"/>
      <c r="L64" s="771" t="s">
        <v>121</v>
      </c>
      <c r="M64" s="755" t="s">
        <v>910</v>
      </c>
      <c r="N64" s="731" t="s">
        <v>314</v>
      </c>
      <c r="O64" s="761"/>
      <c r="P64" s="761"/>
      <c r="Q64" s="761"/>
      <c r="R64" s="761"/>
      <c r="S64" s="761"/>
      <c r="T64" s="761"/>
      <c r="U64" s="781"/>
    </row>
    <row r="65" spans="1:21">
      <c r="A65" s="769" t="s">
        <v>101</v>
      </c>
      <c r="B65" s="685"/>
      <c r="C65" s="685" t="s">
        <v>1338</v>
      </c>
      <c r="D65" s="685"/>
      <c r="E65" s="685"/>
      <c r="F65" s="685"/>
      <c r="G65" s="685"/>
      <c r="H65" s="685"/>
      <c r="I65" s="685"/>
      <c r="J65" s="685"/>
      <c r="K65" s="685"/>
      <c r="L65" s="771" t="s">
        <v>122</v>
      </c>
      <c r="M65" s="755" t="s">
        <v>318</v>
      </c>
      <c r="N65" s="731" t="s">
        <v>314</v>
      </c>
      <c r="O65" s="761"/>
      <c r="P65" s="761"/>
      <c r="Q65" s="761"/>
      <c r="R65" s="761"/>
      <c r="S65" s="761"/>
      <c r="T65" s="761"/>
      <c r="U65" s="781"/>
    </row>
    <row r="66" spans="1:21">
      <c r="A66" s="769" t="s">
        <v>101</v>
      </c>
      <c r="B66" s="685"/>
      <c r="C66" s="685" t="s">
        <v>1363</v>
      </c>
      <c r="D66" s="685"/>
      <c r="E66" s="685"/>
      <c r="F66" s="685"/>
      <c r="G66" s="685"/>
      <c r="H66" s="685"/>
      <c r="I66" s="685"/>
      <c r="J66" s="685"/>
      <c r="K66" s="685"/>
      <c r="L66" s="771" t="s">
        <v>123</v>
      </c>
      <c r="M66" s="772" t="s">
        <v>319</v>
      </c>
      <c r="N66" s="731" t="s">
        <v>314</v>
      </c>
      <c r="O66" s="778"/>
      <c r="P66" s="778"/>
      <c r="Q66" s="778"/>
      <c r="R66" s="778"/>
      <c r="S66" s="778"/>
      <c r="T66" s="778"/>
      <c r="U66" s="781"/>
    </row>
    <row r="67" spans="1:21">
      <c r="A67" s="769" t="s">
        <v>101</v>
      </c>
      <c r="B67" s="685"/>
      <c r="C67" s="685" t="s">
        <v>1364</v>
      </c>
      <c r="D67" s="685"/>
      <c r="E67" s="685"/>
      <c r="F67" s="685"/>
      <c r="G67" s="685"/>
      <c r="H67" s="685"/>
      <c r="I67" s="685"/>
      <c r="J67" s="685"/>
      <c r="K67" s="685"/>
      <c r="L67" s="771" t="s">
        <v>124</v>
      </c>
      <c r="M67" s="772" t="s">
        <v>320</v>
      </c>
      <c r="N67" s="731" t="s">
        <v>314</v>
      </c>
      <c r="O67" s="761"/>
      <c r="P67" s="761"/>
      <c r="Q67" s="761"/>
      <c r="R67" s="761"/>
      <c r="S67" s="761"/>
      <c r="T67" s="761"/>
      <c r="U67" s="781"/>
    </row>
    <row r="68" spans="1:21">
      <c r="A68" s="769" t="s">
        <v>101</v>
      </c>
      <c r="B68" s="685"/>
      <c r="C68" s="685" t="s">
        <v>1365</v>
      </c>
      <c r="D68" s="685"/>
      <c r="E68" s="685"/>
      <c r="F68" s="685"/>
      <c r="G68" s="685"/>
      <c r="H68" s="685"/>
      <c r="I68" s="685"/>
      <c r="J68" s="685"/>
      <c r="K68" s="685"/>
      <c r="L68" s="771" t="s">
        <v>125</v>
      </c>
      <c r="M68" s="779" t="s">
        <v>321</v>
      </c>
      <c r="N68" s="731" t="s">
        <v>314</v>
      </c>
      <c r="O68" s="780">
        <v>64.350000000000009</v>
      </c>
      <c r="P68" s="780">
        <v>64.350000000000009</v>
      </c>
      <c r="Q68" s="780">
        <v>64.350000000000009</v>
      </c>
      <c r="R68" s="780">
        <v>64.679999999999993</v>
      </c>
      <c r="S68" s="780">
        <v>65</v>
      </c>
      <c r="T68" s="780">
        <v>65</v>
      </c>
      <c r="U68" s="781"/>
    </row>
    <row r="69" spans="1:21" ht="22.8">
      <c r="A69" s="769" t="s">
        <v>101</v>
      </c>
      <c r="B69" s="685"/>
      <c r="C69" s="685" t="s">
        <v>1366</v>
      </c>
      <c r="D69" s="685"/>
      <c r="E69" s="685"/>
      <c r="F69" s="685"/>
      <c r="G69" s="685"/>
      <c r="H69" s="685"/>
      <c r="I69" s="685"/>
      <c r="J69" s="685"/>
      <c r="K69" s="685"/>
      <c r="L69" s="771" t="s">
        <v>146</v>
      </c>
      <c r="M69" s="755" t="s">
        <v>322</v>
      </c>
      <c r="N69" s="731" t="s">
        <v>314</v>
      </c>
      <c r="O69" s="761">
        <v>64.349999999999994</v>
      </c>
      <c r="P69" s="761">
        <v>64.349999999999994</v>
      </c>
      <c r="Q69" s="761">
        <v>64.349999999999994</v>
      </c>
      <c r="R69" s="761">
        <v>64.680000000000007</v>
      </c>
      <c r="S69" s="761">
        <v>65</v>
      </c>
      <c r="T69" s="761">
        <v>65</v>
      </c>
      <c r="U69" s="781"/>
    </row>
    <row r="70" spans="1:21">
      <c r="A70" s="769" t="s">
        <v>101</v>
      </c>
      <c r="B70" s="685"/>
      <c r="C70" s="685" t="s">
        <v>1367</v>
      </c>
      <c r="D70" s="685"/>
      <c r="E70" s="685"/>
      <c r="F70" s="685"/>
      <c r="G70" s="685"/>
      <c r="H70" s="685"/>
      <c r="I70" s="685"/>
      <c r="J70" s="685"/>
      <c r="K70" s="685"/>
      <c r="L70" s="771" t="s">
        <v>187</v>
      </c>
      <c r="M70" s="755" t="s">
        <v>323</v>
      </c>
      <c r="N70" s="731" t="s">
        <v>314</v>
      </c>
      <c r="O70" s="761"/>
      <c r="P70" s="761"/>
      <c r="Q70" s="761"/>
      <c r="R70" s="761"/>
      <c r="S70" s="761"/>
      <c r="T70" s="761"/>
      <c r="U70" s="781"/>
    </row>
    <row r="71" spans="1:21" ht="22.8">
      <c r="A71" s="769" t="s">
        <v>101</v>
      </c>
      <c r="B71" s="685"/>
      <c r="C71" s="685" t="s">
        <v>1368</v>
      </c>
      <c r="D71" s="685"/>
      <c r="E71" s="685"/>
      <c r="F71" s="685"/>
      <c r="G71" s="685"/>
      <c r="H71" s="685"/>
      <c r="I71" s="685"/>
      <c r="J71" s="685"/>
      <c r="K71" s="685"/>
      <c r="L71" s="771" t="s">
        <v>393</v>
      </c>
      <c r="M71" s="755" t="s">
        <v>947</v>
      </c>
      <c r="N71" s="731" t="s">
        <v>314</v>
      </c>
      <c r="O71" s="761"/>
      <c r="P71" s="761"/>
      <c r="Q71" s="761"/>
      <c r="R71" s="761"/>
      <c r="S71" s="761"/>
      <c r="T71" s="761"/>
      <c r="U71" s="781"/>
    </row>
    <row r="72" spans="1:21">
      <c r="A72" s="769" t="s">
        <v>101</v>
      </c>
      <c r="B72" s="685"/>
      <c r="C72" s="685" t="s">
        <v>1369</v>
      </c>
      <c r="D72" s="685"/>
      <c r="E72" s="685"/>
      <c r="F72" s="685"/>
      <c r="G72" s="685"/>
      <c r="H72" s="685"/>
      <c r="I72" s="685"/>
      <c r="J72" s="685"/>
      <c r="K72" s="685"/>
      <c r="L72" s="771" t="s">
        <v>126</v>
      </c>
      <c r="M72" s="772" t="s">
        <v>963</v>
      </c>
      <c r="N72" s="731" t="s">
        <v>314</v>
      </c>
      <c r="O72" s="761">
        <v>5.85</v>
      </c>
      <c r="P72" s="761">
        <v>5.85</v>
      </c>
      <c r="Q72" s="761">
        <v>5.85</v>
      </c>
      <c r="R72" s="761">
        <v>5.88</v>
      </c>
      <c r="S72" s="761">
        <v>5.91</v>
      </c>
      <c r="T72" s="761">
        <v>5.91</v>
      </c>
      <c r="U72" s="781"/>
    </row>
    <row r="73" spans="1:21">
      <c r="A73" s="769" t="s">
        <v>101</v>
      </c>
      <c r="B73" s="685"/>
      <c r="C73" s="685" t="s">
        <v>1370</v>
      </c>
      <c r="D73" s="685"/>
      <c r="E73" s="685"/>
      <c r="F73" s="685"/>
      <c r="G73" s="685"/>
      <c r="H73" s="685"/>
      <c r="I73" s="685"/>
      <c r="J73" s="685"/>
      <c r="K73" s="685"/>
      <c r="L73" s="771" t="s">
        <v>1039</v>
      </c>
      <c r="M73" s="782" t="s">
        <v>325</v>
      </c>
      <c r="N73" s="783" t="s">
        <v>142</v>
      </c>
      <c r="O73" s="780">
        <v>9.0909090909090899</v>
      </c>
      <c r="P73" s="780">
        <v>9.0909090909090899</v>
      </c>
      <c r="Q73" s="780">
        <v>9.0909090909090899</v>
      </c>
      <c r="R73" s="780">
        <v>9.0909090909090917</v>
      </c>
      <c r="S73" s="780">
        <v>9.092307692307692</v>
      </c>
      <c r="T73" s="780">
        <v>9.092307692307692</v>
      </c>
      <c r="U73" s="781"/>
    </row>
    <row r="74" spans="1:21">
      <c r="A74" s="769" t="s">
        <v>101</v>
      </c>
      <c r="B74" s="685"/>
      <c r="C74" s="685" t="s">
        <v>1371</v>
      </c>
      <c r="D74" s="685"/>
      <c r="E74" s="685"/>
      <c r="F74" s="685"/>
      <c r="G74" s="685"/>
      <c r="H74" s="685"/>
      <c r="I74" s="685"/>
      <c r="J74" s="685"/>
      <c r="K74" s="685"/>
      <c r="L74" s="771" t="s">
        <v>127</v>
      </c>
      <c r="M74" s="772" t="s">
        <v>326</v>
      </c>
      <c r="N74" s="731" t="s">
        <v>314</v>
      </c>
      <c r="O74" s="780">
        <v>58.500000000000007</v>
      </c>
      <c r="P74" s="780">
        <v>58.500000000000007</v>
      </c>
      <c r="Q74" s="780">
        <v>58.500000000000007</v>
      </c>
      <c r="R74" s="780">
        <v>58.8</v>
      </c>
      <c r="S74" s="780">
        <v>59.089999999999996</v>
      </c>
      <c r="T74" s="780">
        <v>59.089999999999996</v>
      </c>
      <c r="U74" s="781"/>
    </row>
    <row r="75" spans="1:21">
      <c r="A75" s="769" t="s">
        <v>101</v>
      </c>
      <c r="B75" s="685"/>
      <c r="C75" s="685" t="s">
        <v>1372</v>
      </c>
      <c r="D75" s="685"/>
      <c r="E75" s="685"/>
      <c r="F75" s="685"/>
      <c r="G75" s="685"/>
      <c r="H75" s="685"/>
      <c r="I75" s="685"/>
      <c r="J75" s="685"/>
      <c r="K75" s="685"/>
      <c r="L75" s="771" t="s">
        <v>999</v>
      </c>
      <c r="M75" s="755" t="s">
        <v>327</v>
      </c>
      <c r="N75" s="731" t="s">
        <v>314</v>
      </c>
      <c r="O75" s="780">
        <v>0</v>
      </c>
      <c r="P75" s="780">
        <v>0</v>
      </c>
      <c r="Q75" s="780">
        <v>0</v>
      </c>
      <c r="R75" s="780">
        <v>0</v>
      </c>
      <c r="S75" s="780">
        <v>0</v>
      </c>
      <c r="T75" s="780">
        <v>0</v>
      </c>
      <c r="U75" s="781"/>
    </row>
    <row r="76" spans="1:21">
      <c r="A76" s="769" t="s">
        <v>101</v>
      </c>
      <c r="B76" s="685"/>
      <c r="C76" s="685" t="s">
        <v>1373</v>
      </c>
      <c r="D76" s="685"/>
      <c r="E76" s="685"/>
      <c r="F76" s="685"/>
      <c r="G76" s="685"/>
      <c r="H76" s="685"/>
      <c r="I76" s="685"/>
      <c r="J76" s="685"/>
      <c r="K76" s="685"/>
      <c r="L76" s="771" t="s">
        <v>1040</v>
      </c>
      <c r="M76" s="784" t="s">
        <v>328</v>
      </c>
      <c r="N76" s="731" t="s">
        <v>314</v>
      </c>
      <c r="O76" s="761"/>
      <c r="P76" s="761"/>
      <c r="Q76" s="761"/>
      <c r="R76" s="761"/>
      <c r="S76" s="761"/>
      <c r="T76" s="761"/>
      <c r="U76" s="781"/>
    </row>
    <row r="77" spans="1:21">
      <c r="A77" s="769" t="s">
        <v>101</v>
      </c>
      <c r="B77" s="685"/>
      <c r="C77" s="685" t="s">
        <v>1374</v>
      </c>
      <c r="D77" s="685"/>
      <c r="E77" s="685"/>
      <c r="F77" s="685"/>
      <c r="G77" s="685"/>
      <c r="H77" s="685"/>
      <c r="I77" s="685"/>
      <c r="J77" s="685"/>
      <c r="K77" s="685"/>
      <c r="L77" s="771" t="s">
        <v>1041</v>
      </c>
      <c r="M77" s="784" t="s">
        <v>329</v>
      </c>
      <c r="N77" s="731" t="s">
        <v>314</v>
      </c>
      <c r="O77" s="761"/>
      <c r="P77" s="761"/>
      <c r="Q77" s="761"/>
      <c r="R77" s="761"/>
      <c r="S77" s="761"/>
      <c r="T77" s="761"/>
      <c r="U77" s="781"/>
    </row>
    <row r="78" spans="1:21">
      <c r="A78" s="769" t="s">
        <v>101</v>
      </c>
      <c r="B78" s="685"/>
      <c r="C78" s="685" t="s">
        <v>1375</v>
      </c>
      <c r="D78" s="685"/>
      <c r="E78" s="685"/>
      <c r="F78" s="685"/>
      <c r="G78" s="685"/>
      <c r="H78" s="685"/>
      <c r="I78" s="685"/>
      <c r="J78" s="685"/>
      <c r="K78" s="685"/>
      <c r="L78" s="771" t="s">
        <v>1042</v>
      </c>
      <c r="M78" s="784" t="s">
        <v>330</v>
      </c>
      <c r="N78" s="731" t="s">
        <v>314</v>
      </c>
      <c r="O78" s="761"/>
      <c r="P78" s="761"/>
      <c r="Q78" s="761"/>
      <c r="R78" s="761"/>
      <c r="S78" s="761"/>
      <c r="T78" s="761"/>
      <c r="U78" s="781"/>
    </row>
    <row r="79" spans="1:21">
      <c r="A79" s="769" t="s">
        <v>101</v>
      </c>
      <c r="B79" s="685" t="s">
        <v>944</v>
      </c>
      <c r="C79" s="685" t="s">
        <v>1376</v>
      </c>
      <c r="D79" s="685"/>
      <c r="E79" s="685"/>
      <c r="F79" s="685"/>
      <c r="G79" s="685"/>
      <c r="H79" s="685"/>
      <c r="I79" s="685"/>
      <c r="J79" s="685"/>
      <c r="K79" s="685"/>
      <c r="L79" s="771" t="s">
        <v>1043</v>
      </c>
      <c r="M79" s="755" t="s">
        <v>331</v>
      </c>
      <c r="N79" s="731" t="s">
        <v>314</v>
      </c>
      <c r="O79" s="780">
        <v>0</v>
      </c>
      <c r="P79" s="780">
        <v>0</v>
      </c>
      <c r="Q79" s="780">
        <v>0</v>
      </c>
      <c r="R79" s="780">
        <v>0</v>
      </c>
      <c r="S79" s="780">
        <v>0</v>
      </c>
      <c r="T79" s="780">
        <v>0</v>
      </c>
      <c r="U79" s="781"/>
    </row>
    <row r="80" spans="1:21">
      <c r="A80" s="769" t="s">
        <v>101</v>
      </c>
      <c r="B80" s="685"/>
      <c r="C80" s="685" t="s">
        <v>1377</v>
      </c>
      <c r="D80" s="685"/>
      <c r="E80" s="685"/>
      <c r="F80" s="685"/>
      <c r="G80" s="685"/>
      <c r="H80" s="685"/>
      <c r="I80" s="685"/>
      <c r="J80" s="685"/>
      <c r="K80" s="685"/>
      <c r="L80" s="771" t="s">
        <v>1044</v>
      </c>
      <c r="M80" s="784" t="s">
        <v>332</v>
      </c>
      <c r="N80" s="731" t="s">
        <v>314</v>
      </c>
      <c r="O80" s="761"/>
      <c r="P80" s="761"/>
      <c r="Q80" s="761"/>
      <c r="R80" s="761"/>
      <c r="S80" s="761"/>
      <c r="T80" s="761"/>
      <c r="U80" s="781"/>
    </row>
    <row r="81" spans="1:21">
      <c r="A81" s="769" t="s">
        <v>101</v>
      </c>
      <c r="B81" s="685"/>
      <c r="C81" s="685" t="s">
        <v>1378</v>
      </c>
      <c r="D81" s="685"/>
      <c r="E81" s="685"/>
      <c r="F81" s="685"/>
      <c r="G81" s="685"/>
      <c r="H81" s="685"/>
      <c r="I81" s="685"/>
      <c r="J81" s="685"/>
      <c r="K81" s="685"/>
      <c r="L81" s="771" t="s">
        <v>1045</v>
      </c>
      <c r="M81" s="784" t="s">
        <v>333</v>
      </c>
      <c r="N81" s="731" t="s">
        <v>314</v>
      </c>
      <c r="O81" s="761"/>
      <c r="P81" s="761"/>
      <c r="Q81" s="761"/>
      <c r="R81" s="761"/>
      <c r="S81" s="761"/>
      <c r="T81" s="761"/>
      <c r="U81" s="781"/>
    </row>
    <row r="82" spans="1:21">
      <c r="A82" s="769" t="s">
        <v>101</v>
      </c>
      <c r="B82" s="685" t="s">
        <v>944</v>
      </c>
      <c r="C82" s="685" t="s">
        <v>1379</v>
      </c>
      <c r="D82" s="685"/>
      <c r="E82" s="685"/>
      <c r="F82" s="685"/>
      <c r="G82" s="685"/>
      <c r="H82" s="685"/>
      <c r="I82" s="685"/>
      <c r="J82" s="685"/>
      <c r="K82" s="685"/>
      <c r="L82" s="771" t="s">
        <v>1046</v>
      </c>
      <c r="M82" s="755" t="s">
        <v>964</v>
      </c>
      <c r="N82" s="731" t="s">
        <v>314</v>
      </c>
      <c r="O82" s="780">
        <v>58.500000000000007</v>
      </c>
      <c r="P82" s="780">
        <v>58.500000000000007</v>
      </c>
      <c r="Q82" s="780">
        <v>58.500000000000007</v>
      </c>
      <c r="R82" s="780">
        <v>58.8</v>
      </c>
      <c r="S82" s="780">
        <v>59.089999999999996</v>
      </c>
      <c r="T82" s="780">
        <v>59.089999999999996</v>
      </c>
      <c r="U82" s="781"/>
    </row>
    <row r="83" spans="1:21">
      <c r="A83" s="769" t="s">
        <v>101</v>
      </c>
      <c r="B83" s="685"/>
      <c r="C83" s="685" t="s">
        <v>1380</v>
      </c>
      <c r="D83" s="685"/>
      <c r="E83" s="685"/>
      <c r="F83" s="685"/>
      <c r="G83" s="685"/>
      <c r="H83" s="685"/>
      <c r="I83" s="685"/>
      <c r="J83" s="685"/>
      <c r="K83" s="685"/>
      <c r="L83" s="771" t="s">
        <v>1047</v>
      </c>
      <c r="M83" s="784" t="s">
        <v>334</v>
      </c>
      <c r="N83" s="731" t="s">
        <v>314</v>
      </c>
      <c r="O83" s="780">
        <v>10.8</v>
      </c>
      <c r="P83" s="780">
        <v>10.8</v>
      </c>
      <c r="Q83" s="780">
        <v>10.8</v>
      </c>
      <c r="R83" s="780">
        <v>11.25</v>
      </c>
      <c r="S83" s="780">
        <v>11.96</v>
      </c>
      <c r="T83" s="780">
        <v>11.96</v>
      </c>
      <c r="U83" s="781"/>
    </row>
    <row r="84" spans="1:21">
      <c r="A84" s="769" t="s">
        <v>101</v>
      </c>
      <c r="B84" s="685"/>
      <c r="C84" s="685" t="s">
        <v>1381</v>
      </c>
      <c r="D84" s="685"/>
      <c r="E84" s="685"/>
      <c r="F84" s="685"/>
      <c r="G84" s="685"/>
      <c r="H84" s="685"/>
      <c r="I84" s="685"/>
      <c r="J84" s="685"/>
      <c r="K84" s="685"/>
      <c r="L84" s="771" t="s">
        <v>1048</v>
      </c>
      <c r="M84" s="785" t="s">
        <v>332</v>
      </c>
      <c r="N84" s="731" t="s">
        <v>314</v>
      </c>
      <c r="O84" s="761">
        <v>10.8</v>
      </c>
      <c r="P84" s="761">
        <v>10.8</v>
      </c>
      <c r="Q84" s="761">
        <v>10.8</v>
      </c>
      <c r="R84" s="761">
        <v>11.25</v>
      </c>
      <c r="S84" s="761">
        <v>11.96</v>
      </c>
      <c r="T84" s="761">
        <v>11.96</v>
      </c>
      <c r="U84" s="781"/>
    </row>
    <row r="85" spans="1:21">
      <c r="A85" s="769" t="s">
        <v>101</v>
      </c>
      <c r="B85" s="685"/>
      <c r="C85" s="685" t="s">
        <v>1382</v>
      </c>
      <c r="D85" s="685"/>
      <c r="E85" s="685"/>
      <c r="F85" s="685"/>
      <c r="G85" s="685"/>
      <c r="H85" s="685"/>
      <c r="I85" s="685"/>
      <c r="J85" s="685"/>
      <c r="K85" s="685"/>
      <c r="L85" s="771" t="s">
        <v>1049</v>
      </c>
      <c r="M85" s="785" t="s">
        <v>333</v>
      </c>
      <c r="N85" s="731" t="s">
        <v>314</v>
      </c>
      <c r="O85" s="761"/>
      <c r="P85" s="761"/>
      <c r="Q85" s="761"/>
      <c r="R85" s="761"/>
      <c r="S85" s="761"/>
      <c r="T85" s="761"/>
      <c r="U85" s="781"/>
    </row>
    <row r="86" spans="1:21">
      <c r="A86" s="769" t="s">
        <v>101</v>
      </c>
      <c r="B86" s="685" t="s">
        <v>945</v>
      </c>
      <c r="C86" s="685" t="s">
        <v>1383</v>
      </c>
      <c r="D86" s="685"/>
      <c r="E86" s="685"/>
      <c r="F86" s="685"/>
      <c r="G86" s="685"/>
      <c r="H86" s="685"/>
      <c r="I86" s="685"/>
      <c r="J86" s="685"/>
      <c r="K86" s="685"/>
      <c r="L86" s="771" t="s">
        <v>1050</v>
      </c>
      <c r="M86" s="784" t="s">
        <v>335</v>
      </c>
      <c r="N86" s="731" t="s">
        <v>314</v>
      </c>
      <c r="O86" s="780">
        <v>39.1</v>
      </c>
      <c r="P86" s="780">
        <v>39.1</v>
      </c>
      <c r="Q86" s="780">
        <v>39.1</v>
      </c>
      <c r="R86" s="780">
        <v>38.26</v>
      </c>
      <c r="S86" s="780">
        <v>37.26</v>
      </c>
      <c r="T86" s="780">
        <v>37.26</v>
      </c>
      <c r="U86" s="781"/>
    </row>
    <row r="87" spans="1:21">
      <c r="A87" s="769" t="s">
        <v>101</v>
      </c>
      <c r="B87" s="685"/>
      <c r="C87" s="685" t="s">
        <v>1384</v>
      </c>
      <c r="D87" s="685"/>
      <c r="E87" s="685"/>
      <c r="F87" s="685"/>
      <c r="G87" s="685"/>
      <c r="H87" s="685"/>
      <c r="I87" s="685"/>
      <c r="J87" s="685"/>
      <c r="K87" s="685"/>
      <c r="L87" s="771" t="s">
        <v>1051</v>
      </c>
      <c r="M87" s="785" t="s">
        <v>332</v>
      </c>
      <c r="N87" s="731" t="s">
        <v>314</v>
      </c>
      <c r="O87" s="761">
        <v>30.8</v>
      </c>
      <c r="P87" s="761">
        <v>30.8</v>
      </c>
      <c r="Q87" s="761">
        <v>30.8</v>
      </c>
      <c r="R87" s="761">
        <v>29.84</v>
      </c>
      <c r="S87" s="761">
        <v>28.56</v>
      </c>
      <c r="T87" s="761">
        <v>28.56</v>
      </c>
      <c r="U87" s="781"/>
    </row>
    <row r="88" spans="1:21">
      <c r="A88" s="769" t="s">
        <v>101</v>
      </c>
      <c r="B88" s="685"/>
      <c r="C88" s="685" t="s">
        <v>1385</v>
      </c>
      <c r="D88" s="685"/>
      <c r="E88" s="685"/>
      <c r="F88" s="685"/>
      <c r="G88" s="685"/>
      <c r="H88" s="685"/>
      <c r="I88" s="685"/>
      <c r="J88" s="685"/>
      <c r="K88" s="685"/>
      <c r="L88" s="771" t="s">
        <v>1052</v>
      </c>
      <c r="M88" s="785" t="s">
        <v>333</v>
      </c>
      <c r="N88" s="731" t="s">
        <v>314</v>
      </c>
      <c r="O88" s="761">
        <v>8.3000000000000007</v>
      </c>
      <c r="P88" s="761">
        <v>8.3000000000000007</v>
      </c>
      <c r="Q88" s="761">
        <v>8.3000000000000007</v>
      </c>
      <c r="R88" s="761">
        <v>8.42</v>
      </c>
      <c r="S88" s="761">
        <v>8.6999999999999993</v>
      </c>
      <c r="T88" s="761">
        <v>8.6999999999999993</v>
      </c>
      <c r="U88" s="781"/>
    </row>
    <row r="89" spans="1:21">
      <c r="A89" s="769" t="s">
        <v>101</v>
      </c>
      <c r="B89" s="685"/>
      <c r="C89" s="685" t="s">
        <v>1386</v>
      </c>
      <c r="D89" s="685"/>
      <c r="E89" s="685"/>
      <c r="F89" s="685"/>
      <c r="G89" s="685"/>
      <c r="H89" s="685"/>
      <c r="I89" s="685"/>
      <c r="J89" s="685"/>
      <c r="K89" s="685"/>
      <c r="L89" s="771" t="s">
        <v>1053</v>
      </c>
      <c r="M89" s="784" t="s">
        <v>336</v>
      </c>
      <c r="N89" s="731" t="s">
        <v>314</v>
      </c>
      <c r="O89" s="780">
        <v>8.6</v>
      </c>
      <c r="P89" s="780">
        <v>8.6</v>
      </c>
      <c r="Q89" s="780">
        <v>8.6</v>
      </c>
      <c r="R89" s="780">
        <v>9.2899999999999991</v>
      </c>
      <c r="S89" s="780">
        <v>9.8699999999999992</v>
      </c>
      <c r="T89" s="780">
        <v>9.8699999999999992</v>
      </c>
      <c r="U89" s="781"/>
    </row>
    <row r="90" spans="1:21">
      <c r="A90" s="769" t="s">
        <v>101</v>
      </c>
      <c r="B90" s="685"/>
      <c r="C90" s="685" t="s">
        <v>1387</v>
      </c>
      <c r="D90" s="685"/>
      <c r="E90" s="685"/>
      <c r="F90" s="685"/>
      <c r="G90" s="685"/>
      <c r="H90" s="685"/>
      <c r="I90" s="685"/>
      <c r="J90" s="685"/>
      <c r="K90" s="685"/>
      <c r="L90" s="771" t="s">
        <v>1054</v>
      </c>
      <c r="M90" s="785" t="s">
        <v>332</v>
      </c>
      <c r="N90" s="731" t="s">
        <v>314</v>
      </c>
      <c r="O90" s="761">
        <v>8.6</v>
      </c>
      <c r="P90" s="761">
        <v>8.6</v>
      </c>
      <c r="Q90" s="761">
        <v>8.6</v>
      </c>
      <c r="R90" s="761">
        <v>9.2899999999999991</v>
      </c>
      <c r="S90" s="761">
        <v>9.8699999999999992</v>
      </c>
      <c r="T90" s="761">
        <v>9.8699999999999992</v>
      </c>
      <c r="U90" s="781"/>
    </row>
    <row r="91" spans="1:21">
      <c r="A91" s="769" t="s">
        <v>101</v>
      </c>
      <c r="B91" s="685"/>
      <c r="C91" s="685" t="s">
        <v>1388</v>
      </c>
      <c r="D91" s="685"/>
      <c r="E91" s="685"/>
      <c r="F91" s="685"/>
      <c r="G91" s="685"/>
      <c r="H91" s="685"/>
      <c r="I91" s="685"/>
      <c r="J91" s="685"/>
      <c r="K91" s="685"/>
      <c r="L91" s="771" t="s">
        <v>1055</v>
      </c>
      <c r="M91" s="785" t="s">
        <v>333</v>
      </c>
      <c r="N91" s="731" t="s">
        <v>314</v>
      </c>
      <c r="O91" s="761"/>
      <c r="P91" s="761"/>
      <c r="Q91" s="761"/>
      <c r="R91" s="761"/>
      <c r="S91" s="761"/>
      <c r="T91" s="761"/>
      <c r="U91" s="776"/>
    </row>
    <row r="92" spans="1:21" ht="22.8">
      <c r="A92" s="769" t="s">
        <v>101</v>
      </c>
      <c r="B92" s="685"/>
      <c r="C92" s="685" t="s">
        <v>1389</v>
      </c>
      <c r="D92" s="685"/>
      <c r="E92" s="685"/>
      <c r="F92" s="685"/>
      <c r="G92" s="685"/>
      <c r="H92" s="685"/>
      <c r="I92" s="685"/>
      <c r="J92" s="685"/>
      <c r="K92" s="685"/>
      <c r="L92" s="771" t="s">
        <v>1056</v>
      </c>
      <c r="M92" s="786" t="s">
        <v>935</v>
      </c>
      <c r="N92" s="731" t="s">
        <v>314</v>
      </c>
      <c r="O92" s="778"/>
      <c r="P92" s="778"/>
      <c r="Q92" s="778"/>
      <c r="R92" s="778"/>
      <c r="S92" s="778"/>
      <c r="T92" s="778"/>
      <c r="U92" s="776"/>
    </row>
    <row r="93" spans="1:21">
      <c r="A93" s="769" t="s">
        <v>102</v>
      </c>
      <c r="B93" s="685"/>
      <c r="C93" s="685"/>
      <c r="D93" s="685"/>
      <c r="E93" s="685"/>
      <c r="F93" s="685"/>
      <c r="G93" s="685"/>
      <c r="H93" s="685"/>
      <c r="I93" s="685"/>
      <c r="J93" s="685"/>
      <c r="K93" s="685"/>
      <c r="L93" s="770" t="s">
        <v>2864</v>
      </c>
      <c r="M93" s="692"/>
      <c r="N93" s="692"/>
      <c r="O93" s="692"/>
      <c r="P93" s="692"/>
      <c r="Q93" s="692"/>
      <c r="R93" s="692"/>
      <c r="S93" s="692"/>
      <c r="T93" s="692"/>
      <c r="U93" s="692"/>
    </row>
    <row r="94" spans="1:21">
      <c r="A94" s="769" t="s">
        <v>102</v>
      </c>
      <c r="B94" s="685"/>
      <c r="C94" s="685"/>
      <c r="D94" s="685"/>
      <c r="E94" s="685"/>
      <c r="F94" s="685"/>
      <c r="G94" s="685"/>
      <c r="H94" s="685"/>
      <c r="I94" s="685"/>
      <c r="J94" s="685"/>
      <c r="K94" s="685"/>
      <c r="L94" s="771" t="s">
        <v>17</v>
      </c>
      <c r="M94" s="772" t="s">
        <v>313</v>
      </c>
      <c r="N94" s="768"/>
      <c r="O94" s="773" t="s">
        <v>824</v>
      </c>
      <c r="P94" s="774"/>
      <c r="Q94" s="774"/>
      <c r="R94" s="774"/>
      <c r="S94" s="774"/>
      <c r="T94" s="775"/>
      <c r="U94" s="776"/>
    </row>
    <row r="95" spans="1:21">
      <c r="A95" s="769" t="s">
        <v>102</v>
      </c>
      <c r="B95" s="685"/>
      <c r="C95" s="685" t="s">
        <v>1307</v>
      </c>
      <c r="D95" s="685"/>
      <c r="E95" s="685"/>
      <c r="F95" s="685"/>
      <c r="G95" s="685"/>
      <c r="H95" s="685"/>
      <c r="I95" s="685"/>
      <c r="J95" s="685"/>
      <c r="K95" s="685"/>
      <c r="L95" s="771" t="s">
        <v>101</v>
      </c>
      <c r="M95" s="777" t="s">
        <v>310</v>
      </c>
      <c r="N95" s="768" t="s">
        <v>311</v>
      </c>
      <c r="O95" s="778">
        <v>3.39</v>
      </c>
      <c r="P95" s="778">
        <v>3.39</v>
      </c>
      <c r="Q95" s="778">
        <v>3.39</v>
      </c>
      <c r="R95" s="778">
        <v>3.48</v>
      </c>
      <c r="S95" s="778">
        <v>3.64</v>
      </c>
      <c r="T95" s="778">
        <v>3.64</v>
      </c>
      <c r="U95" s="776"/>
    </row>
    <row r="96" spans="1:21">
      <c r="A96" s="769" t="s">
        <v>102</v>
      </c>
      <c r="B96" s="685"/>
      <c r="C96" s="685" t="s">
        <v>1308</v>
      </c>
      <c r="D96" s="685"/>
      <c r="E96" s="685"/>
      <c r="F96" s="685"/>
      <c r="G96" s="685"/>
      <c r="H96" s="685"/>
      <c r="I96" s="685"/>
      <c r="J96" s="685"/>
      <c r="K96" s="685"/>
      <c r="L96" s="771" t="s">
        <v>102</v>
      </c>
      <c r="M96" s="777" t="s">
        <v>312</v>
      </c>
      <c r="N96" s="768" t="s">
        <v>311</v>
      </c>
      <c r="O96" s="778"/>
      <c r="P96" s="778"/>
      <c r="Q96" s="778"/>
      <c r="R96" s="778"/>
      <c r="S96" s="778"/>
      <c r="T96" s="778"/>
      <c r="U96" s="776"/>
    </row>
    <row r="97" spans="1:21">
      <c r="A97" s="769" t="s">
        <v>102</v>
      </c>
      <c r="B97" s="685"/>
      <c r="C97" s="685" t="s">
        <v>1362</v>
      </c>
      <c r="D97" s="685"/>
      <c r="E97" s="685"/>
      <c r="F97" s="685"/>
      <c r="G97" s="685"/>
      <c r="H97" s="685"/>
      <c r="I97" s="685"/>
      <c r="J97" s="685"/>
      <c r="K97" s="685"/>
      <c r="L97" s="771">
        <v>4</v>
      </c>
      <c r="M97" s="779" t="s">
        <v>950</v>
      </c>
      <c r="N97" s="731" t="s">
        <v>314</v>
      </c>
      <c r="O97" s="780">
        <v>25.8</v>
      </c>
      <c r="P97" s="780">
        <v>25.8</v>
      </c>
      <c r="Q97" s="780">
        <v>25.8</v>
      </c>
      <c r="R97" s="780">
        <v>23</v>
      </c>
      <c r="S97" s="780">
        <v>23.82</v>
      </c>
      <c r="T97" s="780">
        <v>23.82</v>
      </c>
      <c r="U97" s="776"/>
    </row>
    <row r="98" spans="1:21">
      <c r="A98" s="769" t="s">
        <v>102</v>
      </c>
      <c r="B98" s="685"/>
      <c r="C98" s="685" t="s">
        <v>1309</v>
      </c>
      <c r="D98" s="685"/>
      <c r="E98" s="685"/>
      <c r="F98" s="685"/>
      <c r="G98" s="685"/>
      <c r="H98" s="685"/>
      <c r="I98" s="685"/>
      <c r="J98" s="685"/>
      <c r="K98" s="685"/>
      <c r="L98" s="771" t="s">
        <v>145</v>
      </c>
      <c r="M98" s="755" t="s">
        <v>315</v>
      </c>
      <c r="N98" s="731" t="s">
        <v>314</v>
      </c>
      <c r="O98" s="761"/>
      <c r="P98" s="761"/>
      <c r="Q98" s="761"/>
      <c r="R98" s="761"/>
      <c r="S98" s="761"/>
      <c r="T98" s="761"/>
      <c r="U98" s="781"/>
    </row>
    <row r="99" spans="1:21">
      <c r="A99" s="769" t="s">
        <v>102</v>
      </c>
      <c r="B99" s="685"/>
      <c r="C99" s="685" t="s">
        <v>1310</v>
      </c>
      <c r="D99" s="685"/>
      <c r="E99" s="685"/>
      <c r="F99" s="685"/>
      <c r="G99" s="685"/>
      <c r="H99" s="685"/>
      <c r="I99" s="685"/>
      <c r="J99" s="685"/>
      <c r="K99" s="685"/>
      <c r="L99" s="771" t="s">
        <v>376</v>
      </c>
      <c r="M99" s="755" t="s">
        <v>316</v>
      </c>
      <c r="N99" s="731" t="s">
        <v>314</v>
      </c>
      <c r="O99" s="761">
        <v>25.8</v>
      </c>
      <c r="P99" s="761">
        <v>25.8</v>
      </c>
      <c r="Q99" s="761">
        <v>25.8</v>
      </c>
      <c r="R99" s="761">
        <v>23</v>
      </c>
      <c r="S99" s="761">
        <v>23.82</v>
      </c>
      <c r="T99" s="761">
        <v>23.82</v>
      </c>
      <c r="U99" s="781"/>
    </row>
    <row r="100" spans="1:21" ht="22.8">
      <c r="A100" s="769" t="s">
        <v>102</v>
      </c>
      <c r="B100" s="685"/>
      <c r="C100" s="685" t="s">
        <v>1327</v>
      </c>
      <c r="D100" s="685"/>
      <c r="E100" s="685"/>
      <c r="F100" s="685"/>
      <c r="G100" s="685"/>
      <c r="H100" s="685"/>
      <c r="I100" s="685"/>
      <c r="J100" s="685"/>
      <c r="K100" s="685"/>
      <c r="L100" s="771" t="s">
        <v>377</v>
      </c>
      <c r="M100" s="779" t="s">
        <v>946</v>
      </c>
      <c r="N100" s="731" t="s">
        <v>314</v>
      </c>
      <c r="O100" s="761"/>
      <c r="P100" s="761"/>
      <c r="Q100" s="761"/>
      <c r="R100" s="761"/>
      <c r="S100" s="761"/>
      <c r="T100" s="761"/>
      <c r="U100" s="781"/>
    </row>
    <row r="101" spans="1:21">
      <c r="A101" s="769" t="s">
        <v>102</v>
      </c>
      <c r="B101" s="685"/>
      <c r="C101" s="685" t="s">
        <v>1311</v>
      </c>
      <c r="D101" s="685"/>
      <c r="E101" s="685"/>
      <c r="F101" s="685"/>
      <c r="G101" s="685"/>
      <c r="H101" s="685"/>
      <c r="I101" s="685"/>
      <c r="J101" s="685"/>
      <c r="K101" s="685"/>
      <c r="L101" s="771" t="s">
        <v>119</v>
      </c>
      <c r="M101" s="779" t="s">
        <v>317</v>
      </c>
      <c r="N101" s="731" t="s">
        <v>314</v>
      </c>
      <c r="O101" s="780">
        <v>0</v>
      </c>
      <c r="P101" s="780">
        <v>0</v>
      </c>
      <c r="Q101" s="780">
        <v>0</v>
      </c>
      <c r="R101" s="780">
        <v>0</v>
      </c>
      <c r="S101" s="780">
        <v>0</v>
      </c>
      <c r="T101" s="780">
        <v>0</v>
      </c>
      <c r="U101" s="781"/>
    </row>
    <row r="102" spans="1:21">
      <c r="A102" s="769" t="s">
        <v>102</v>
      </c>
      <c r="B102" s="685"/>
      <c r="C102" s="685" t="s">
        <v>1337</v>
      </c>
      <c r="D102" s="685"/>
      <c r="E102" s="685"/>
      <c r="F102" s="685"/>
      <c r="G102" s="685"/>
      <c r="H102" s="685"/>
      <c r="I102" s="685"/>
      <c r="J102" s="685"/>
      <c r="K102" s="685"/>
      <c r="L102" s="771" t="s">
        <v>121</v>
      </c>
      <c r="M102" s="755" t="s">
        <v>910</v>
      </c>
      <c r="N102" s="731" t="s">
        <v>314</v>
      </c>
      <c r="O102" s="761"/>
      <c r="P102" s="761"/>
      <c r="Q102" s="761"/>
      <c r="R102" s="761"/>
      <c r="S102" s="761"/>
      <c r="T102" s="761"/>
      <c r="U102" s="781"/>
    </row>
    <row r="103" spans="1:21">
      <c r="A103" s="769" t="s">
        <v>102</v>
      </c>
      <c r="B103" s="685"/>
      <c r="C103" s="685" t="s">
        <v>1338</v>
      </c>
      <c r="D103" s="685"/>
      <c r="E103" s="685"/>
      <c r="F103" s="685"/>
      <c r="G103" s="685"/>
      <c r="H103" s="685"/>
      <c r="I103" s="685"/>
      <c r="J103" s="685"/>
      <c r="K103" s="685"/>
      <c r="L103" s="771" t="s">
        <v>122</v>
      </c>
      <c r="M103" s="755" t="s">
        <v>318</v>
      </c>
      <c r="N103" s="731" t="s">
        <v>314</v>
      </c>
      <c r="O103" s="761"/>
      <c r="P103" s="761"/>
      <c r="Q103" s="761"/>
      <c r="R103" s="761"/>
      <c r="S103" s="761"/>
      <c r="T103" s="761"/>
      <c r="U103" s="781"/>
    </row>
    <row r="104" spans="1:21">
      <c r="A104" s="769" t="s">
        <v>102</v>
      </c>
      <c r="B104" s="685"/>
      <c r="C104" s="685" t="s">
        <v>1363</v>
      </c>
      <c r="D104" s="685"/>
      <c r="E104" s="685"/>
      <c r="F104" s="685"/>
      <c r="G104" s="685"/>
      <c r="H104" s="685"/>
      <c r="I104" s="685"/>
      <c r="J104" s="685"/>
      <c r="K104" s="685"/>
      <c r="L104" s="771" t="s">
        <v>123</v>
      </c>
      <c r="M104" s="772" t="s">
        <v>319</v>
      </c>
      <c r="N104" s="731" t="s">
        <v>314</v>
      </c>
      <c r="O104" s="778"/>
      <c r="P104" s="778"/>
      <c r="Q104" s="778"/>
      <c r="R104" s="778"/>
      <c r="S104" s="778"/>
      <c r="T104" s="778"/>
      <c r="U104" s="781"/>
    </row>
    <row r="105" spans="1:21">
      <c r="A105" s="769" t="s">
        <v>102</v>
      </c>
      <c r="B105" s="685"/>
      <c r="C105" s="685" t="s">
        <v>1364</v>
      </c>
      <c r="D105" s="685"/>
      <c r="E105" s="685"/>
      <c r="F105" s="685"/>
      <c r="G105" s="685"/>
      <c r="H105" s="685"/>
      <c r="I105" s="685"/>
      <c r="J105" s="685"/>
      <c r="K105" s="685"/>
      <c r="L105" s="771" t="s">
        <v>124</v>
      </c>
      <c r="M105" s="772" t="s">
        <v>320</v>
      </c>
      <c r="N105" s="731" t="s">
        <v>314</v>
      </c>
      <c r="O105" s="761"/>
      <c r="P105" s="761"/>
      <c r="Q105" s="761"/>
      <c r="R105" s="761"/>
      <c r="S105" s="761"/>
      <c r="T105" s="761"/>
      <c r="U105" s="781"/>
    </row>
    <row r="106" spans="1:21">
      <c r="A106" s="769" t="s">
        <v>102</v>
      </c>
      <c r="B106" s="685"/>
      <c r="C106" s="685" t="s">
        <v>1365</v>
      </c>
      <c r="D106" s="685"/>
      <c r="E106" s="685"/>
      <c r="F106" s="685"/>
      <c r="G106" s="685"/>
      <c r="H106" s="685"/>
      <c r="I106" s="685"/>
      <c r="J106" s="685"/>
      <c r="K106" s="685"/>
      <c r="L106" s="771" t="s">
        <v>125</v>
      </c>
      <c r="M106" s="779" t="s">
        <v>321</v>
      </c>
      <c r="N106" s="731" t="s">
        <v>314</v>
      </c>
      <c r="O106" s="780">
        <v>25.8</v>
      </c>
      <c r="P106" s="780">
        <v>25.8</v>
      </c>
      <c r="Q106" s="780">
        <v>25.8</v>
      </c>
      <c r="R106" s="780">
        <v>23</v>
      </c>
      <c r="S106" s="780">
        <v>23.82</v>
      </c>
      <c r="T106" s="780">
        <v>23.82</v>
      </c>
      <c r="U106" s="781"/>
    </row>
    <row r="107" spans="1:21" ht="22.8">
      <c r="A107" s="769" t="s">
        <v>102</v>
      </c>
      <c r="B107" s="685"/>
      <c r="C107" s="685" t="s">
        <v>1366</v>
      </c>
      <c r="D107" s="685"/>
      <c r="E107" s="685"/>
      <c r="F107" s="685"/>
      <c r="G107" s="685"/>
      <c r="H107" s="685"/>
      <c r="I107" s="685"/>
      <c r="J107" s="685"/>
      <c r="K107" s="685"/>
      <c r="L107" s="771" t="s">
        <v>146</v>
      </c>
      <c r="M107" s="755" t="s">
        <v>322</v>
      </c>
      <c r="N107" s="731" t="s">
        <v>314</v>
      </c>
      <c r="O107" s="761">
        <v>25.8</v>
      </c>
      <c r="P107" s="761">
        <v>25.8</v>
      </c>
      <c r="Q107" s="761">
        <v>25.8</v>
      </c>
      <c r="R107" s="761">
        <v>23</v>
      </c>
      <c r="S107" s="761">
        <v>23.82</v>
      </c>
      <c r="T107" s="761">
        <v>23.82</v>
      </c>
      <c r="U107" s="781"/>
    </row>
    <row r="108" spans="1:21">
      <c r="A108" s="769" t="s">
        <v>102</v>
      </c>
      <c r="B108" s="685"/>
      <c r="C108" s="685" t="s">
        <v>1367</v>
      </c>
      <c r="D108" s="685"/>
      <c r="E108" s="685"/>
      <c r="F108" s="685"/>
      <c r="G108" s="685"/>
      <c r="H108" s="685"/>
      <c r="I108" s="685"/>
      <c r="J108" s="685"/>
      <c r="K108" s="685"/>
      <c r="L108" s="771" t="s">
        <v>187</v>
      </c>
      <c r="M108" s="755" t="s">
        <v>323</v>
      </c>
      <c r="N108" s="731" t="s">
        <v>314</v>
      </c>
      <c r="O108" s="761"/>
      <c r="P108" s="761"/>
      <c r="Q108" s="761"/>
      <c r="R108" s="761"/>
      <c r="S108" s="761"/>
      <c r="T108" s="761"/>
      <c r="U108" s="781"/>
    </row>
    <row r="109" spans="1:21" ht="22.8">
      <c r="A109" s="769" t="s">
        <v>102</v>
      </c>
      <c r="B109" s="685"/>
      <c r="C109" s="685" t="s">
        <v>1368</v>
      </c>
      <c r="D109" s="685"/>
      <c r="E109" s="685"/>
      <c r="F109" s="685"/>
      <c r="G109" s="685"/>
      <c r="H109" s="685"/>
      <c r="I109" s="685"/>
      <c r="J109" s="685"/>
      <c r="K109" s="685"/>
      <c r="L109" s="771" t="s">
        <v>393</v>
      </c>
      <c r="M109" s="755" t="s">
        <v>947</v>
      </c>
      <c r="N109" s="731" t="s">
        <v>314</v>
      </c>
      <c r="O109" s="761"/>
      <c r="P109" s="761"/>
      <c r="Q109" s="761"/>
      <c r="R109" s="761"/>
      <c r="S109" s="761"/>
      <c r="T109" s="761"/>
      <c r="U109" s="781"/>
    </row>
    <row r="110" spans="1:21">
      <c r="A110" s="769" t="s">
        <v>102</v>
      </c>
      <c r="B110" s="685"/>
      <c r="C110" s="685" t="s">
        <v>1369</v>
      </c>
      <c r="D110" s="685"/>
      <c r="E110" s="685"/>
      <c r="F110" s="685"/>
      <c r="G110" s="685"/>
      <c r="H110" s="685"/>
      <c r="I110" s="685"/>
      <c r="J110" s="685"/>
      <c r="K110" s="685"/>
      <c r="L110" s="771" t="s">
        <v>126</v>
      </c>
      <c r="M110" s="772" t="s">
        <v>963</v>
      </c>
      <c r="N110" s="731" t="s">
        <v>314</v>
      </c>
      <c r="O110" s="761">
        <v>2.35</v>
      </c>
      <c r="P110" s="761">
        <v>2.35</v>
      </c>
      <c r="Q110" s="761">
        <v>2.35</v>
      </c>
      <c r="R110" s="761">
        <v>2.15</v>
      </c>
      <c r="S110" s="761">
        <v>2.17</v>
      </c>
      <c r="T110" s="761">
        <v>2.17</v>
      </c>
      <c r="U110" s="781"/>
    </row>
    <row r="111" spans="1:21">
      <c r="A111" s="769" t="s">
        <v>102</v>
      </c>
      <c r="B111" s="685"/>
      <c r="C111" s="685" t="s">
        <v>1370</v>
      </c>
      <c r="D111" s="685"/>
      <c r="E111" s="685"/>
      <c r="F111" s="685"/>
      <c r="G111" s="685"/>
      <c r="H111" s="685"/>
      <c r="I111" s="685"/>
      <c r="J111" s="685"/>
      <c r="K111" s="685"/>
      <c r="L111" s="771" t="s">
        <v>1039</v>
      </c>
      <c r="M111" s="782" t="s">
        <v>325</v>
      </c>
      <c r="N111" s="783" t="s">
        <v>142</v>
      </c>
      <c r="O111" s="780">
        <v>9.1085271317829459</v>
      </c>
      <c r="P111" s="780">
        <v>9.1085271317829459</v>
      </c>
      <c r="Q111" s="780">
        <v>9.1085271317829459</v>
      </c>
      <c r="R111" s="780">
        <v>9.3478260869565215</v>
      </c>
      <c r="S111" s="780">
        <v>9.1099916036943736</v>
      </c>
      <c r="T111" s="780">
        <v>9.1099916036943736</v>
      </c>
      <c r="U111" s="781"/>
    </row>
    <row r="112" spans="1:21">
      <c r="A112" s="769" t="s">
        <v>102</v>
      </c>
      <c r="B112" s="685"/>
      <c r="C112" s="685" t="s">
        <v>1371</v>
      </c>
      <c r="D112" s="685"/>
      <c r="E112" s="685"/>
      <c r="F112" s="685"/>
      <c r="G112" s="685"/>
      <c r="H112" s="685"/>
      <c r="I112" s="685"/>
      <c r="J112" s="685"/>
      <c r="K112" s="685"/>
      <c r="L112" s="771" t="s">
        <v>127</v>
      </c>
      <c r="M112" s="772" t="s">
        <v>326</v>
      </c>
      <c r="N112" s="731" t="s">
        <v>314</v>
      </c>
      <c r="O112" s="780">
        <v>23.45</v>
      </c>
      <c r="P112" s="780">
        <v>23.45</v>
      </c>
      <c r="Q112" s="780">
        <v>23.45</v>
      </c>
      <c r="R112" s="780">
        <v>20.85</v>
      </c>
      <c r="S112" s="780">
        <v>21.65</v>
      </c>
      <c r="T112" s="780">
        <v>21.65</v>
      </c>
      <c r="U112" s="781"/>
    </row>
    <row r="113" spans="1:21">
      <c r="A113" s="769" t="s">
        <v>102</v>
      </c>
      <c r="B113" s="685"/>
      <c r="C113" s="685" t="s">
        <v>1372</v>
      </c>
      <c r="D113" s="685"/>
      <c r="E113" s="685"/>
      <c r="F113" s="685"/>
      <c r="G113" s="685"/>
      <c r="H113" s="685"/>
      <c r="I113" s="685"/>
      <c r="J113" s="685"/>
      <c r="K113" s="685"/>
      <c r="L113" s="771" t="s">
        <v>999</v>
      </c>
      <c r="M113" s="755" t="s">
        <v>327</v>
      </c>
      <c r="N113" s="731" t="s">
        <v>314</v>
      </c>
      <c r="O113" s="780">
        <v>0</v>
      </c>
      <c r="P113" s="780">
        <v>0</v>
      </c>
      <c r="Q113" s="780">
        <v>0</v>
      </c>
      <c r="R113" s="780">
        <v>0</v>
      </c>
      <c r="S113" s="780">
        <v>0</v>
      </c>
      <c r="T113" s="780">
        <v>0</v>
      </c>
      <c r="U113" s="781"/>
    </row>
    <row r="114" spans="1:21">
      <c r="A114" s="769" t="s">
        <v>102</v>
      </c>
      <c r="B114" s="685"/>
      <c r="C114" s="685" t="s">
        <v>1373</v>
      </c>
      <c r="D114" s="685"/>
      <c r="E114" s="685"/>
      <c r="F114" s="685"/>
      <c r="G114" s="685"/>
      <c r="H114" s="685"/>
      <c r="I114" s="685"/>
      <c r="J114" s="685"/>
      <c r="K114" s="685"/>
      <c r="L114" s="771" t="s">
        <v>1040</v>
      </c>
      <c r="M114" s="784" t="s">
        <v>328</v>
      </c>
      <c r="N114" s="731" t="s">
        <v>314</v>
      </c>
      <c r="O114" s="761"/>
      <c r="P114" s="761"/>
      <c r="Q114" s="761"/>
      <c r="R114" s="761"/>
      <c r="S114" s="761"/>
      <c r="T114" s="761"/>
      <c r="U114" s="781"/>
    </row>
    <row r="115" spans="1:21">
      <c r="A115" s="769" t="s">
        <v>102</v>
      </c>
      <c r="B115" s="685"/>
      <c r="C115" s="685" t="s">
        <v>1374</v>
      </c>
      <c r="D115" s="685"/>
      <c r="E115" s="685"/>
      <c r="F115" s="685"/>
      <c r="G115" s="685"/>
      <c r="H115" s="685"/>
      <c r="I115" s="685"/>
      <c r="J115" s="685"/>
      <c r="K115" s="685"/>
      <c r="L115" s="771" t="s">
        <v>1041</v>
      </c>
      <c r="M115" s="784" t="s">
        <v>329</v>
      </c>
      <c r="N115" s="731" t="s">
        <v>314</v>
      </c>
      <c r="O115" s="761"/>
      <c r="P115" s="761"/>
      <c r="Q115" s="761"/>
      <c r="R115" s="761"/>
      <c r="S115" s="761"/>
      <c r="T115" s="761"/>
      <c r="U115" s="781"/>
    </row>
    <row r="116" spans="1:21">
      <c r="A116" s="769" t="s">
        <v>102</v>
      </c>
      <c r="B116" s="685"/>
      <c r="C116" s="685" t="s">
        <v>1375</v>
      </c>
      <c r="D116" s="685"/>
      <c r="E116" s="685"/>
      <c r="F116" s="685"/>
      <c r="G116" s="685"/>
      <c r="H116" s="685"/>
      <c r="I116" s="685"/>
      <c r="J116" s="685"/>
      <c r="K116" s="685"/>
      <c r="L116" s="771" t="s">
        <v>1042</v>
      </c>
      <c r="M116" s="784" t="s">
        <v>330</v>
      </c>
      <c r="N116" s="731" t="s">
        <v>314</v>
      </c>
      <c r="O116" s="761"/>
      <c r="P116" s="761"/>
      <c r="Q116" s="761"/>
      <c r="R116" s="761"/>
      <c r="S116" s="761"/>
      <c r="T116" s="761"/>
      <c r="U116" s="781"/>
    </row>
    <row r="117" spans="1:21">
      <c r="A117" s="769" t="s">
        <v>102</v>
      </c>
      <c r="B117" s="685" t="s">
        <v>944</v>
      </c>
      <c r="C117" s="685" t="s">
        <v>1376</v>
      </c>
      <c r="D117" s="685"/>
      <c r="E117" s="685"/>
      <c r="F117" s="685"/>
      <c r="G117" s="685"/>
      <c r="H117" s="685"/>
      <c r="I117" s="685"/>
      <c r="J117" s="685"/>
      <c r="K117" s="685"/>
      <c r="L117" s="771" t="s">
        <v>1043</v>
      </c>
      <c r="M117" s="755" t="s">
        <v>331</v>
      </c>
      <c r="N117" s="731" t="s">
        <v>314</v>
      </c>
      <c r="O117" s="780">
        <v>0</v>
      </c>
      <c r="P117" s="780">
        <v>0</v>
      </c>
      <c r="Q117" s="780">
        <v>0</v>
      </c>
      <c r="R117" s="780">
        <v>0</v>
      </c>
      <c r="S117" s="780">
        <v>0</v>
      </c>
      <c r="T117" s="780">
        <v>0</v>
      </c>
      <c r="U117" s="781"/>
    </row>
    <row r="118" spans="1:21">
      <c r="A118" s="769" t="s">
        <v>102</v>
      </c>
      <c r="B118" s="685"/>
      <c r="C118" s="685" t="s">
        <v>1377</v>
      </c>
      <c r="D118" s="685"/>
      <c r="E118" s="685"/>
      <c r="F118" s="685"/>
      <c r="G118" s="685"/>
      <c r="H118" s="685"/>
      <c r="I118" s="685"/>
      <c r="J118" s="685"/>
      <c r="K118" s="685"/>
      <c r="L118" s="771" t="s">
        <v>1044</v>
      </c>
      <c r="M118" s="784" t="s">
        <v>332</v>
      </c>
      <c r="N118" s="731" t="s">
        <v>314</v>
      </c>
      <c r="O118" s="761"/>
      <c r="P118" s="761"/>
      <c r="Q118" s="761"/>
      <c r="R118" s="761"/>
      <c r="S118" s="761"/>
      <c r="T118" s="761"/>
      <c r="U118" s="781"/>
    </row>
    <row r="119" spans="1:21">
      <c r="A119" s="769" t="s">
        <v>102</v>
      </c>
      <c r="B119" s="685"/>
      <c r="C119" s="685" t="s">
        <v>1378</v>
      </c>
      <c r="D119" s="685"/>
      <c r="E119" s="685"/>
      <c r="F119" s="685"/>
      <c r="G119" s="685"/>
      <c r="H119" s="685"/>
      <c r="I119" s="685"/>
      <c r="J119" s="685"/>
      <c r="K119" s="685"/>
      <c r="L119" s="771" t="s">
        <v>1045</v>
      </c>
      <c r="M119" s="784" t="s">
        <v>333</v>
      </c>
      <c r="N119" s="731" t="s">
        <v>314</v>
      </c>
      <c r="O119" s="761"/>
      <c r="P119" s="761"/>
      <c r="Q119" s="761"/>
      <c r="R119" s="761"/>
      <c r="S119" s="761"/>
      <c r="T119" s="761"/>
      <c r="U119" s="781"/>
    </row>
    <row r="120" spans="1:21">
      <c r="A120" s="769" t="s">
        <v>102</v>
      </c>
      <c r="B120" s="685" t="s">
        <v>944</v>
      </c>
      <c r="C120" s="685" t="s">
        <v>1379</v>
      </c>
      <c r="D120" s="685"/>
      <c r="E120" s="685"/>
      <c r="F120" s="685"/>
      <c r="G120" s="685"/>
      <c r="H120" s="685"/>
      <c r="I120" s="685"/>
      <c r="J120" s="685"/>
      <c r="K120" s="685"/>
      <c r="L120" s="771" t="s">
        <v>1046</v>
      </c>
      <c r="M120" s="755" t="s">
        <v>964</v>
      </c>
      <c r="N120" s="731" t="s">
        <v>314</v>
      </c>
      <c r="O120" s="780">
        <v>23.45</v>
      </c>
      <c r="P120" s="780">
        <v>23.45</v>
      </c>
      <c r="Q120" s="780">
        <v>23.45</v>
      </c>
      <c r="R120" s="780">
        <v>20.85</v>
      </c>
      <c r="S120" s="780">
        <v>21.65</v>
      </c>
      <c r="T120" s="780">
        <v>21.65</v>
      </c>
      <c r="U120" s="781"/>
    </row>
    <row r="121" spans="1:21">
      <c r="A121" s="769" t="s">
        <v>102</v>
      </c>
      <c r="B121" s="685"/>
      <c r="C121" s="685" t="s">
        <v>1380</v>
      </c>
      <c r="D121" s="685"/>
      <c r="E121" s="685"/>
      <c r="F121" s="685"/>
      <c r="G121" s="685"/>
      <c r="H121" s="685"/>
      <c r="I121" s="685"/>
      <c r="J121" s="685"/>
      <c r="K121" s="685"/>
      <c r="L121" s="771" t="s">
        <v>1047</v>
      </c>
      <c r="M121" s="784" t="s">
        <v>334</v>
      </c>
      <c r="N121" s="731" t="s">
        <v>314</v>
      </c>
      <c r="O121" s="780">
        <v>5.68</v>
      </c>
      <c r="P121" s="780">
        <v>5.68</v>
      </c>
      <c r="Q121" s="780">
        <v>5.68</v>
      </c>
      <c r="R121" s="780">
        <v>4.9000000000000004</v>
      </c>
      <c r="S121" s="780">
        <v>4.95</v>
      </c>
      <c r="T121" s="780">
        <v>4.95</v>
      </c>
      <c r="U121" s="781"/>
    </row>
    <row r="122" spans="1:21">
      <c r="A122" s="769" t="s">
        <v>102</v>
      </c>
      <c r="B122" s="685"/>
      <c r="C122" s="685" t="s">
        <v>1381</v>
      </c>
      <c r="D122" s="685"/>
      <c r="E122" s="685"/>
      <c r="F122" s="685"/>
      <c r="G122" s="685"/>
      <c r="H122" s="685"/>
      <c r="I122" s="685"/>
      <c r="J122" s="685"/>
      <c r="K122" s="685"/>
      <c r="L122" s="771" t="s">
        <v>1048</v>
      </c>
      <c r="M122" s="785" t="s">
        <v>332</v>
      </c>
      <c r="N122" s="731" t="s">
        <v>314</v>
      </c>
      <c r="O122" s="761">
        <v>5.68</v>
      </c>
      <c r="P122" s="761">
        <v>5.68</v>
      </c>
      <c r="Q122" s="761">
        <v>5.68</v>
      </c>
      <c r="R122" s="761">
        <v>4.9000000000000004</v>
      </c>
      <c r="S122" s="761">
        <v>4.95</v>
      </c>
      <c r="T122" s="761">
        <v>4.95</v>
      </c>
      <c r="U122" s="781"/>
    </row>
    <row r="123" spans="1:21">
      <c r="A123" s="769" t="s">
        <v>102</v>
      </c>
      <c r="B123" s="685"/>
      <c r="C123" s="685" t="s">
        <v>1382</v>
      </c>
      <c r="D123" s="685"/>
      <c r="E123" s="685"/>
      <c r="F123" s="685"/>
      <c r="G123" s="685"/>
      <c r="H123" s="685"/>
      <c r="I123" s="685"/>
      <c r="J123" s="685"/>
      <c r="K123" s="685"/>
      <c r="L123" s="771" t="s">
        <v>1049</v>
      </c>
      <c r="M123" s="785" t="s">
        <v>333</v>
      </c>
      <c r="N123" s="731" t="s">
        <v>314</v>
      </c>
      <c r="O123" s="761"/>
      <c r="P123" s="761"/>
      <c r="Q123" s="761"/>
      <c r="R123" s="761"/>
      <c r="S123" s="761"/>
      <c r="T123" s="761"/>
      <c r="U123" s="781"/>
    </row>
    <row r="124" spans="1:21">
      <c r="A124" s="769" t="s">
        <v>102</v>
      </c>
      <c r="B124" s="685" t="s">
        <v>945</v>
      </c>
      <c r="C124" s="685" t="s">
        <v>1383</v>
      </c>
      <c r="D124" s="685"/>
      <c r="E124" s="685"/>
      <c r="F124" s="685"/>
      <c r="G124" s="685"/>
      <c r="H124" s="685"/>
      <c r="I124" s="685"/>
      <c r="J124" s="685"/>
      <c r="K124" s="685"/>
      <c r="L124" s="771" t="s">
        <v>1050</v>
      </c>
      <c r="M124" s="784" t="s">
        <v>335</v>
      </c>
      <c r="N124" s="731" t="s">
        <v>314</v>
      </c>
      <c r="O124" s="780">
        <v>13.57</v>
      </c>
      <c r="P124" s="780">
        <v>13.57</v>
      </c>
      <c r="Q124" s="780">
        <v>13.57</v>
      </c>
      <c r="R124" s="780">
        <v>12.1</v>
      </c>
      <c r="S124" s="780">
        <v>12.6</v>
      </c>
      <c r="T124" s="780">
        <v>12.6</v>
      </c>
      <c r="U124" s="781"/>
    </row>
    <row r="125" spans="1:21">
      <c r="A125" s="769" t="s">
        <v>102</v>
      </c>
      <c r="B125" s="685"/>
      <c r="C125" s="685" t="s">
        <v>1384</v>
      </c>
      <c r="D125" s="685"/>
      <c r="E125" s="685"/>
      <c r="F125" s="685"/>
      <c r="G125" s="685"/>
      <c r="H125" s="685"/>
      <c r="I125" s="685"/>
      <c r="J125" s="685"/>
      <c r="K125" s="685"/>
      <c r="L125" s="771" t="s">
        <v>1051</v>
      </c>
      <c r="M125" s="785" t="s">
        <v>332</v>
      </c>
      <c r="N125" s="731" t="s">
        <v>314</v>
      </c>
      <c r="O125" s="761">
        <v>11.37</v>
      </c>
      <c r="P125" s="761">
        <v>11.37</v>
      </c>
      <c r="Q125" s="761">
        <v>11.37</v>
      </c>
      <c r="R125" s="761">
        <v>9.82</v>
      </c>
      <c r="S125" s="761">
        <v>10.17</v>
      </c>
      <c r="T125" s="761">
        <v>10.17</v>
      </c>
      <c r="U125" s="781"/>
    </row>
    <row r="126" spans="1:21">
      <c r="A126" s="769" t="s">
        <v>102</v>
      </c>
      <c r="B126" s="685"/>
      <c r="C126" s="685" t="s">
        <v>1385</v>
      </c>
      <c r="D126" s="685"/>
      <c r="E126" s="685"/>
      <c r="F126" s="685"/>
      <c r="G126" s="685"/>
      <c r="H126" s="685"/>
      <c r="I126" s="685"/>
      <c r="J126" s="685"/>
      <c r="K126" s="685"/>
      <c r="L126" s="771" t="s">
        <v>1052</v>
      </c>
      <c r="M126" s="785" t="s">
        <v>333</v>
      </c>
      <c r="N126" s="731" t="s">
        <v>314</v>
      </c>
      <c r="O126" s="761">
        <v>2.2000000000000002</v>
      </c>
      <c r="P126" s="761">
        <v>2.2000000000000002</v>
      </c>
      <c r="Q126" s="761">
        <v>2.2000000000000002</v>
      </c>
      <c r="R126" s="761">
        <v>2.2799999999999998</v>
      </c>
      <c r="S126" s="761">
        <v>2.4300000000000002</v>
      </c>
      <c r="T126" s="761">
        <v>2.4300000000000002</v>
      </c>
      <c r="U126" s="781"/>
    </row>
    <row r="127" spans="1:21">
      <c r="A127" s="769" t="s">
        <v>102</v>
      </c>
      <c r="B127" s="685"/>
      <c r="C127" s="685" t="s">
        <v>1386</v>
      </c>
      <c r="D127" s="685"/>
      <c r="E127" s="685"/>
      <c r="F127" s="685"/>
      <c r="G127" s="685"/>
      <c r="H127" s="685"/>
      <c r="I127" s="685"/>
      <c r="J127" s="685"/>
      <c r="K127" s="685"/>
      <c r="L127" s="771" t="s">
        <v>1053</v>
      </c>
      <c r="M127" s="784" t="s">
        <v>336</v>
      </c>
      <c r="N127" s="731" t="s">
        <v>314</v>
      </c>
      <c r="O127" s="780">
        <v>4.2</v>
      </c>
      <c r="P127" s="780">
        <v>4.2</v>
      </c>
      <c r="Q127" s="780">
        <v>4.2</v>
      </c>
      <c r="R127" s="780">
        <v>3.85</v>
      </c>
      <c r="S127" s="780">
        <v>4.0999999999999996</v>
      </c>
      <c r="T127" s="780">
        <v>4.0999999999999996</v>
      </c>
      <c r="U127" s="781"/>
    </row>
    <row r="128" spans="1:21">
      <c r="A128" s="769" t="s">
        <v>102</v>
      </c>
      <c r="B128" s="685"/>
      <c r="C128" s="685" t="s">
        <v>1387</v>
      </c>
      <c r="D128" s="685"/>
      <c r="E128" s="685"/>
      <c r="F128" s="685"/>
      <c r="G128" s="685"/>
      <c r="H128" s="685"/>
      <c r="I128" s="685"/>
      <c r="J128" s="685"/>
      <c r="K128" s="685"/>
      <c r="L128" s="771" t="s">
        <v>1054</v>
      </c>
      <c r="M128" s="785" t="s">
        <v>332</v>
      </c>
      <c r="N128" s="731" t="s">
        <v>314</v>
      </c>
      <c r="O128" s="761">
        <v>4.2</v>
      </c>
      <c r="P128" s="761">
        <v>4.2</v>
      </c>
      <c r="Q128" s="761">
        <v>4.2</v>
      </c>
      <c r="R128" s="761">
        <v>3.85</v>
      </c>
      <c r="S128" s="761">
        <v>4.0999999999999996</v>
      </c>
      <c r="T128" s="761">
        <v>4.0999999999999996</v>
      </c>
      <c r="U128" s="781"/>
    </row>
    <row r="129" spans="1:21">
      <c r="A129" s="769" t="s">
        <v>102</v>
      </c>
      <c r="B129" s="685"/>
      <c r="C129" s="685" t="s">
        <v>1388</v>
      </c>
      <c r="D129" s="685"/>
      <c r="E129" s="685"/>
      <c r="F129" s="685"/>
      <c r="G129" s="685"/>
      <c r="H129" s="685"/>
      <c r="I129" s="685"/>
      <c r="J129" s="685"/>
      <c r="K129" s="685"/>
      <c r="L129" s="771" t="s">
        <v>1055</v>
      </c>
      <c r="M129" s="785" t="s">
        <v>333</v>
      </c>
      <c r="N129" s="731" t="s">
        <v>314</v>
      </c>
      <c r="O129" s="761"/>
      <c r="P129" s="761"/>
      <c r="Q129" s="761"/>
      <c r="R129" s="761"/>
      <c r="S129" s="761"/>
      <c r="T129" s="761"/>
      <c r="U129" s="776"/>
    </row>
    <row r="130" spans="1:21" ht="22.8">
      <c r="A130" s="769" t="s">
        <v>102</v>
      </c>
      <c r="B130" s="685"/>
      <c r="C130" s="685" t="s">
        <v>1389</v>
      </c>
      <c r="D130" s="685"/>
      <c r="E130" s="685"/>
      <c r="F130" s="685"/>
      <c r="G130" s="685"/>
      <c r="H130" s="685"/>
      <c r="I130" s="685"/>
      <c r="J130" s="685"/>
      <c r="K130" s="685"/>
      <c r="L130" s="771" t="s">
        <v>1056</v>
      </c>
      <c r="M130" s="786" t="s">
        <v>935</v>
      </c>
      <c r="N130" s="731" t="s">
        <v>314</v>
      </c>
      <c r="O130" s="778"/>
      <c r="P130" s="778"/>
      <c r="Q130" s="778"/>
      <c r="R130" s="778"/>
      <c r="S130" s="778"/>
      <c r="T130" s="778"/>
      <c r="U130" s="776"/>
    </row>
    <row r="131" spans="1:21">
      <c r="A131" s="769" t="s">
        <v>103</v>
      </c>
      <c r="B131" s="685"/>
      <c r="C131" s="685"/>
      <c r="D131" s="685"/>
      <c r="E131" s="685"/>
      <c r="F131" s="685"/>
      <c r="G131" s="685"/>
      <c r="H131" s="685"/>
      <c r="I131" s="685"/>
      <c r="J131" s="685"/>
      <c r="K131" s="685"/>
      <c r="L131" s="770" t="s">
        <v>2866</v>
      </c>
      <c r="M131" s="692"/>
      <c r="N131" s="692"/>
      <c r="O131" s="692"/>
      <c r="P131" s="692"/>
      <c r="Q131" s="692"/>
      <c r="R131" s="692"/>
      <c r="S131" s="692"/>
      <c r="T131" s="692"/>
      <c r="U131" s="692"/>
    </row>
    <row r="132" spans="1:21">
      <c r="A132" s="769" t="s">
        <v>103</v>
      </c>
      <c r="B132" s="685"/>
      <c r="C132" s="685"/>
      <c r="D132" s="685"/>
      <c r="E132" s="685"/>
      <c r="F132" s="685"/>
      <c r="G132" s="685"/>
      <c r="H132" s="685"/>
      <c r="I132" s="685"/>
      <c r="J132" s="685"/>
      <c r="K132" s="685"/>
      <c r="L132" s="771" t="s">
        <v>17</v>
      </c>
      <c r="M132" s="772" t="s">
        <v>313</v>
      </c>
      <c r="N132" s="768"/>
      <c r="O132" s="773" t="s">
        <v>824</v>
      </c>
      <c r="P132" s="774"/>
      <c r="Q132" s="774"/>
      <c r="R132" s="774"/>
      <c r="S132" s="774"/>
      <c r="T132" s="775"/>
      <c r="U132" s="776"/>
    </row>
    <row r="133" spans="1:21">
      <c r="A133" s="769" t="s">
        <v>103</v>
      </c>
      <c r="B133" s="685"/>
      <c r="C133" s="685" t="s">
        <v>1307</v>
      </c>
      <c r="D133" s="685"/>
      <c r="E133" s="685"/>
      <c r="F133" s="685"/>
      <c r="G133" s="685"/>
      <c r="H133" s="685"/>
      <c r="I133" s="685"/>
      <c r="J133" s="685"/>
      <c r="K133" s="685"/>
      <c r="L133" s="771" t="s">
        <v>101</v>
      </c>
      <c r="M133" s="777" t="s">
        <v>310</v>
      </c>
      <c r="N133" s="768" t="s">
        <v>311</v>
      </c>
      <c r="O133" s="778">
        <v>7.3</v>
      </c>
      <c r="P133" s="778">
        <v>7.3</v>
      </c>
      <c r="Q133" s="778">
        <v>7.3</v>
      </c>
      <c r="R133" s="778">
        <v>7.59</v>
      </c>
      <c r="S133" s="778">
        <v>8.07</v>
      </c>
      <c r="T133" s="778">
        <v>8.07</v>
      </c>
      <c r="U133" s="776"/>
    </row>
    <row r="134" spans="1:21">
      <c r="A134" s="769" t="s">
        <v>103</v>
      </c>
      <c r="B134" s="685"/>
      <c r="C134" s="685" t="s">
        <v>1308</v>
      </c>
      <c r="D134" s="685"/>
      <c r="E134" s="685"/>
      <c r="F134" s="685"/>
      <c r="G134" s="685"/>
      <c r="H134" s="685"/>
      <c r="I134" s="685"/>
      <c r="J134" s="685"/>
      <c r="K134" s="685"/>
      <c r="L134" s="771" t="s">
        <v>102</v>
      </c>
      <c r="M134" s="777" t="s">
        <v>312</v>
      </c>
      <c r="N134" s="768" t="s">
        <v>311</v>
      </c>
      <c r="O134" s="778"/>
      <c r="P134" s="778"/>
      <c r="Q134" s="778"/>
      <c r="R134" s="778"/>
      <c r="S134" s="778"/>
      <c r="T134" s="778"/>
      <c r="U134" s="776"/>
    </row>
    <row r="135" spans="1:21">
      <c r="A135" s="769" t="s">
        <v>103</v>
      </c>
      <c r="B135" s="685"/>
      <c r="C135" s="685" t="s">
        <v>1362</v>
      </c>
      <c r="D135" s="685"/>
      <c r="E135" s="685"/>
      <c r="F135" s="685"/>
      <c r="G135" s="685"/>
      <c r="H135" s="685"/>
      <c r="I135" s="685"/>
      <c r="J135" s="685"/>
      <c r="K135" s="685"/>
      <c r="L135" s="771">
        <v>4</v>
      </c>
      <c r="M135" s="779" t="s">
        <v>950</v>
      </c>
      <c r="N135" s="731" t="s">
        <v>314</v>
      </c>
      <c r="O135" s="780">
        <v>63.419999999999995</v>
      </c>
      <c r="P135" s="780">
        <v>63.419999999999995</v>
      </c>
      <c r="Q135" s="780">
        <v>63.419999999999995</v>
      </c>
      <c r="R135" s="780">
        <v>64.190000000000012</v>
      </c>
      <c r="S135" s="780">
        <v>66.47</v>
      </c>
      <c r="T135" s="780">
        <v>66.47</v>
      </c>
      <c r="U135" s="776"/>
    </row>
    <row r="136" spans="1:21">
      <c r="A136" s="769" t="s">
        <v>103</v>
      </c>
      <c r="B136" s="685"/>
      <c r="C136" s="685" t="s">
        <v>1309</v>
      </c>
      <c r="D136" s="685"/>
      <c r="E136" s="685"/>
      <c r="F136" s="685"/>
      <c r="G136" s="685"/>
      <c r="H136" s="685"/>
      <c r="I136" s="685"/>
      <c r="J136" s="685"/>
      <c r="K136" s="685"/>
      <c r="L136" s="771" t="s">
        <v>145</v>
      </c>
      <c r="M136" s="755" t="s">
        <v>315</v>
      </c>
      <c r="N136" s="731" t="s">
        <v>314</v>
      </c>
      <c r="O136" s="761"/>
      <c r="P136" s="761"/>
      <c r="Q136" s="761"/>
      <c r="R136" s="761"/>
      <c r="S136" s="761"/>
      <c r="T136" s="761"/>
      <c r="U136" s="781"/>
    </row>
    <row r="137" spans="1:21">
      <c r="A137" s="769" t="s">
        <v>103</v>
      </c>
      <c r="B137" s="685"/>
      <c r="C137" s="685" t="s">
        <v>1310</v>
      </c>
      <c r="D137" s="685"/>
      <c r="E137" s="685"/>
      <c r="F137" s="685"/>
      <c r="G137" s="685"/>
      <c r="H137" s="685"/>
      <c r="I137" s="685"/>
      <c r="J137" s="685"/>
      <c r="K137" s="685"/>
      <c r="L137" s="771" t="s">
        <v>376</v>
      </c>
      <c r="M137" s="755" t="s">
        <v>316</v>
      </c>
      <c r="N137" s="731" t="s">
        <v>314</v>
      </c>
      <c r="O137" s="761">
        <v>63.42</v>
      </c>
      <c r="P137" s="761">
        <v>63.42</v>
      </c>
      <c r="Q137" s="761">
        <v>63.42</v>
      </c>
      <c r="R137" s="761">
        <v>64.19</v>
      </c>
      <c r="S137" s="761">
        <v>66.47</v>
      </c>
      <c r="T137" s="761">
        <v>66.47</v>
      </c>
      <c r="U137" s="781"/>
    </row>
    <row r="138" spans="1:21" ht="22.8">
      <c r="A138" s="769" t="s">
        <v>103</v>
      </c>
      <c r="B138" s="685"/>
      <c r="C138" s="685" t="s">
        <v>1327</v>
      </c>
      <c r="D138" s="685"/>
      <c r="E138" s="685"/>
      <c r="F138" s="685"/>
      <c r="G138" s="685"/>
      <c r="H138" s="685"/>
      <c r="I138" s="685"/>
      <c r="J138" s="685"/>
      <c r="K138" s="685"/>
      <c r="L138" s="771" t="s">
        <v>377</v>
      </c>
      <c r="M138" s="779" t="s">
        <v>946</v>
      </c>
      <c r="N138" s="731" t="s">
        <v>314</v>
      </c>
      <c r="O138" s="761"/>
      <c r="P138" s="761"/>
      <c r="Q138" s="761"/>
      <c r="R138" s="761"/>
      <c r="S138" s="761"/>
      <c r="T138" s="761"/>
      <c r="U138" s="781"/>
    </row>
    <row r="139" spans="1:21">
      <c r="A139" s="769" t="s">
        <v>103</v>
      </c>
      <c r="B139" s="685"/>
      <c r="C139" s="685" t="s">
        <v>1311</v>
      </c>
      <c r="D139" s="685"/>
      <c r="E139" s="685"/>
      <c r="F139" s="685"/>
      <c r="G139" s="685"/>
      <c r="H139" s="685"/>
      <c r="I139" s="685"/>
      <c r="J139" s="685"/>
      <c r="K139" s="685"/>
      <c r="L139" s="771" t="s">
        <v>119</v>
      </c>
      <c r="M139" s="779" t="s">
        <v>317</v>
      </c>
      <c r="N139" s="731" t="s">
        <v>314</v>
      </c>
      <c r="O139" s="780">
        <v>0</v>
      </c>
      <c r="P139" s="780">
        <v>0</v>
      </c>
      <c r="Q139" s="780">
        <v>0</v>
      </c>
      <c r="R139" s="780">
        <v>0</v>
      </c>
      <c r="S139" s="780">
        <v>0</v>
      </c>
      <c r="T139" s="780">
        <v>0</v>
      </c>
      <c r="U139" s="781"/>
    </row>
    <row r="140" spans="1:21">
      <c r="A140" s="769" t="s">
        <v>103</v>
      </c>
      <c r="B140" s="685"/>
      <c r="C140" s="685" t="s">
        <v>1337</v>
      </c>
      <c r="D140" s="685"/>
      <c r="E140" s="685"/>
      <c r="F140" s="685"/>
      <c r="G140" s="685"/>
      <c r="H140" s="685"/>
      <c r="I140" s="685"/>
      <c r="J140" s="685"/>
      <c r="K140" s="685"/>
      <c r="L140" s="771" t="s">
        <v>121</v>
      </c>
      <c r="M140" s="755" t="s">
        <v>910</v>
      </c>
      <c r="N140" s="731" t="s">
        <v>314</v>
      </c>
      <c r="O140" s="761"/>
      <c r="P140" s="761"/>
      <c r="Q140" s="761"/>
      <c r="R140" s="761"/>
      <c r="S140" s="761"/>
      <c r="T140" s="761"/>
      <c r="U140" s="781"/>
    </row>
    <row r="141" spans="1:21">
      <c r="A141" s="769" t="s">
        <v>103</v>
      </c>
      <c r="B141" s="685"/>
      <c r="C141" s="685" t="s">
        <v>1338</v>
      </c>
      <c r="D141" s="685"/>
      <c r="E141" s="685"/>
      <c r="F141" s="685"/>
      <c r="G141" s="685"/>
      <c r="H141" s="685"/>
      <c r="I141" s="685"/>
      <c r="J141" s="685"/>
      <c r="K141" s="685"/>
      <c r="L141" s="771" t="s">
        <v>122</v>
      </c>
      <c r="M141" s="755" t="s">
        <v>318</v>
      </c>
      <c r="N141" s="731" t="s">
        <v>314</v>
      </c>
      <c r="O141" s="761"/>
      <c r="P141" s="761"/>
      <c r="Q141" s="761"/>
      <c r="R141" s="761"/>
      <c r="S141" s="761"/>
      <c r="T141" s="761"/>
      <c r="U141" s="781"/>
    </row>
    <row r="142" spans="1:21">
      <c r="A142" s="769" t="s">
        <v>103</v>
      </c>
      <c r="B142" s="685"/>
      <c r="C142" s="685" t="s">
        <v>1363</v>
      </c>
      <c r="D142" s="685"/>
      <c r="E142" s="685"/>
      <c r="F142" s="685"/>
      <c r="G142" s="685"/>
      <c r="H142" s="685"/>
      <c r="I142" s="685"/>
      <c r="J142" s="685"/>
      <c r="K142" s="685"/>
      <c r="L142" s="771" t="s">
        <v>123</v>
      </c>
      <c r="M142" s="772" t="s">
        <v>319</v>
      </c>
      <c r="N142" s="731" t="s">
        <v>314</v>
      </c>
      <c r="O142" s="778"/>
      <c r="P142" s="778"/>
      <c r="Q142" s="778"/>
      <c r="R142" s="778"/>
      <c r="S142" s="778"/>
      <c r="T142" s="778"/>
      <c r="U142" s="781"/>
    </row>
    <row r="143" spans="1:21">
      <c r="A143" s="769" t="s">
        <v>103</v>
      </c>
      <c r="B143" s="685"/>
      <c r="C143" s="685" t="s">
        <v>1364</v>
      </c>
      <c r="D143" s="685"/>
      <c r="E143" s="685"/>
      <c r="F143" s="685"/>
      <c r="G143" s="685"/>
      <c r="H143" s="685"/>
      <c r="I143" s="685"/>
      <c r="J143" s="685"/>
      <c r="K143" s="685"/>
      <c r="L143" s="771" t="s">
        <v>124</v>
      </c>
      <c r="M143" s="772" t="s">
        <v>320</v>
      </c>
      <c r="N143" s="731" t="s">
        <v>314</v>
      </c>
      <c r="O143" s="761"/>
      <c r="P143" s="761"/>
      <c r="Q143" s="761"/>
      <c r="R143" s="761"/>
      <c r="S143" s="761"/>
      <c r="T143" s="761"/>
      <c r="U143" s="781"/>
    </row>
    <row r="144" spans="1:21">
      <c r="A144" s="769" t="s">
        <v>103</v>
      </c>
      <c r="B144" s="685"/>
      <c r="C144" s="685" t="s">
        <v>1365</v>
      </c>
      <c r="D144" s="685"/>
      <c r="E144" s="685"/>
      <c r="F144" s="685"/>
      <c r="G144" s="685"/>
      <c r="H144" s="685"/>
      <c r="I144" s="685"/>
      <c r="J144" s="685"/>
      <c r="K144" s="685"/>
      <c r="L144" s="771" t="s">
        <v>125</v>
      </c>
      <c r="M144" s="779" t="s">
        <v>321</v>
      </c>
      <c r="N144" s="731" t="s">
        <v>314</v>
      </c>
      <c r="O144" s="780">
        <v>63.419999999999995</v>
      </c>
      <c r="P144" s="780">
        <v>63.419999999999995</v>
      </c>
      <c r="Q144" s="780">
        <v>63.419999999999995</v>
      </c>
      <c r="R144" s="780">
        <v>64.190000000000012</v>
      </c>
      <c r="S144" s="780">
        <v>66.47</v>
      </c>
      <c r="T144" s="780">
        <v>66.47</v>
      </c>
      <c r="U144" s="781"/>
    </row>
    <row r="145" spans="1:21" ht="22.8">
      <c r="A145" s="769" t="s">
        <v>103</v>
      </c>
      <c r="B145" s="685"/>
      <c r="C145" s="685" t="s">
        <v>1366</v>
      </c>
      <c r="D145" s="685"/>
      <c r="E145" s="685"/>
      <c r="F145" s="685"/>
      <c r="G145" s="685"/>
      <c r="H145" s="685"/>
      <c r="I145" s="685"/>
      <c r="J145" s="685"/>
      <c r="K145" s="685"/>
      <c r="L145" s="771" t="s">
        <v>146</v>
      </c>
      <c r="M145" s="755" t="s">
        <v>322</v>
      </c>
      <c r="N145" s="731" t="s">
        <v>314</v>
      </c>
      <c r="O145" s="761">
        <v>63.42</v>
      </c>
      <c r="P145" s="761">
        <v>63.42</v>
      </c>
      <c r="Q145" s="761">
        <v>63.42</v>
      </c>
      <c r="R145" s="761">
        <v>64.19</v>
      </c>
      <c r="S145" s="761">
        <v>66.47</v>
      </c>
      <c r="T145" s="761">
        <v>66.47</v>
      </c>
      <c r="U145" s="781"/>
    </row>
    <row r="146" spans="1:21">
      <c r="A146" s="769" t="s">
        <v>103</v>
      </c>
      <c r="B146" s="685"/>
      <c r="C146" s="685" t="s">
        <v>1367</v>
      </c>
      <c r="D146" s="685"/>
      <c r="E146" s="685"/>
      <c r="F146" s="685"/>
      <c r="G146" s="685"/>
      <c r="H146" s="685"/>
      <c r="I146" s="685"/>
      <c r="J146" s="685"/>
      <c r="K146" s="685"/>
      <c r="L146" s="771" t="s">
        <v>187</v>
      </c>
      <c r="M146" s="755" t="s">
        <v>323</v>
      </c>
      <c r="N146" s="731" t="s">
        <v>314</v>
      </c>
      <c r="O146" s="761"/>
      <c r="P146" s="761"/>
      <c r="Q146" s="761"/>
      <c r="R146" s="761"/>
      <c r="S146" s="761"/>
      <c r="T146" s="761"/>
      <c r="U146" s="781"/>
    </row>
    <row r="147" spans="1:21" ht="22.8">
      <c r="A147" s="769" t="s">
        <v>103</v>
      </c>
      <c r="B147" s="685"/>
      <c r="C147" s="685" t="s">
        <v>1368</v>
      </c>
      <c r="D147" s="685"/>
      <c r="E147" s="685"/>
      <c r="F147" s="685"/>
      <c r="G147" s="685"/>
      <c r="H147" s="685"/>
      <c r="I147" s="685"/>
      <c r="J147" s="685"/>
      <c r="K147" s="685"/>
      <c r="L147" s="771" t="s">
        <v>393</v>
      </c>
      <c r="M147" s="755" t="s">
        <v>947</v>
      </c>
      <c r="N147" s="731" t="s">
        <v>314</v>
      </c>
      <c r="O147" s="761"/>
      <c r="P147" s="761"/>
      <c r="Q147" s="761"/>
      <c r="R147" s="761"/>
      <c r="S147" s="761"/>
      <c r="T147" s="761"/>
      <c r="U147" s="781"/>
    </row>
    <row r="148" spans="1:21">
      <c r="A148" s="769" t="s">
        <v>103</v>
      </c>
      <c r="B148" s="685"/>
      <c r="C148" s="685" t="s">
        <v>1369</v>
      </c>
      <c r="D148" s="685"/>
      <c r="E148" s="685"/>
      <c r="F148" s="685"/>
      <c r="G148" s="685"/>
      <c r="H148" s="685"/>
      <c r="I148" s="685"/>
      <c r="J148" s="685"/>
      <c r="K148" s="685"/>
      <c r="L148" s="771" t="s">
        <v>126</v>
      </c>
      <c r="M148" s="772" t="s">
        <v>963</v>
      </c>
      <c r="N148" s="731" t="s">
        <v>314</v>
      </c>
      <c r="O148" s="761">
        <v>5.76</v>
      </c>
      <c r="P148" s="761">
        <v>5.76</v>
      </c>
      <c r="Q148" s="761">
        <v>5.76</v>
      </c>
      <c r="R148" s="761">
        <v>5.84</v>
      </c>
      <c r="S148" s="761">
        <v>6.04</v>
      </c>
      <c r="T148" s="761">
        <v>6.04</v>
      </c>
      <c r="U148" s="781"/>
    </row>
    <row r="149" spans="1:21">
      <c r="A149" s="769" t="s">
        <v>103</v>
      </c>
      <c r="B149" s="685"/>
      <c r="C149" s="685" t="s">
        <v>1370</v>
      </c>
      <c r="D149" s="685"/>
      <c r="E149" s="685"/>
      <c r="F149" s="685"/>
      <c r="G149" s="685"/>
      <c r="H149" s="685"/>
      <c r="I149" s="685"/>
      <c r="J149" s="685"/>
      <c r="K149" s="685"/>
      <c r="L149" s="771" t="s">
        <v>1039</v>
      </c>
      <c r="M149" s="782" t="s">
        <v>325</v>
      </c>
      <c r="N149" s="783" t="s">
        <v>142</v>
      </c>
      <c r="O149" s="780">
        <v>9.0823084200567639</v>
      </c>
      <c r="P149" s="780">
        <v>9.0823084200567639</v>
      </c>
      <c r="Q149" s="780">
        <v>9.0823084200567639</v>
      </c>
      <c r="R149" s="780">
        <v>9.0979903411746363</v>
      </c>
      <c r="S149" s="780">
        <v>9.0868060779298929</v>
      </c>
      <c r="T149" s="780">
        <v>9.0868060779298929</v>
      </c>
      <c r="U149" s="781"/>
    </row>
    <row r="150" spans="1:21">
      <c r="A150" s="769" t="s">
        <v>103</v>
      </c>
      <c r="B150" s="685"/>
      <c r="C150" s="685" t="s">
        <v>1371</v>
      </c>
      <c r="D150" s="685"/>
      <c r="E150" s="685"/>
      <c r="F150" s="685"/>
      <c r="G150" s="685"/>
      <c r="H150" s="685"/>
      <c r="I150" s="685"/>
      <c r="J150" s="685"/>
      <c r="K150" s="685"/>
      <c r="L150" s="771" t="s">
        <v>127</v>
      </c>
      <c r="M150" s="772" t="s">
        <v>326</v>
      </c>
      <c r="N150" s="731" t="s">
        <v>314</v>
      </c>
      <c r="O150" s="780">
        <v>57.66</v>
      </c>
      <c r="P150" s="780">
        <v>57.66</v>
      </c>
      <c r="Q150" s="780">
        <v>57.66</v>
      </c>
      <c r="R150" s="780">
        <v>58.350000000000009</v>
      </c>
      <c r="S150" s="780">
        <v>60.43</v>
      </c>
      <c r="T150" s="780">
        <v>60.43</v>
      </c>
      <c r="U150" s="781"/>
    </row>
    <row r="151" spans="1:21">
      <c r="A151" s="769" t="s">
        <v>103</v>
      </c>
      <c r="B151" s="685"/>
      <c r="C151" s="685" t="s">
        <v>1372</v>
      </c>
      <c r="D151" s="685"/>
      <c r="E151" s="685"/>
      <c r="F151" s="685"/>
      <c r="G151" s="685"/>
      <c r="H151" s="685"/>
      <c r="I151" s="685"/>
      <c r="J151" s="685"/>
      <c r="K151" s="685"/>
      <c r="L151" s="771" t="s">
        <v>999</v>
      </c>
      <c r="M151" s="755" t="s">
        <v>327</v>
      </c>
      <c r="N151" s="731" t="s">
        <v>314</v>
      </c>
      <c r="O151" s="780">
        <v>0</v>
      </c>
      <c r="P151" s="780">
        <v>0</v>
      </c>
      <c r="Q151" s="780">
        <v>0</v>
      </c>
      <c r="R151" s="780">
        <v>0</v>
      </c>
      <c r="S151" s="780">
        <v>0</v>
      </c>
      <c r="T151" s="780">
        <v>0</v>
      </c>
      <c r="U151" s="781"/>
    </row>
    <row r="152" spans="1:21">
      <c r="A152" s="769" t="s">
        <v>103</v>
      </c>
      <c r="B152" s="685"/>
      <c r="C152" s="685" t="s">
        <v>1373</v>
      </c>
      <c r="D152" s="685"/>
      <c r="E152" s="685"/>
      <c r="F152" s="685"/>
      <c r="G152" s="685"/>
      <c r="H152" s="685"/>
      <c r="I152" s="685"/>
      <c r="J152" s="685"/>
      <c r="K152" s="685"/>
      <c r="L152" s="771" t="s">
        <v>1040</v>
      </c>
      <c r="M152" s="784" t="s">
        <v>328</v>
      </c>
      <c r="N152" s="731" t="s">
        <v>314</v>
      </c>
      <c r="O152" s="761"/>
      <c r="P152" s="761"/>
      <c r="Q152" s="761"/>
      <c r="R152" s="761"/>
      <c r="S152" s="761"/>
      <c r="T152" s="761"/>
      <c r="U152" s="781"/>
    </row>
    <row r="153" spans="1:21">
      <c r="A153" s="769" t="s">
        <v>103</v>
      </c>
      <c r="B153" s="685"/>
      <c r="C153" s="685" t="s">
        <v>1374</v>
      </c>
      <c r="D153" s="685"/>
      <c r="E153" s="685"/>
      <c r="F153" s="685"/>
      <c r="G153" s="685"/>
      <c r="H153" s="685"/>
      <c r="I153" s="685"/>
      <c r="J153" s="685"/>
      <c r="K153" s="685"/>
      <c r="L153" s="771" t="s">
        <v>1041</v>
      </c>
      <c r="M153" s="784" t="s">
        <v>329</v>
      </c>
      <c r="N153" s="731" t="s">
        <v>314</v>
      </c>
      <c r="O153" s="761"/>
      <c r="P153" s="761"/>
      <c r="Q153" s="761"/>
      <c r="R153" s="761"/>
      <c r="S153" s="761"/>
      <c r="T153" s="761"/>
      <c r="U153" s="781"/>
    </row>
    <row r="154" spans="1:21">
      <c r="A154" s="769" t="s">
        <v>103</v>
      </c>
      <c r="B154" s="685"/>
      <c r="C154" s="685" t="s">
        <v>1375</v>
      </c>
      <c r="D154" s="685"/>
      <c r="E154" s="685"/>
      <c r="F154" s="685"/>
      <c r="G154" s="685"/>
      <c r="H154" s="685"/>
      <c r="I154" s="685"/>
      <c r="J154" s="685"/>
      <c r="K154" s="685"/>
      <c r="L154" s="771" t="s">
        <v>1042</v>
      </c>
      <c r="M154" s="784" t="s">
        <v>330</v>
      </c>
      <c r="N154" s="731" t="s">
        <v>314</v>
      </c>
      <c r="O154" s="761"/>
      <c r="P154" s="761"/>
      <c r="Q154" s="761"/>
      <c r="R154" s="761"/>
      <c r="S154" s="761"/>
      <c r="T154" s="761"/>
      <c r="U154" s="781"/>
    </row>
    <row r="155" spans="1:21">
      <c r="A155" s="769" t="s">
        <v>103</v>
      </c>
      <c r="B155" s="685" t="s">
        <v>944</v>
      </c>
      <c r="C155" s="685" t="s">
        <v>1376</v>
      </c>
      <c r="D155" s="685"/>
      <c r="E155" s="685"/>
      <c r="F155" s="685"/>
      <c r="G155" s="685"/>
      <c r="H155" s="685"/>
      <c r="I155" s="685"/>
      <c r="J155" s="685"/>
      <c r="K155" s="685"/>
      <c r="L155" s="771" t="s">
        <v>1043</v>
      </c>
      <c r="M155" s="755" t="s">
        <v>331</v>
      </c>
      <c r="N155" s="731" t="s">
        <v>314</v>
      </c>
      <c r="O155" s="780">
        <v>0</v>
      </c>
      <c r="P155" s="780">
        <v>0</v>
      </c>
      <c r="Q155" s="780">
        <v>0</v>
      </c>
      <c r="R155" s="780">
        <v>0</v>
      </c>
      <c r="S155" s="780">
        <v>0</v>
      </c>
      <c r="T155" s="780">
        <v>0</v>
      </c>
      <c r="U155" s="781"/>
    </row>
    <row r="156" spans="1:21">
      <c r="A156" s="769" t="s">
        <v>103</v>
      </c>
      <c r="B156" s="685"/>
      <c r="C156" s="685" t="s">
        <v>1377</v>
      </c>
      <c r="D156" s="685"/>
      <c r="E156" s="685"/>
      <c r="F156" s="685"/>
      <c r="G156" s="685"/>
      <c r="H156" s="685"/>
      <c r="I156" s="685"/>
      <c r="J156" s="685"/>
      <c r="K156" s="685"/>
      <c r="L156" s="771" t="s">
        <v>1044</v>
      </c>
      <c r="M156" s="784" t="s">
        <v>332</v>
      </c>
      <c r="N156" s="731" t="s">
        <v>314</v>
      </c>
      <c r="O156" s="761"/>
      <c r="P156" s="761"/>
      <c r="Q156" s="761"/>
      <c r="R156" s="761"/>
      <c r="S156" s="761"/>
      <c r="T156" s="761"/>
      <c r="U156" s="781"/>
    </row>
    <row r="157" spans="1:21">
      <c r="A157" s="769" t="s">
        <v>103</v>
      </c>
      <c r="B157" s="685"/>
      <c r="C157" s="685" t="s">
        <v>1378</v>
      </c>
      <c r="D157" s="685"/>
      <c r="E157" s="685"/>
      <c r="F157" s="685"/>
      <c r="G157" s="685"/>
      <c r="H157" s="685"/>
      <c r="I157" s="685"/>
      <c r="J157" s="685"/>
      <c r="K157" s="685"/>
      <c r="L157" s="771" t="s">
        <v>1045</v>
      </c>
      <c r="M157" s="784" t="s">
        <v>333</v>
      </c>
      <c r="N157" s="731" t="s">
        <v>314</v>
      </c>
      <c r="O157" s="761"/>
      <c r="P157" s="761"/>
      <c r="Q157" s="761"/>
      <c r="R157" s="761"/>
      <c r="S157" s="761"/>
      <c r="T157" s="761"/>
      <c r="U157" s="781"/>
    </row>
    <row r="158" spans="1:21">
      <c r="A158" s="769" t="s">
        <v>103</v>
      </c>
      <c r="B158" s="685" t="s">
        <v>944</v>
      </c>
      <c r="C158" s="685" t="s">
        <v>1379</v>
      </c>
      <c r="D158" s="685"/>
      <c r="E158" s="685"/>
      <c r="F158" s="685"/>
      <c r="G158" s="685"/>
      <c r="H158" s="685"/>
      <c r="I158" s="685"/>
      <c r="J158" s="685"/>
      <c r="K158" s="685"/>
      <c r="L158" s="771" t="s">
        <v>1046</v>
      </c>
      <c r="M158" s="755" t="s">
        <v>964</v>
      </c>
      <c r="N158" s="731" t="s">
        <v>314</v>
      </c>
      <c r="O158" s="780">
        <v>57.66</v>
      </c>
      <c r="P158" s="780">
        <v>57.66</v>
      </c>
      <c r="Q158" s="780">
        <v>57.66</v>
      </c>
      <c r="R158" s="780">
        <v>58.350000000000009</v>
      </c>
      <c r="S158" s="780">
        <v>60.43</v>
      </c>
      <c r="T158" s="780">
        <v>60.43</v>
      </c>
      <c r="U158" s="781"/>
    </row>
    <row r="159" spans="1:21">
      <c r="A159" s="769" t="s">
        <v>103</v>
      </c>
      <c r="B159" s="685"/>
      <c r="C159" s="685" t="s">
        <v>1380</v>
      </c>
      <c r="D159" s="685"/>
      <c r="E159" s="685"/>
      <c r="F159" s="685"/>
      <c r="G159" s="685"/>
      <c r="H159" s="685"/>
      <c r="I159" s="685"/>
      <c r="J159" s="685"/>
      <c r="K159" s="685"/>
      <c r="L159" s="771" t="s">
        <v>1047</v>
      </c>
      <c r="M159" s="784" t="s">
        <v>334</v>
      </c>
      <c r="N159" s="731" t="s">
        <v>314</v>
      </c>
      <c r="O159" s="780">
        <v>13.29</v>
      </c>
      <c r="P159" s="780">
        <v>13.29</v>
      </c>
      <c r="Q159" s="780">
        <v>13.29</v>
      </c>
      <c r="R159" s="780">
        <v>12.6</v>
      </c>
      <c r="S159" s="780">
        <v>12.9</v>
      </c>
      <c r="T159" s="780">
        <v>12.9</v>
      </c>
      <c r="U159" s="781"/>
    </row>
    <row r="160" spans="1:21">
      <c r="A160" s="769" t="s">
        <v>103</v>
      </c>
      <c r="B160" s="685"/>
      <c r="C160" s="685" t="s">
        <v>1381</v>
      </c>
      <c r="D160" s="685"/>
      <c r="E160" s="685"/>
      <c r="F160" s="685"/>
      <c r="G160" s="685"/>
      <c r="H160" s="685"/>
      <c r="I160" s="685"/>
      <c r="J160" s="685"/>
      <c r="K160" s="685"/>
      <c r="L160" s="771" t="s">
        <v>1048</v>
      </c>
      <c r="M160" s="785" t="s">
        <v>332</v>
      </c>
      <c r="N160" s="731" t="s">
        <v>314</v>
      </c>
      <c r="O160" s="761">
        <v>13.29</v>
      </c>
      <c r="P160" s="761">
        <v>13.29</v>
      </c>
      <c r="Q160" s="761">
        <v>13.29</v>
      </c>
      <c r="R160" s="761">
        <v>12.6</v>
      </c>
      <c r="S160" s="761">
        <v>12.9</v>
      </c>
      <c r="T160" s="761">
        <v>12.9</v>
      </c>
      <c r="U160" s="781"/>
    </row>
    <row r="161" spans="1:21">
      <c r="A161" s="769" t="s">
        <v>103</v>
      </c>
      <c r="B161" s="685"/>
      <c r="C161" s="685" t="s">
        <v>1382</v>
      </c>
      <c r="D161" s="685"/>
      <c r="E161" s="685"/>
      <c r="F161" s="685"/>
      <c r="G161" s="685"/>
      <c r="H161" s="685"/>
      <c r="I161" s="685"/>
      <c r="J161" s="685"/>
      <c r="K161" s="685"/>
      <c r="L161" s="771" t="s">
        <v>1049</v>
      </c>
      <c r="M161" s="785" t="s">
        <v>333</v>
      </c>
      <c r="N161" s="731" t="s">
        <v>314</v>
      </c>
      <c r="O161" s="761"/>
      <c r="P161" s="761"/>
      <c r="Q161" s="761"/>
      <c r="R161" s="761"/>
      <c r="S161" s="761"/>
      <c r="T161" s="761"/>
      <c r="U161" s="781"/>
    </row>
    <row r="162" spans="1:21">
      <c r="A162" s="769" t="s">
        <v>103</v>
      </c>
      <c r="B162" s="685" t="s">
        <v>945</v>
      </c>
      <c r="C162" s="685" t="s">
        <v>1383</v>
      </c>
      <c r="D162" s="685"/>
      <c r="E162" s="685"/>
      <c r="F162" s="685"/>
      <c r="G162" s="685"/>
      <c r="H162" s="685"/>
      <c r="I162" s="685"/>
      <c r="J162" s="685"/>
      <c r="K162" s="685"/>
      <c r="L162" s="771" t="s">
        <v>1050</v>
      </c>
      <c r="M162" s="784" t="s">
        <v>335</v>
      </c>
      <c r="N162" s="731" t="s">
        <v>314</v>
      </c>
      <c r="O162" s="780">
        <v>38.01</v>
      </c>
      <c r="P162" s="780">
        <v>38.01</v>
      </c>
      <c r="Q162" s="780">
        <v>38.01</v>
      </c>
      <c r="R162" s="780">
        <v>38.770000000000003</v>
      </c>
      <c r="S162" s="780">
        <v>40.21</v>
      </c>
      <c r="T162" s="780">
        <v>40.21</v>
      </c>
      <c r="U162" s="781"/>
    </row>
    <row r="163" spans="1:21">
      <c r="A163" s="769" t="s">
        <v>103</v>
      </c>
      <c r="B163" s="685"/>
      <c r="C163" s="685" t="s">
        <v>1384</v>
      </c>
      <c r="D163" s="685"/>
      <c r="E163" s="685"/>
      <c r="F163" s="685"/>
      <c r="G163" s="685"/>
      <c r="H163" s="685"/>
      <c r="I163" s="685"/>
      <c r="J163" s="685"/>
      <c r="K163" s="685"/>
      <c r="L163" s="771" t="s">
        <v>1051</v>
      </c>
      <c r="M163" s="785" t="s">
        <v>332</v>
      </c>
      <c r="N163" s="731" t="s">
        <v>314</v>
      </c>
      <c r="O163" s="761">
        <v>30.21</v>
      </c>
      <c r="P163" s="761">
        <v>30.21</v>
      </c>
      <c r="Q163" s="761">
        <v>30.21</v>
      </c>
      <c r="R163" s="761">
        <v>30.94</v>
      </c>
      <c r="S163" s="761">
        <v>31.59</v>
      </c>
      <c r="T163" s="761">
        <v>31.59</v>
      </c>
      <c r="U163" s="781"/>
    </row>
    <row r="164" spans="1:21">
      <c r="A164" s="769" t="s">
        <v>103</v>
      </c>
      <c r="B164" s="685"/>
      <c r="C164" s="685" t="s">
        <v>1385</v>
      </c>
      <c r="D164" s="685"/>
      <c r="E164" s="685"/>
      <c r="F164" s="685"/>
      <c r="G164" s="685"/>
      <c r="H164" s="685"/>
      <c r="I164" s="685"/>
      <c r="J164" s="685"/>
      <c r="K164" s="685"/>
      <c r="L164" s="771" t="s">
        <v>1052</v>
      </c>
      <c r="M164" s="785" t="s">
        <v>333</v>
      </c>
      <c r="N164" s="731" t="s">
        <v>314</v>
      </c>
      <c r="O164" s="761">
        <v>7.8</v>
      </c>
      <c r="P164" s="761">
        <v>7.8</v>
      </c>
      <c r="Q164" s="761">
        <v>7.8</v>
      </c>
      <c r="R164" s="761">
        <v>7.83</v>
      </c>
      <c r="S164" s="761">
        <v>8.6199999999999992</v>
      </c>
      <c r="T164" s="761">
        <v>8.6199999999999992</v>
      </c>
      <c r="U164" s="781"/>
    </row>
    <row r="165" spans="1:21">
      <c r="A165" s="769" t="s">
        <v>103</v>
      </c>
      <c r="B165" s="685"/>
      <c r="C165" s="685" t="s">
        <v>1386</v>
      </c>
      <c r="D165" s="685"/>
      <c r="E165" s="685"/>
      <c r="F165" s="685"/>
      <c r="G165" s="685"/>
      <c r="H165" s="685"/>
      <c r="I165" s="685"/>
      <c r="J165" s="685"/>
      <c r="K165" s="685"/>
      <c r="L165" s="771" t="s">
        <v>1053</v>
      </c>
      <c r="M165" s="784" t="s">
        <v>336</v>
      </c>
      <c r="N165" s="731" t="s">
        <v>314</v>
      </c>
      <c r="O165" s="780">
        <v>6.36</v>
      </c>
      <c r="P165" s="780">
        <v>6.36</v>
      </c>
      <c r="Q165" s="780">
        <v>6.36</v>
      </c>
      <c r="R165" s="780">
        <v>6.98</v>
      </c>
      <c r="S165" s="780">
        <v>7.32</v>
      </c>
      <c r="T165" s="780">
        <v>7.32</v>
      </c>
      <c r="U165" s="781"/>
    </row>
    <row r="166" spans="1:21">
      <c r="A166" s="769" t="s">
        <v>103</v>
      </c>
      <c r="B166" s="685"/>
      <c r="C166" s="685" t="s">
        <v>1387</v>
      </c>
      <c r="D166" s="685"/>
      <c r="E166" s="685"/>
      <c r="F166" s="685"/>
      <c r="G166" s="685"/>
      <c r="H166" s="685"/>
      <c r="I166" s="685"/>
      <c r="J166" s="685"/>
      <c r="K166" s="685"/>
      <c r="L166" s="771" t="s">
        <v>1054</v>
      </c>
      <c r="M166" s="785" t="s">
        <v>332</v>
      </c>
      <c r="N166" s="731" t="s">
        <v>314</v>
      </c>
      <c r="O166" s="761">
        <v>6.36</v>
      </c>
      <c r="P166" s="761">
        <v>6.36</v>
      </c>
      <c r="Q166" s="761">
        <v>6.36</v>
      </c>
      <c r="R166" s="761">
        <v>6.98</v>
      </c>
      <c r="S166" s="761">
        <v>7.32</v>
      </c>
      <c r="T166" s="761">
        <v>7.32</v>
      </c>
      <c r="U166" s="781"/>
    </row>
    <row r="167" spans="1:21">
      <c r="A167" s="769" t="s">
        <v>103</v>
      </c>
      <c r="B167" s="685"/>
      <c r="C167" s="685" t="s">
        <v>1388</v>
      </c>
      <c r="D167" s="685"/>
      <c r="E167" s="685"/>
      <c r="F167" s="685"/>
      <c r="G167" s="685"/>
      <c r="H167" s="685"/>
      <c r="I167" s="685"/>
      <c r="J167" s="685"/>
      <c r="K167" s="685"/>
      <c r="L167" s="771" t="s">
        <v>1055</v>
      </c>
      <c r="M167" s="785" t="s">
        <v>333</v>
      </c>
      <c r="N167" s="731" t="s">
        <v>314</v>
      </c>
      <c r="O167" s="761"/>
      <c r="P167" s="761"/>
      <c r="Q167" s="761"/>
      <c r="R167" s="761"/>
      <c r="S167" s="761"/>
      <c r="T167" s="761"/>
      <c r="U167" s="776"/>
    </row>
    <row r="168" spans="1:21" ht="22.8">
      <c r="A168" s="769" t="s">
        <v>103</v>
      </c>
      <c r="B168" s="685"/>
      <c r="C168" s="685" t="s">
        <v>1389</v>
      </c>
      <c r="D168" s="685"/>
      <c r="E168" s="685"/>
      <c r="F168" s="685"/>
      <c r="G168" s="685"/>
      <c r="H168" s="685"/>
      <c r="I168" s="685"/>
      <c r="J168" s="685"/>
      <c r="K168" s="685"/>
      <c r="L168" s="771" t="s">
        <v>1056</v>
      </c>
      <c r="M168" s="786" t="s">
        <v>935</v>
      </c>
      <c r="N168" s="731" t="s">
        <v>314</v>
      </c>
      <c r="O168" s="778"/>
      <c r="P168" s="778"/>
      <c r="Q168" s="778"/>
      <c r="R168" s="778"/>
      <c r="S168" s="778"/>
      <c r="T168" s="778"/>
      <c r="U168" s="776"/>
    </row>
    <row r="169" spans="1:21">
      <c r="A169" s="769" t="s">
        <v>119</v>
      </c>
      <c r="B169" s="685"/>
      <c r="C169" s="685"/>
      <c r="D169" s="685"/>
      <c r="E169" s="685"/>
      <c r="F169" s="685"/>
      <c r="G169" s="685"/>
      <c r="H169" s="685"/>
      <c r="I169" s="685"/>
      <c r="J169" s="685"/>
      <c r="K169" s="685"/>
      <c r="L169" s="770" t="s">
        <v>2868</v>
      </c>
      <c r="M169" s="692"/>
      <c r="N169" s="692"/>
      <c r="O169" s="692"/>
      <c r="P169" s="692"/>
      <c r="Q169" s="692"/>
      <c r="R169" s="692"/>
      <c r="S169" s="692"/>
      <c r="T169" s="692"/>
      <c r="U169" s="692"/>
    </row>
    <row r="170" spans="1:21">
      <c r="A170" s="769" t="s">
        <v>119</v>
      </c>
      <c r="B170" s="685"/>
      <c r="C170" s="685"/>
      <c r="D170" s="685"/>
      <c r="E170" s="685"/>
      <c r="F170" s="685"/>
      <c r="G170" s="685"/>
      <c r="H170" s="685"/>
      <c r="I170" s="685"/>
      <c r="J170" s="685"/>
      <c r="K170" s="685"/>
      <c r="L170" s="771" t="s">
        <v>17</v>
      </c>
      <c r="M170" s="772" t="s">
        <v>313</v>
      </c>
      <c r="N170" s="768"/>
      <c r="O170" s="773" t="s">
        <v>824</v>
      </c>
      <c r="P170" s="774"/>
      <c r="Q170" s="774"/>
      <c r="R170" s="774"/>
      <c r="S170" s="774"/>
      <c r="T170" s="775"/>
      <c r="U170" s="776"/>
    </row>
    <row r="171" spans="1:21">
      <c r="A171" s="769" t="s">
        <v>119</v>
      </c>
      <c r="B171" s="685"/>
      <c r="C171" s="685" t="s">
        <v>1307</v>
      </c>
      <c r="D171" s="685"/>
      <c r="E171" s="685"/>
      <c r="F171" s="685"/>
      <c r="G171" s="685"/>
      <c r="H171" s="685"/>
      <c r="I171" s="685"/>
      <c r="J171" s="685"/>
      <c r="K171" s="685"/>
      <c r="L171" s="771" t="s">
        <v>101</v>
      </c>
      <c r="M171" s="777" t="s">
        <v>310</v>
      </c>
      <c r="N171" s="768" t="s">
        <v>311</v>
      </c>
      <c r="O171" s="778">
        <v>16.190000000000001</v>
      </c>
      <c r="P171" s="778">
        <v>16.190000000000001</v>
      </c>
      <c r="Q171" s="778">
        <v>16.190000000000001</v>
      </c>
      <c r="R171" s="778">
        <v>16.72</v>
      </c>
      <c r="S171" s="778">
        <v>17.579999999999998</v>
      </c>
      <c r="T171" s="778">
        <v>17.579999999999998</v>
      </c>
      <c r="U171" s="776"/>
    </row>
    <row r="172" spans="1:21">
      <c r="A172" s="769" t="s">
        <v>119</v>
      </c>
      <c r="B172" s="685"/>
      <c r="C172" s="685" t="s">
        <v>1308</v>
      </c>
      <c r="D172" s="685"/>
      <c r="E172" s="685"/>
      <c r="F172" s="685"/>
      <c r="G172" s="685"/>
      <c r="H172" s="685"/>
      <c r="I172" s="685"/>
      <c r="J172" s="685"/>
      <c r="K172" s="685"/>
      <c r="L172" s="771" t="s">
        <v>102</v>
      </c>
      <c r="M172" s="777" t="s">
        <v>312</v>
      </c>
      <c r="N172" s="768" t="s">
        <v>311</v>
      </c>
      <c r="O172" s="778"/>
      <c r="P172" s="778"/>
      <c r="Q172" s="778"/>
      <c r="R172" s="778"/>
      <c r="S172" s="778"/>
      <c r="T172" s="778"/>
      <c r="U172" s="776"/>
    </row>
    <row r="173" spans="1:21">
      <c r="A173" s="769" t="s">
        <v>119</v>
      </c>
      <c r="B173" s="685"/>
      <c r="C173" s="685" t="s">
        <v>1362</v>
      </c>
      <c r="D173" s="685"/>
      <c r="E173" s="685"/>
      <c r="F173" s="685"/>
      <c r="G173" s="685"/>
      <c r="H173" s="685"/>
      <c r="I173" s="685"/>
      <c r="J173" s="685"/>
      <c r="K173" s="685"/>
      <c r="L173" s="771">
        <v>4</v>
      </c>
      <c r="M173" s="779" t="s">
        <v>950</v>
      </c>
      <c r="N173" s="731" t="s">
        <v>314</v>
      </c>
      <c r="O173" s="780">
        <v>122.65000000000002</v>
      </c>
      <c r="P173" s="780">
        <v>122.65000000000002</v>
      </c>
      <c r="Q173" s="780">
        <v>122.65000000000002</v>
      </c>
      <c r="R173" s="780">
        <v>118.80000000000001</v>
      </c>
      <c r="S173" s="780">
        <v>125.37000000000002</v>
      </c>
      <c r="T173" s="780">
        <v>125.37000000000002</v>
      </c>
      <c r="U173" s="776"/>
    </row>
    <row r="174" spans="1:21">
      <c r="A174" s="769" t="s">
        <v>119</v>
      </c>
      <c r="B174" s="685"/>
      <c r="C174" s="685" t="s">
        <v>1309</v>
      </c>
      <c r="D174" s="685"/>
      <c r="E174" s="685"/>
      <c r="F174" s="685"/>
      <c r="G174" s="685"/>
      <c r="H174" s="685"/>
      <c r="I174" s="685"/>
      <c r="J174" s="685"/>
      <c r="K174" s="685"/>
      <c r="L174" s="771" t="s">
        <v>145</v>
      </c>
      <c r="M174" s="755" t="s">
        <v>315</v>
      </c>
      <c r="N174" s="731" t="s">
        <v>314</v>
      </c>
      <c r="O174" s="761"/>
      <c r="P174" s="761"/>
      <c r="Q174" s="761"/>
      <c r="R174" s="761"/>
      <c r="S174" s="761"/>
      <c r="T174" s="761"/>
      <c r="U174" s="781"/>
    </row>
    <row r="175" spans="1:21">
      <c r="A175" s="769" t="s">
        <v>119</v>
      </c>
      <c r="B175" s="685"/>
      <c r="C175" s="685" t="s">
        <v>1310</v>
      </c>
      <c r="D175" s="685"/>
      <c r="E175" s="685"/>
      <c r="F175" s="685"/>
      <c r="G175" s="685"/>
      <c r="H175" s="685"/>
      <c r="I175" s="685"/>
      <c r="J175" s="685"/>
      <c r="K175" s="685"/>
      <c r="L175" s="771" t="s">
        <v>376</v>
      </c>
      <c r="M175" s="755" t="s">
        <v>316</v>
      </c>
      <c r="N175" s="731" t="s">
        <v>314</v>
      </c>
      <c r="O175" s="761">
        <v>122.65</v>
      </c>
      <c r="P175" s="761">
        <v>122.65</v>
      </c>
      <c r="Q175" s="761">
        <v>122.65</v>
      </c>
      <c r="R175" s="761">
        <v>118.8</v>
      </c>
      <c r="S175" s="761">
        <v>125.37</v>
      </c>
      <c r="T175" s="761">
        <v>125.37</v>
      </c>
      <c r="U175" s="781"/>
    </row>
    <row r="176" spans="1:21" ht="22.8">
      <c r="A176" s="769" t="s">
        <v>119</v>
      </c>
      <c r="B176" s="685"/>
      <c r="C176" s="685" t="s">
        <v>1327</v>
      </c>
      <c r="D176" s="685"/>
      <c r="E176" s="685"/>
      <c r="F176" s="685"/>
      <c r="G176" s="685"/>
      <c r="H176" s="685"/>
      <c r="I176" s="685"/>
      <c r="J176" s="685"/>
      <c r="K176" s="685"/>
      <c r="L176" s="771" t="s">
        <v>377</v>
      </c>
      <c r="M176" s="779" t="s">
        <v>946</v>
      </c>
      <c r="N176" s="731" t="s">
        <v>314</v>
      </c>
      <c r="O176" s="761"/>
      <c r="P176" s="761"/>
      <c r="Q176" s="761"/>
      <c r="R176" s="761"/>
      <c r="S176" s="761"/>
      <c r="T176" s="761"/>
      <c r="U176" s="781"/>
    </row>
    <row r="177" spans="1:21">
      <c r="A177" s="769" t="s">
        <v>119</v>
      </c>
      <c r="B177" s="685"/>
      <c r="C177" s="685" t="s">
        <v>1311</v>
      </c>
      <c r="D177" s="685"/>
      <c r="E177" s="685"/>
      <c r="F177" s="685"/>
      <c r="G177" s="685"/>
      <c r="H177" s="685"/>
      <c r="I177" s="685"/>
      <c r="J177" s="685"/>
      <c r="K177" s="685"/>
      <c r="L177" s="771" t="s">
        <v>119</v>
      </c>
      <c r="M177" s="779" t="s">
        <v>317</v>
      </c>
      <c r="N177" s="731" t="s">
        <v>314</v>
      </c>
      <c r="O177" s="780">
        <v>0</v>
      </c>
      <c r="P177" s="780">
        <v>0</v>
      </c>
      <c r="Q177" s="780">
        <v>0</v>
      </c>
      <c r="R177" s="780">
        <v>0</v>
      </c>
      <c r="S177" s="780">
        <v>0</v>
      </c>
      <c r="T177" s="780">
        <v>0</v>
      </c>
      <c r="U177" s="781"/>
    </row>
    <row r="178" spans="1:21">
      <c r="A178" s="769" t="s">
        <v>119</v>
      </c>
      <c r="B178" s="685"/>
      <c r="C178" s="685" t="s">
        <v>1337</v>
      </c>
      <c r="D178" s="685"/>
      <c r="E178" s="685"/>
      <c r="F178" s="685"/>
      <c r="G178" s="685"/>
      <c r="H178" s="685"/>
      <c r="I178" s="685"/>
      <c r="J178" s="685"/>
      <c r="K178" s="685"/>
      <c r="L178" s="771" t="s">
        <v>121</v>
      </c>
      <c r="M178" s="755" t="s">
        <v>910</v>
      </c>
      <c r="N178" s="731" t="s">
        <v>314</v>
      </c>
      <c r="O178" s="761"/>
      <c r="P178" s="761"/>
      <c r="Q178" s="761"/>
      <c r="R178" s="761"/>
      <c r="S178" s="761"/>
      <c r="T178" s="761"/>
      <c r="U178" s="781"/>
    </row>
    <row r="179" spans="1:21">
      <c r="A179" s="769" t="s">
        <v>119</v>
      </c>
      <c r="B179" s="685"/>
      <c r="C179" s="685" t="s">
        <v>1338</v>
      </c>
      <c r="D179" s="685"/>
      <c r="E179" s="685"/>
      <c r="F179" s="685"/>
      <c r="G179" s="685"/>
      <c r="H179" s="685"/>
      <c r="I179" s="685"/>
      <c r="J179" s="685"/>
      <c r="K179" s="685"/>
      <c r="L179" s="771" t="s">
        <v>122</v>
      </c>
      <c r="M179" s="755" t="s">
        <v>318</v>
      </c>
      <c r="N179" s="731" t="s">
        <v>314</v>
      </c>
      <c r="O179" s="761"/>
      <c r="P179" s="761"/>
      <c r="Q179" s="761"/>
      <c r="R179" s="761"/>
      <c r="S179" s="761"/>
      <c r="T179" s="761"/>
      <c r="U179" s="781"/>
    </row>
    <row r="180" spans="1:21">
      <c r="A180" s="769" t="s">
        <v>119</v>
      </c>
      <c r="B180" s="685"/>
      <c r="C180" s="685" t="s">
        <v>1363</v>
      </c>
      <c r="D180" s="685"/>
      <c r="E180" s="685"/>
      <c r="F180" s="685"/>
      <c r="G180" s="685"/>
      <c r="H180" s="685"/>
      <c r="I180" s="685"/>
      <c r="J180" s="685"/>
      <c r="K180" s="685"/>
      <c r="L180" s="771" t="s">
        <v>123</v>
      </c>
      <c r="M180" s="772" t="s">
        <v>319</v>
      </c>
      <c r="N180" s="731" t="s">
        <v>314</v>
      </c>
      <c r="O180" s="778"/>
      <c r="P180" s="778"/>
      <c r="Q180" s="778"/>
      <c r="R180" s="778"/>
      <c r="S180" s="778"/>
      <c r="T180" s="778"/>
      <c r="U180" s="781"/>
    </row>
    <row r="181" spans="1:21">
      <c r="A181" s="769" t="s">
        <v>119</v>
      </c>
      <c r="B181" s="685"/>
      <c r="C181" s="685" t="s">
        <v>1364</v>
      </c>
      <c r="D181" s="685"/>
      <c r="E181" s="685"/>
      <c r="F181" s="685"/>
      <c r="G181" s="685"/>
      <c r="H181" s="685"/>
      <c r="I181" s="685"/>
      <c r="J181" s="685"/>
      <c r="K181" s="685"/>
      <c r="L181" s="771" t="s">
        <v>124</v>
      </c>
      <c r="M181" s="772" t="s">
        <v>320</v>
      </c>
      <c r="N181" s="731" t="s">
        <v>314</v>
      </c>
      <c r="O181" s="761"/>
      <c r="P181" s="761"/>
      <c r="Q181" s="761"/>
      <c r="R181" s="761"/>
      <c r="S181" s="761"/>
      <c r="T181" s="761"/>
      <c r="U181" s="781"/>
    </row>
    <row r="182" spans="1:21">
      <c r="A182" s="769" t="s">
        <v>119</v>
      </c>
      <c r="B182" s="685"/>
      <c r="C182" s="685" t="s">
        <v>1365</v>
      </c>
      <c r="D182" s="685"/>
      <c r="E182" s="685"/>
      <c r="F182" s="685"/>
      <c r="G182" s="685"/>
      <c r="H182" s="685"/>
      <c r="I182" s="685"/>
      <c r="J182" s="685"/>
      <c r="K182" s="685"/>
      <c r="L182" s="771" t="s">
        <v>125</v>
      </c>
      <c r="M182" s="779" t="s">
        <v>321</v>
      </c>
      <c r="N182" s="731" t="s">
        <v>314</v>
      </c>
      <c r="O182" s="780">
        <v>122.65000000000002</v>
      </c>
      <c r="P182" s="780">
        <v>122.65000000000002</v>
      </c>
      <c r="Q182" s="780">
        <v>122.65000000000002</v>
      </c>
      <c r="R182" s="780">
        <v>118.80000000000001</v>
      </c>
      <c r="S182" s="780">
        <v>125.37000000000002</v>
      </c>
      <c r="T182" s="780">
        <v>125.37000000000002</v>
      </c>
      <c r="U182" s="781"/>
    </row>
    <row r="183" spans="1:21" ht="22.8">
      <c r="A183" s="769" t="s">
        <v>119</v>
      </c>
      <c r="B183" s="685"/>
      <c r="C183" s="685" t="s">
        <v>1366</v>
      </c>
      <c r="D183" s="685"/>
      <c r="E183" s="685"/>
      <c r="F183" s="685"/>
      <c r="G183" s="685"/>
      <c r="H183" s="685"/>
      <c r="I183" s="685"/>
      <c r="J183" s="685"/>
      <c r="K183" s="685"/>
      <c r="L183" s="771" t="s">
        <v>146</v>
      </c>
      <c r="M183" s="755" t="s">
        <v>322</v>
      </c>
      <c r="N183" s="731" t="s">
        <v>314</v>
      </c>
      <c r="O183" s="761">
        <v>122.65</v>
      </c>
      <c r="P183" s="761">
        <v>122.65</v>
      </c>
      <c r="Q183" s="761">
        <v>122.65</v>
      </c>
      <c r="R183" s="761">
        <v>118.8</v>
      </c>
      <c r="S183" s="761">
        <v>125.37</v>
      </c>
      <c r="T183" s="761">
        <v>125.37</v>
      </c>
      <c r="U183" s="781"/>
    </row>
    <row r="184" spans="1:21">
      <c r="A184" s="769" t="s">
        <v>119</v>
      </c>
      <c r="B184" s="685"/>
      <c r="C184" s="685" t="s">
        <v>1367</v>
      </c>
      <c r="D184" s="685"/>
      <c r="E184" s="685"/>
      <c r="F184" s="685"/>
      <c r="G184" s="685"/>
      <c r="H184" s="685"/>
      <c r="I184" s="685"/>
      <c r="J184" s="685"/>
      <c r="K184" s="685"/>
      <c r="L184" s="771" t="s">
        <v>187</v>
      </c>
      <c r="M184" s="755" t="s">
        <v>323</v>
      </c>
      <c r="N184" s="731" t="s">
        <v>314</v>
      </c>
      <c r="O184" s="761"/>
      <c r="P184" s="761"/>
      <c r="Q184" s="761"/>
      <c r="R184" s="761"/>
      <c r="S184" s="761"/>
      <c r="T184" s="761"/>
      <c r="U184" s="781"/>
    </row>
    <row r="185" spans="1:21" ht="22.8">
      <c r="A185" s="769" t="s">
        <v>119</v>
      </c>
      <c r="B185" s="685"/>
      <c r="C185" s="685" t="s">
        <v>1368</v>
      </c>
      <c r="D185" s="685"/>
      <c r="E185" s="685"/>
      <c r="F185" s="685"/>
      <c r="G185" s="685"/>
      <c r="H185" s="685"/>
      <c r="I185" s="685"/>
      <c r="J185" s="685"/>
      <c r="K185" s="685"/>
      <c r="L185" s="771" t="s">
        <v>393</v>
      </c>
      <c r="M185" s="755" t="s">
        <v>947</v>
      </c>
      <c r="N185" s="731" t="s">
        <v>314</v>
      </c>
      <c r="O185" s="761"/>
      <c r="P185" s="761"/>
      <c r="Q185" s="761"/>
      <c r="R185" s="761"/>
      <c r="S185" s="761"/>
      <c r="T185" s="761"/>
      <c r="U185" s="781"/>
    </row>
    <row r="186" spans="1:21">
      <c r="A186" s="769" t="s">
        <v>119</v>
      </c>
      <c r="B186" s="685"/>
      <c r="C186" s="685" t="s">
        <v>1369</v>
      </c>
      <c r="D186" s="685"/>
      <c r="E186" s="685"/>
      <c r="F186" s="685"/>
      <c r="G186" s="685"/>
      <c r="H186" s="685"/>
      <c r="I186" s="685"/>
      <c r="J186" s="685"/>
      <c r="K186" s="685"/>
      <c r="L186" s="771" t="s">
        <v>126</v>
      </c>
      <c r="M186" s="772" t="s">
        <v>963</v>
      </c>
      <c r="N186" s="731" t="s">
        <v>314</v>
      </c>
      <c r="O186" s="761">
        <v>11.15</v>
      </c>
      <c r="P186" s="761">
        <v>11.15</v>
      </c>
      <c r="Q186" s="761">
        <v>11.15</v>
      </c>
      <c r="R186" s="761">
        <v>11.4</v>
      </c>
      <c r="S186" s="761">
        <v>11.4</v>
      </c>
      <c r="T186" s="761">
        <v>11.4</v>
      </c>
      <c r="U186" s="781"/>
    </row>
    <row r="187" spans="1:21">
      <c r="A187" s="769" t="s">
        <v>119</v>
      </c>
      <c r="B187" s="685"/>
      <c r="C187" s="685" t="s">
        <v>1370</v>
      </c>
      <c r="D187" s="685"/>
      <c r="E187" s="685"/>
      <c r="F187" s="685"/>
      <c r="G187" s="685"/>
      <c r="H187" s="685"/>
      <c r="I187" s="685"/>
      <c r="J187" s="685"/>
      <c r="K187" s="685"/>
      <c r="L187" s="771" t="s">
        <v>1039</v>
      </c>
      <c r="M187" s="782" t="s">
        <v>325</v>
      </c>
      <c r="N187" s="783" t="s">
        <v>142</v>
      </c>
      <c r="O187" s="780">
        <v>9.0909090909090899</v>
      </c>
      <c r="P187" s="780">
        <v>9.0909090909090899</v>
      </c>
      <c r="Q187" s="780">
        <v>9.0909090909090899</v>
      </c>
      <c r="R187" s="780">
        <v>9.5959595959595951</v>
      </c>
      <c r="S187" s="780">
        <v>9.0930844699688915</v>
      </c>
      <c r="T187" s="780">
        <v>9.0930844699688915</v>
      </c>
      <c r="U187" s="781"/>
    </row>
    <row r="188" spans="1:21">
      <c r="A188" s="769" t="s">
        <v>119</v>
      </c>
      <c r="B188" s="685"/>
      <c r="C188" s="685" t="s">
        <v>1371</v>
      </c>
      <c r="D188" s="685"/>
      <c r="E188" s="685"/>
      <c r="F188" s="685"/>
      <c r="G188" s="685"/>
      <c r="H188" s="685"/>
      <c r="I188" s="685"/>
      <c r="J188" s="685"/>
      <c r="K188" s="685"/>
      <c r="L188" s="771" t="s">
        <v>127</v>
      </c>
      <c r="M188" s="772" t="s">
        <v>326</v>
      </c>
      <c r="N188" s="731" t="s">
        <v>314</v>
      </c>
      <c r="O188" s="780">
        <v>111.50000000000001</v>
      </c>
      <c r="P188" s="780">
        <v>111.50000000000001</v>
      </c>
      <c r="Q188" s="780">
        <v>111.50000000000001</v>
      </c>
      <c r="R188" s="780">
        <v>107.4</v>
      </c>
      <c r="S188" s="780">
        <v>113.97000000000001</v>
      </c>
      <c r="T188" s="780">
        <v>113.97000000000001</v>
      </c>
      <c r="U188" s="781"/>
    </row>
    <row r="189" spans="1:21">
      <c r="A189" s="769" t="s">
        <v>119</v>
      </c>
      <c r="B189" s="685"/>
      <c r="C189" s="685" t="s">
        <v>1372</v>
      </c>
      <c r="D189" s="685"/>
      <c r="E189" s="685"/>
      <c r="F189" s="685"/>
      <c r="G189" s="685"/>
      <c r="H189" s="685"/>
      <c r="I189" s="685"/>
      <c r="J189" s="685"/>
      <c r="K189" s="685"/>
      <c r="L189" s="771" t="s">
        <v>999</v>
      </c>
      <c r="M189" s="755" t="s">
        <v>327</v>
      </c>
      <c r="N189" s="731" t="s">
        <v>314</v>
      </c>
      <c r="O189" s="780">
        <v>0</v>
      </c>
      <c r="P189" s="780">
        <v>0</v>
      </c>
      <c r="Q189" s="780">
        <v>0</v>
      </c>
      <c r="R189" s="780">
        <v>0</v>
      </c>
      <c r="S189" s="780">
        <v>0</v>
      </c>
      <c r="T189" s="780">
        <v>0</v>
      </c>
      <c r="U189" s="781"/>
    </row>
    <row r="190" spans="1:21">
      <c r="A190" s="769" t="s">
        <v>119</v>
      </c>
      <c r="B190" s="685"/>
      <c r="C190" s="685" t="s">
        <v>1373</v>
      </c>
      <c r="D190" s="685"/>
      <c r="E190" s="685"/>
      <c r="F190" s="685"/>
      <c r="G190" s="685"/>
      <c r="H190" s="685"/>
      <c r="I190" s="685"/>
      <c r="J190" s="685"/>
      <c r="K190" s="685"/>
      <c r="L190" s="771" t="s">
        <v>1040</v>
      </c>
      <c r="M190" s="784" t="s">
        <v>328</v>
      </c>
      <c r="N190" s="731" t="s">
        <v>314</v>
      </c>
      <c r="O190" s="761"/>
      <c r="P190" s="761"/>
      <c r="Q190" s="761"/>
      <c r="R190" s="761"/>
      <c r="S190" s="761"/>
      <c r="T190" s="761"/>
      <c r="U190" s="781"/>
    </row>
    <row r="191" spans="1:21">
      <c r="A191" s="769" t="s">
        <v>119</v>
      </c>
      <c r="B191" s="685"/>
      <c r="C191" s="685" t="s">
        <v>1374</v>
      </c>
      <c r="D191" s="685"/>
      <c r="E191" s="685"/>
      <c r="F191" s="685"/>
      <c r="G191" s="685"/>
      <c r="H191" s="685"/>
      <c r="I191" s="685"/>
      <c r="J191" s="685"/>
      <c r="K191" s="685"/>
      <c r="L191" s="771" t="s">
        <v>1041</v>
      </c>
      <c r="M191" s="784" t="s">
        <v>329</v>
      </c>
      <c r="N191" s="731" t="s">
        <v>314</v>
      </c>
      <c r="O191" s="761"/>
      <c r="P191" s="761"/>
      <c r="Q191" s="761"/>
      <c r="R191" s="761"/>
      <c r="S191" s="761"/>
      <c r="T191" s="761"/>
      <c r="U191" s="781"/>
    </row>
    <row r="192" spans="1:21">
      <c r="A192" s="769" t="s">
        <v>119</v>
      </c>
      <c r="B192" s="685"/>
      <c r="C192" s="685" t="s">
        <v>1375</v>
      </c>
      <c r="D192" s="685"/>
      <c r="E192" s="685"/>
      <c r="F192" s="685"/>
      <c r="G192" s="685"/>
      <c r="H192" s="685"/>
      <c r="I192" s="685"/>
      <c r="J192" s="685"/>
      <c r="K192" s="685"/>
      <c r="L192" s="771" t="s">
        <v>1042</v>
      </c>
      <c r="M192" s="784" t="s">
        <v>330</v>
      </c>
      <c r="N192" s="731" t="s">
        <v>314</v>
      </c>
      <c r="O192" s="761"/>
      <c r="P192" s="761"/>
      <c r="Q192" s="761"/>
      <c r="R192" s="761"/>
      <c r="S192" s="761"/>
      <c r="T192" s="761"/>
      <c r="U192" s="781"/>
    </row>
    <row r="193" spans="1:21">
      <c r="A193" s="769" t="s">
        <v>119</v>
      </c>
      <c r="B193" s="685" t="s">
        <v>944</v>
      </c>
      <c r="C193" s="685" t="s">
        <v>1376</v>
      </c>
      <c r="D193" s="685"/>
      <c r="E193" s="685"/>
      <c r="F193" s="685"/>
      <c r="G193" s="685"/>
      <c r="H193" s="685"/>
      <c r="I193" s="685"/>
      <c r="J193" s="685"/>
      <c r="K193" s="685"/>
      <c r="L193" s="771" t="s">
        <v>1043</v>
      </c>
      <c r="M193" s="755" t="s">
        <v>331</v>
      </c>
      <c r="N193" s="731" t="s">
        <v>314</v>
      </c>
      <c r="O193" s="780">
        <v>0</v>
      </c>
      <c r="P193" s="780">
        <v>0</v>
      </c>
      <c r="Q193" s="780">
        <v>0</v>
      </c>
      <c r="R193" s="780">
        <v>0</v>
      </c>
      <c r="S193" s="780">
        <v>0</v>
      </c>
      <c r="T193" s="780">
        <v>0</v>
      </c>
      <c r="U193" s="781"/>
    </row>
    <row r="194" spans="1:21">
      <c r="A194" s="769" t="s">
        <v>119</v>
      </c>
      <c r="B194" s="685"/>
      <c r="C194" s="685" t="s">
        <v>1377</v>
      </c>
      <c r="D194" s="685"/>
      <c r="E194" s="685"/>
      <c r="F194" s="685"/>
      <c r="G194" s="685"/>
      <c r="H194" s="685"/>
      <c r="I194" s="685"/>
      <c r="J194" s="685"/>
      <c r="K194" s="685"/>
      <c r="L194" s="771" t="s">
        <v>1044</v>
      </c>
      <c r="M194" s="784" t="s">
        <v>332</v>
      </c>
      <c r="N194" s="731" t="s">
        <v>314</v>
      </c>
      <c r="O194" s="761"/>
      <c r="P194" s="761"/>
      <c r="Q194" s="761"/>
      <c r="R194" s="761"/>
      <c r="S194" s="761"/>
      <c r="T194" s="761"/>
      <c r="U194" s="781"/>
    </row>
    <row r="195" spans="1:21">
      <c r="A195" s="769" t="s">
        <v>119</v>
      </c>
      <c r="B195" s="685"/>
      <c r="C195" s="685" t="s">
        <v>1378</v>
      </c>
      <c r="D195" s="685"/>
      <c r="E195" s="685"/>
      <c r="F195" s="685"/>
      <c r="G195" s="685"/>
      <c r="H195" s="685"/>
      <c r="I195" s="685"/>
      <c r="J195" s="685"/>
      <c r="K195" s="685"/>
      <c r="L195" s="771" t="s">
        <v>1045</v>
      </c>
      <c r="M195" s="784" t="s">
        <v>333</v>
      </c>
      <c r="N195" s="731" t="s">
        <v>314</v>
      </c>
      <c r="O195" s="761"/>
      <c r="P195" s="761"/>
      <c r="Q195" s="761"/>
      <c r="R195" s="761"/>
      <c r="S195" s="761"/>
      <c r="T195" s="761"/>
      <c r="U195" s="781"/>
    </row>
    <row r="196" spans="1:21">
      <c r="A196" s="769" t="s">
        <v>119</v>
      </c>
      <c r="B196" s="685" t="s">
        <v>944</v>
      </c>
      <c r="C196" s="685" t="s">
        <v>1379</v>
      </c>
      <c r="D196" s="685"/>
      <c r="E196" s="685"/>
      <c r="F196" s="685"/>
      <c r="G196" s="685"/>
      <c r="H196" s="685"/>
      <c r="I196" s="685"/>
      <c r="J196" s="685"/>
      <c r="K196" s="685"/>
      <c r="L196" s="771" t="s">
        <v>1046</v>
      </c>
      <c r="M196" s="755" t="s">
        <v>964</v>
      </c>
      <c r="N196" s="731" t="s">
        <v>314</v>
      </c>
      <c r="O196" s="780">
        <v>111.50000000000001</v>
      </c>
      <c r="P196" s="780">
        <v>111.50000000000001</v>
      </c>
      <c r="Q196" s="780">
        <v>111.50000000000001</v>
      </c>
      <c r="R196" s="780">
        <v>107.4</v>
      </c>
      <c r="S196" s="780">
        <v>113.97000000000001</v>
      </c>
      <c r="T196" s="780">
        <v>113.97000000000001</v>
      </c>
      <c r="U196" s="781"/>
    </row>
    <row r="197" spans="1:21">
      <c r="A197" s="769" t="s">
        <v>119</v>
      </c>
      <c r="B197" s="685"/>
      <c r="C197" s="685" t="s">
        <v>1380</v>
      </c>
      <c r="D197" s="685"/>
      <c r="E197" s="685"/>
      <c r="F197" s="685"/>
      <c r="G197" s="685"/>
      <c r="H197" s="685"/>
      <c r="I197" s="685"/>
      <c r="J197" s="685"/>
      <c r="K197" s="685"/>
      <c r="L197" s="771" t="s">
        <v>1047</v>
      </c>
      <c r="M197" s="784" t="s">
        <v>334</v>
      </c>
      <c r="N197" s="731" t="s">
        <v>314</v>
      </c>
      <c r="O197" s="780">
        <v>18.100000000000001</v>
      </c>
      <c r="P197" s="780">
        <v>18.100000000000001</v>
      </c>
      <c r="Q197" s="780">
        <v>18.100000000000001</v>
      </c>
      <c r="R197" s="780">
        <v>17.8</v>
      </c>
      <c r="S197" s="780">
        <v>18.899999999999999</v>
      </c>
      <c r="T197" s="780">
        <v>18.899999999999999</v>
      </c>
      <c r="U197" s="781"/>
    </row>
    <row r="198" spans="1:21">
      <c r="A198" s="769" t="s">
        <v>119</v>
      </c>
      <c r="B198" s="685"/>
      <c r="C198" s="685" t="s">
        <v>1381</v>
      </c>
      <c r="D198" s="685"/>
      <c r="E198" s="685"/>
      <c r="F198" s="685"/>
      <c r="G198" s="685"/>
      <c r="H198" s="685"/>
      <c r="I198" s="685"/>
      <c r="J198" s="685"/>
      <c r="K198" s="685"/>
      <c r="L198" s="771" t="s">
        <v>1048</v>
      </c>
      <c r="M198" s="785" t="s">
        <v>332</v>
      </c>
      <c r="N198" s="731" t="s">
        <v>314</v>
      </c>
      <c r="O198" s="761">
        <v>18.100000000000001</v>
      </c>
      <c r="P198" s="761">
        <v>18.100000000000001</v>
      </c>
      <c r="Q198" s="761">
        <v>18.100000000000001</v>
      </c>
      <c r="R198" s="761">
        <v>17.8</v>
      </c>
      <c r="S198" s="761">
        <v>18.899999999999999</v>
      </c>
      <c r="T198" s="761">
        <v>18.899999999999999</v>
      </c>
      <c r="U198" s="781"/>
    </row>
    <row r="199" spans="1:21">
      <c r="A199" s="769" t="s">
        <v>119</v>
      </c>
      <c r="B199" s="685"/>
      <c r="C199" s="685" t="s">
        <v>1382</v>
      </c>
      <c r="D199" s="685"/>
      <c r="E199" s="685"/>
      <c r="F199" s="685"/>
      <c r="G199" s="685"/>
      <c r="H199" s="685"/>
      <c r="I199" s="685"/>
      <c r="J199" s="685"/>
      <c r="K199" s="685"/>
      <c r="L199" s="771" t="s">
        <v>1049</v>
      </c>
      <c r="M199" s="785" t="s">
        <v>333</v>
      </c>
      <c r="N199" s="731" t="s">
        <v>314</v>
      </c>
      <c r="O199" s="761"/>
      <c r="P199" s="761"/>
      <c r="Q199" s="761"/>
      <c r="R199" s="761"/>
      <c r="S199" s="761"/>
      <c r="T199" s="761"/>
      <c r="U199" s="781"/>
    </row>
    <row r="200" spans="1:21">
      <c r="A200" s="769" t="s">
        <v>119</v>
      </c>
      <c r="B200" s="685" t="s">
        <v>945</v>
      </c>
      <c r="C200" s="685" t="s">
        <v>1383</v>
      </c>
      <c r="D200" s="685"/>
      <c r="E200" s="685"/>
      <c r="F200" s="685"/>
      <c r="G200" s="685"/>
      <c r="H200" s="685"/>
      <c r="I200" s="685"/>
      <c r="J200" s="685"/>
      <c r="K200" s="685"/>
      <c r="L200" s="771" t="s">
        <v>1050</v>
      </c>
      <c r="M200" s="784" t="s">
        <v>335</v>
      </c>
      <c r="N200" s="731" t="s">
        <v>314</v>
      </c>
      <c r="O200" s="780">
        <v>81.2</v>
      </c>
      <c r="P200" s="780">
        <v>81.2</v>
      </c>
      <c r="Q200" s="780">
        <v>81.2</v>
      </c>
      <c r="R200" s="780">
        <v>79.900000000000006</v>
      </c>
      <c r="S200" s="780">
        <v>84.77000000000001</v>
      </c>
      <c r="T200" s="780">
        <v>84.77000000000001</v>
      </c>
      <c r="U200" s="781"/>
    </row>
    <row r="201" spans="1:21">
      <c r="A201" s="769" t="s">
        <v>119</v>
      </c>
      <c r="B201" s="685"/>
      <c r="C201" s="685" t="s">
        <v>1384</v>
      </c>
      <c r="D201" s="685"/>
      <c r="E201" s="685"/>
      <c r="F201" s="685"/>
      <c r="G201" s="685"/>
      <c r="H201" s="685"/>
      <c r="I201" s="685"/>
      <c r="J201" s="685"/>
      <c r="K201" s="685"/>
      <c r="L201" s="771" t="s">
        <v>1051</v>
      </c>
      <c r="M201" s="785" t="s">
        <v>332</v>
      </c>
      <c r="N201" s="731" t="s">
        <v>314</v>
      </c>
      <c r="O201" s="761">
        <v>73.3</v>
      </c>
      <c r="P201" s="761">
        <v>73.3</v>
      </c>
      <c r="Q201" s="761">
        <v>73.3</v>
      </c>
      <c r="R201" s="761">
        <v>71.69</v>
      </c>
      <c r="S201" s="761">
        <v>76.040000000000006</v>
      </c>
      <c r="T201" s="761">
        <v>76.040000000000006</v>
      </c>
      <c r="U201" s="781"/>
    </row>
    <row r="202" spans="1:21">
      <c r="A202" s="769" t="s">
        <v>119</v>
      </c>
      <c r="B202" s="685"/>
      <c r="C202" s="685" t="s">
        <v>1385</v>
      </c>
      <c r="D202" s="685"/>
      <c r="E202" s="685"/>
      <c r="F202" s="685"/>
      <c r="G202" s="685"/>
      <c r="H202" s="685"/>
      <c r="I202" s="685"/>
      <c r="J202" s="685"/>
      <c r="K202" s="685"/>
      <c r="L202" s="771" t="s">
        <v>1052</v>
      </c>
      <c r="M202" s="785" t="s">
        <v>333</v>
      </c>
      <c r="N202" s="731" t="s">
        <v>314</v>
      </c>
      <c r="O202" s="761">
        <v>7.9</v>
      </c>
      <c r="P202" s="761">
        <v>7.9</v>
      </c>
      <c r="Q202" s="761">
        <v>7.9</v>
      </c>
      <c r="R202" s="761">
        <v>8.2100000000000009</v>
      </c>
      <c r="S202" s="761">
        <v>8.73</v>
      </c>
      <c r="T202" s="761">
        <v>8.73</v>
      </c>
      <c r="U202" s="781"/>
    </row>
    <row r="203" spans="1:21">
      <c r="A203" s="769" t="s">
        <v>119</v>
      </c>
      <c r="B203" s="685"/>
      <c r="C203" s="685" t="s">
        <v>1386</v>
      </c>
      <c r="D203" s="685"/>
      <c r="E203" s="685"/>
      <c r="F203" s="685"/>
      <c r="G203" s="685"/>
      <c r="H203" s="685"/>
      <c r="I203" s="685"/>
      <c r="J203" s="685"/>
      <c r="K203" s="685"/>
      <c r="L203" s="771" t="s">
        <v>1053</v>
      </c>
      <c r="M203" s="784" t="s">
        <v>336</v>
      </c>
      <c r="N203" s="731" t="s">
        <v>314</v>
      </c>
      <c r="O203" s="780">
        <v>12.2</v>
      </c>
      <c r="P203" s="780">
        <v>12.2</v>
      </c>
      <c r="Q203" s="780">
        <v>12.2</v>
      </c>
      <c r="R203" s="780">
        <v>9.6999999999999993</v>
      </c>
      <c r="S203" s="780">
        <v>10.3</v>
      </c>
      <c r="T203" s="780">
        <v>10.3</v>
      </c>
      <c r="U203" s="781"/>
    </row>
    <row r="204" spans="1:21">
      <c r="A204" s="769" t="s">
        <v>119</v>
      </c>
      <c r="B204" s="685"/>
      <c r="C204" s="685" t="s">
        <v>1387</v>
      </c>
      <c r="D204" s="685"/>
      <c r="E204" s="685"/>
      <c r="F204" s="685"/>
      <c r="G204" s="685"/>
      <c r="H204" s="685"/>
      <c r="I204" s="685"/>
      <c r="J204" s="685"/>
      <c r="K204" s="685"/>
      <c r="L204" s="771" t="s">
        <v>1054</v>
      </c>
      <c r="M204" s="785" t="s">
        <v>332</v>
      </c>
      <c r="N204" s="731" t="s">
        <v>314</v>
      </c>
      <c r="O204" s="761">
        <v>12.2</v>
      </c>
      <c r="P204" s="761">
        <v>12.2</v>
      </c>
      <c r="Q204" s="761">
        <v>12.2</v>
      </c>
      <c r="R204" s="761">
        <v>9.6999999999999993</v>
      </c>
      <c r="S204" s="761">
        <v>10.3</v>
      </c>
      <c r="T204" s="761">
        <v>10.3</v>
      </c>
      <c r="U204" s="781"/>
    </row>
    <row r="205" spans="1:21">
      <c r="A205" s="769" t="s">
        <v>119</v>
      </c>
      <c r="B205" s="685"/>
      <c r="C205" s="685" t="s">
        <v>1388</v>
      </c>
      <c r="D205" s="685"/>
      <c r="E205" s="685"/>
      <c r="F205" s="685"/>
      <c r="G205" s="685"/>
      <c r="H205" s="685"/>
      <c r="I205" s="685"/>
      <c r="J205" s="685"/>
      <c r="K205" s="685"/>
      <c r="L205" s="771" t="s">
        <v>1055</v>
      </c>
      <c r="M205" s="785" t="s">
        <v>333</v>
      </c>
      <c r="N205" s="731" t="s">
        <v>314</v>
      </c>
      <c r="O205" s="761"/>
      <c r="P205" s="761"/>
      <c r="Q205" s="761"/>
      <c r="R205" s="761"/>
      <c r="S205" s="761"/>
      <c r="T205" s="761"/>
      <c r="U205" s="776"/>
    </row>
    <row r="206" spans="1:21" ht="22.8">
      <c r="A206" s="769" t="s">
        <v>119</v>
      </c>
      <c r="B206" s="685"/>
      <c r="C206" s="685" t="s">
        <v>1389</v>
      </c>
      <c r="D206" s="685"/>
      <c r="E206" s="685"/>
      <c r="F206" s="685"/>
      <c r="G206" s="685"/>
      <c r="H206" s="685"/>
      <c r="I206" s="685"/>
      <c r="J206" s="685"/>
      <c r="K206" s="685"/>
      <c r="L206" s="771" t="s">
        <v>1056</v>
      </c>
      <c r="M206" s="786" t="s">
        <v>935</v>
      </c>
      <c r="N206" s="731" t="s">
        <v>314</v>
      </c>
      <c r="O206" s="778"/>
      <c r="P206" s="778"/>
      <c r="Q206" s="778"/>
      <c r="R206" s="778"/>
      <c r="S206" s="778"/>
      <c r="T206" s="778"/>
      <c r="U206" s="776"/>
    </row>
    <row r="207" spans="1:21">
      <c r="A207" s="769" t="s">
        <v>123</v>
      </c>
      <c r="B207" s="685"/>
      <c r="C207" s="685"/>
      <c r="D207" s="685"/>
      <c r="E207" s="685"/>
      <c r="F207" s="685"/>
      <c r="G207" s="685"/>
      <c r="H207" s="685"/>
      <c r="I207" s="685"/>
      <c r="J207" s="685"/>
      <c r="K207" s="685"/>
      <c r="L207" s="770" t="s">
        <v>2870</v>
      </c>
      <c r="M207" s="692"/>
      <c r="N207" s="692"/>
      <c r="O207" s="692"/>
      <c r="P207" s="692"/>
      <c r="Q207" s="692"/>
      <c r="R207" s="692"/>
      <c r="S207" s="692"/>
      <c r="T207" s="692"/>
      <c r="U207" s="692"/>
    </row>
    <row r="208" spans="1:21">
      <c r="A208" s="769" t="s">
        <v>123</v>
      </c>
      <c r="B208" s="685"/>
      <c r="C208" s="685"/>
      <c r="D208" s="685"/>
      <c r="E208" s="685"/>
      <c r="F208" s="685"/>
      <c r="G208" s="685"/>
      <c r="H208" s="685"/>
      <c r="I208" s="685"/>
      <c r="J208" s="685"/>
      <c r="K208" s="685"/>
      <c r="L208" s="771" t="s">
        <v>17</v>
      </c>
      <c r="M208" s="772" t="s">
        <v>313</v>
      </c>
      <c r="N208" s="768"/>
      <c r="O208" s="773" t="s">
        <v>824</v>
      </c>
      <c r="P208" s="774"/>
      <c r="Q208" s="774"/>
      <c r="R208" s="774"/>
      <c r="S208" s="774"/>
      <c r="T208" s="775"/>
      <c r="U208" s="776"/>
    </row>
    <row r="209" spans="1:21">
      <c r="A209" s="769" t="s">
        <v>123</v>
      </c>
      <c r="B209" s="685"/>
      <c r="C209" s="685" t="s">
        <v>1307</v>
      </c>
      <c r="D209" s="685"/>
      <c r="E209" s="685"/>
      <c r="F209" s="685"/>
      <c r="G209" s="685"/>
      <c r="H209" s="685"/>
      <c r="I209" s="685"/>
      <c r="J209" s="685"/>
      <c r="K209" s="685"/>
      <c r="L209" s="771" t="s">
        <v>101</v>
      </c>
      <c r="M209" s="777" t="s">
        <v>310</v>
      </c>
      <c r="N209" s="768" t="s">
        <v>311</v>
      </c>
      <c r="O209" s="778">
        <v>5.33</v>
      </c>
      <c r="P209" s="778">
        <v>5.33</v>
      </c>
      <c r="Q209" s="778">
        <v>5.33</v>
      </c>
      <c r="R209" s="778">
        <v>6.2</v>
      </c>
      <c r="S209" s="778">
        <v>6.7</v>
      </c>
      <c r="T209" s="778">
        <v>6.7</v>
      </c>
      <c r="U209" s="776"/>
    </row>
    <row r="210" spans="1:21">
      <c r="A210" s="769" t="s">
        <v>123</v>
      </c>
      <c r="B210" s="685"/>
      <c r="C210" s="685" t="s">
        <v>1308</v>
      </c>
      <c r="D210" s="685"/>
      <c r="E210" s="685"/>
      <c r="F210" s="685"/>
      <c r="G210" s="685"/>
      <c r="H210" s="685"/>
      <c r="I210" s="685"/>
      <c r="J210" s="685"/>
      <c r="K210" s="685"/>
      <c r="L210" s="771" t="s">
        <v>102</v>
      </c>
      <c r="M210" s="777" t="s">
        <v>312</v>
      </c>
      <c r="N210" s="768" t="s">
        <v>311</v>
      </c>
      <c r="O210" s="778"/>
      <c r="P210" s="778"/>
      <c r="Q210" s="778"/>
      <c r="R210" s="778"/>
      <c r="S210" s="778"/>
      <c r="T210" s="778"/>
      <c r="U210" s="776"/>
    </row>
    <row r="211" spans="1:21">
      <c r="A211" s="769" t="s">
        <v>123</v>
      </c>
      <c r="B211" s="685"/>
      <c r="C211" s="685" t="s">
        <v>1362</v>
      </c>
      <c r="D211" s="685"/>
      <c r="E211" s="685"/>
      <c r="F211" s="685"/>
      <c r="G211" s="685"/>
      <c r="H211" s="685"/>
      <c r="I211" s="685"/>
      <c r="J211" s="685"/>
      <c r="K211" s="685"/>
      <c r="L211" s="771">
        <v>4</v>
      </c>
      <c r="M211" s="779" t="s">
        <v>950</v>
      </c>
      <c r="N211" s="731" t="s">
        <v>314</v>
      </c>
      <c r="O211" s="780">
        <v>42.349999999999994</v>
      </c>
      <c r="P211" s="780">
        <v>42.349999999999994</v>
      </c>
      <c r="Q211" s="780">
        <v>42.349999999999994</v>
      </c>
      <c r="R211" s="780">
        <v>40.230000000000004</v>
      </c>
      <c r="S211" s="780">
        <v>40.92</v>
      </c>
      <c r="T211" s="780">
        <v>40.92</v>
      </c>
      <c r="U211" s="776"/>
    </row>
    <row r="212" spans="1:21">
      <c r="A212" s="769" t="s">
        <v>123</v>
      </c>
      <c r="B212" s="685"/>
      <c r="C212" s="685" t="s">
        <v>1309</v>
      </c>
      <c r="D212" s="685"/>
      <c r="E212" s="685"/>
      <c r="F212" s="685"/>
      <c r="G212" s="685"/>
      <c r="H212" s="685"/>
      <c r="I212" s="685"/>
      <c r="J212" s="685"/>
      <c r="K212" s="685"/>
      <c r="L212" s="771" t="s">
        <v>145</v>
      </c>
      <c r="M212" s="755" t="s">
        <v>315</v>
      </c>
      <c r="N212" s="731" t="s">
        <v>314</v>
      </c>
      <c r="O212" s="761"/>
      <c r="P212" s="761"/>
      <c r="Q212" s="761"/>
      <c r="R212" s="761"/>
      <c r="S212" s="761"/>
      <c r="T212" s="761"/>
      <c r="U212" s="781"/>
    </row>
    <row r="213" spans="1:21">
      <c r="A213" s="769" t="s">
        <v>123</v>
      </c>
      <c r="B213" s="685"/>
      <c r="C213" s="685" t="s">
        <v>1310</v>
      </c>
      <c r="D213" s="685"/>
      <c r="E213" s="685"/>
      <c r="F213" s="685"/>
      <c r="G213" s="685"/>
      <c r="H213" s="685"/>
      <c r="I213" s="685"/>
      <c r="J213" s="685"/>
      <c r="K213" s="685"/>
      <c r="L213" s="771" t="s">
        <v>376</v>
      </c>
      <c r="M213" s="755" t="s">
        <v>316</v>
      </c>
      <c r="N213" s="731" t="s">
        <v>314</v>
      </c>
      <c r="O213" s="761">
        <v>42.35</v>
      </c>
      <c r="P213" s="761">
        <v>42.35</v>
      </c>
      <c r="Q213" s="761">
        <v>42.35</v>
      </c>
      <c r="R213" s="761">
        <v>40.229999999999997</v>
      </c>
      <c r="S213" s="761">
        <v>40.92</v>
      </c>
      <c r="T213" s="761">
        <v>40.92</v>
      </c>
      <c r="U213" s="781"/>
    </row>
    <row r="214" spans="1:21" ht="22.8">
      <c r="A214" s="769" t="s">
        <v>123</v>
      </c>
      <c r="B214" s="685"/>
      <c r="C214" s="685" t="s">
        <v>1327</v>
      </c>
      <c r="D214" s="685"/>
      <c r="E214" s="685"/>
      <c r="F214" s="685"/>
      <c r="G214" s="685"/>
      <c r="H214" s="685"/>
      <c r="I214" s="685"/>
      <c r="J214" s="685"/>
      <c r="K214" s="685"/>
      <c r="L214" s="771" t="s">
        <v>377</v>
      </c>
      <c r="M214" s="779" t="s">
        <v>946</v>
      </c>
      <c r="N214" s="731" t="s">
        <v>314</v>
      </c>
      <c r="O214" s="761"/>
      <c r="P214" s="761"/>
      <c r="Q214" s="761"/>
      <c r="R214" s="761"/>
      <c r="S214" s="761"/>
      <c r="T214" s="761"/>
      <c r="U214" s="781"/>
    </row>
    <row r="215" spans="1:21">
      <c r="A215" s="769" t="s">
        <v>123</v>
      </c>
      <c r="B215" s="685"/>
      <c r="C215" s="685" t="s">
        <v>1311</v>
      </c>
      <c r="D215" s="685"/>
      <c r="E215" s="685"/>
      <c r="F215" s="685"/>
      <c r="G215" s="685"/>
      <c r="H215" s="685"/>
      <c r="I215" s="685"/>
      <c r="J215" s="685"/>
      <c r="K215" s="685"/>
      <c r="L215" s="771" t="s">
        <v>119</v>
      </c>
      <c r="M215" s="779" t="s">
        <v>317</v>
      </c>
      <c r="N215" s="731" t="s">
        <v>314</v>
      </c>
      <c r="O215" s="780">
        <v>0</v>
      </c>
      <c r="P215" s="780">
        <v>0</v>
      </c>
      <c r="Q215" s="780">
        <v>0</v>
      </c>
      <c r="R215" s="780">
        <v>0</v>
      </c>
      <c r="S215" s="780">
        <v>0</v>
      </c>
      <c r="T215" s="780">
        <v>0</v>
      </c>
      <c r="U215" s="781"/>
    </row>
    <row r="216" spans="1:21">
      <c r="A216" s="769" t="s">
        <v>123</v>
      </c>
      <c r="B216" s="685"/>
      <c r="C216" s="685" t="s">
        <v>1337</v>
      </c>
      <c r="D216" s="685"/>
      <c r="E216" s="685"/>
      <c r="F216" s="685"/>
      <c r="G216" s="685"/>
      <c r="H216" s="685"/>
      <c r="I216" s="685"/>
      <c r="J216" s="685"/>
      <c r="K216" s="685"/>
      <c r="L216" s="771" t="s">
        <v>121</v>
      </c>
      <c r="M216" s="755" t="s">
        <v>910</v>
      </c>
      <c r="N216" s="731" t="s">
        <v>314</v>
      </c>
      <c r="O216" s="761"/>
      <c r="P216" s="761"/>
      <c r="Q216" s="761"/>
      <c r="R216" s="761"/>
      <c r="S216" s="761"/>
      <c r="T216" s="761"/>
      <c r="U216" s="781"/>
    </row>
    <row r="217" spans="1:21">
      <c r="A217" s="769" t="s">
        <v>123</v>
      </c>
      <c r="B217" s="685"/>
      <c r="C217" s="685" t="s">
        <v>1338</v>
      </c>
      <c r="D217" s="685"/>
      <c r="E217" s="685"/>
      <c r="F217" s="685"/>
      <c r="G217" s="685"/>
      <c r="H217" s="685"/>
      <c r="I217" s="685"/>
      <c r="J217" s="685"/>
      <c r="K217" s="685"/>
      <c r="L217" s="771" t="s">
        <v>122</v>
      </c>
      <c r="M217" s="755" t="s">
        <v>318</v>
      </c>
      <c r="N217" s="731" t="s">
        <v>314</v>
      </c>
      <c r="O217" s="761"/>
      <c r="P217" s="761"/>
      <c r="Q217" s="761"/>
      <c r="R217" s="761"/>
      <c r="S217" s="761"/>
      <c r="T217" s="761"/>
      <c r="U217" s="781"/>
    </row>
    <row r="218" spans="1:21">
      <c r="A218" s="769" t="s">
        <v>123</v>
      </c>
      <c r="B218" s="685"/>
      <c r="C218" s="685" t="s">
        <v>1363</v>
      </c>
      <c r="D218" s="685"/>
      <c r="E218" s="685"/>
      <c r="F218" s="685"/>
      <c r="G218" s="685"/>
      <c r="H218" s="685"/>
      <c r="I218" s="685"/>
      <c r="J218" s="685"/>
      <c r="K218" s="685"/>
      <c r="L218" s="771" t="s">
        <v>123</v>
      </c>
      <c r="M218" s="772" t="s">
        <v>319</v>
      </c>
      <c r="N218" s="731" t="s">
        <v>314</v>
      </c>
      <c r="O218" s="778"/>
      <c r="P218" s="778"/>
      <c r="Q218" s="778"/>
      <c r="R218" s="778"/>
      <c r="S218" s="778"/>
      <c r="T218" s="778"/>
      <c r="U218" s="781"/>
    </row>
    <row r="219" spans="1:21">
      <c r="A219" s="769" t="s">
        <v>123</v>
      </c>
      <c r="B219" s="685"/>
      <c r="C219" s="685" t="s">
        <v>1364</v>
      </c>
      <c r="D219" s="685"/>
      <c r="E219" s="685"/>
      <c r="F219" s="685"/>
      <c r="G219" s="685"/>
      <c r="H219" s="685"/>
      <c r="I219" s="685"/>
      <c r="J219" s="685"/>
      <c r="K219" s="685"/>
      <c r="L219" s="771" t="s">
        <v>124</v>
      </c>
      <c r="M219" s="772" t="s">
        <v>320</v>
      </c>
      <c r="N219" s="731" t="s">
        <v>314</v>
      </c>
      <c r="O219" s="761"/>
      <c r="P219" s="761"/>
      <c r="Q219" s="761"/>
      <c r="R219" s="761"/>
      <c r="S219" s="761"/>
      <c r="T219" s="761"/>
      <c r="U219" s="781"/>
    </row>
    <row r="220" spans="1:21">
      <c r="A220" s="769" t="s">
        <v>123</v>
      </c>
      <c r="B220" s="685"/>
      <c r="C220" s="685" t="s">
        <v>1365</v>
      </c>
      <c r="D220" s="685"/>
      <c r="E220" s="685"/>
      <c r="F220" s="685"/>
      <c r="G220" s="685"/>
      <c r="H220" s="685"/>
      <c r="I220" s="685"/>
      <c r="J220" s="685"/>
      <c r="K220" s="685"/>
      <c r="L220" s="771" t="s">
        <v>125</v>
      </c>
      <c r="M220" s="779" t="s">
        <v>321</v>
      </c>
      <c r="N220" s="731" t="s">
        <v>314</v>
      </c>
      <c r="O220" s="780">
        <v>42.349999999999994</v>
      </c>
      <c r="P220" s="780">
        <v>42.349999999999994</v>
      </c>
      <c r="Q220" s="780">
        <v>42.349999999999994</v>
      </c>
      <c r="R220" s="780">
        <v>40.230000000000004</v>
      </c>
      <c r="S220" s="780">
        <v>40.92</v>
      </c>
      <c r="T220" s="780">
        <v>40.92</v>
      </c>
      <c r="U220" s="781"/>
    </row>
    <row r="221" spans="1:21" ht="22.8">
      <c r="A221" s="769" t="s">
        <v>123</v>
      </c>
      <c r="B221" s="685"/>
      <c r="C221" s="685" t="s">
        <v>1366</v>
      </c>
      <c r="D221" s="685"/>
      <c r="E221" s="685"/>
      <c r="F221" s="685"/>
      <c r="G221" s="685"/>
      <c r="H221" s="685"/>
      <c r="I221" s="685"/>
      <c r="J221" s="685"/>
      <c r="K221" s="685"/>
      <c r="L221" s="771" t="s">
        <v>146</v>
      </c>
      <c r="M221" s="755" t="s">
        <v>322</v>
      </c>
      <c r="N221" s="731" t="s">
        <v>314</v>
      </c>
      <c r="O221" s="761">
        <v>42.35</v>
      </c>
      <c r="P221" s="761">
        <v>42.35</v>
      </c>
      <c r="Q221" s="761">
        <v>42.35</v>
      </c>
      <c r="R221" s="761">
        <v>40.229999999999997</v>
      </c>
      <c r="S221" s="761">
        <v>40.92</v>
      </c>
      <c r="T221" s="761">
        <v>40.92</v>
      </c>
      <c r="U221" s="781"/>
    </row>
    <row r="222" spans="1:21">
      <c r="A222" s="769" t="s">
        <v>123</v>
      </c>
      <c r="B222" s="685"/>
      <c r="C222" s="685" t="s">
        <v>1367</v>
      </c>
      <c r="D222" s="685"/>
      <c r="E222" s="685"/>
      <c r="F222" s="685"/>
      <c r="G222" s="685"/>
      <c r="H222" s="685"/>
      <c r="I222" s="685"/>
      <c r="J222" s="685"/>
      <c r="K222" s="685"/>
      <c r="L222" s="771" t="s">
        <v>187</v>
      </c>
      <c r="M222" s="755" t="s">
        <v>323</v>
      </c>
      <c r="N222" s="731" t="s">
        <v>314</v>
      </c>
      <c r="O222" s="761"/>
      <c r="P222" s="761"/>
      <c r="Q222" s="761"/>
      <c r="R222" s="761"/>
      <c r="S222" s="761"/>
      <c r="T222" s="761"/>
      <c r="U222" s="781"/>
    </row>
    <row r="223" spans="1:21" ht="22.8">
      <c r="A223" s="769" t="s">
        <v>123</v>
      </c>
      <c r="B223" s="685"/>
      <c r="C223" s="685" t="s">
        <v>1368</v>
      </c>
      <c r="D223" s="685"/>
      <c r="E223" s="685"/>
      <c r="F223" s="685"/>
      <c r="G223" s="685"/>
      <c r="H223" s="685"/>
      <c r="I223" s="685"/>
      <c r="J223" s="685"/>
      <c r="K223" s="685"/>
      <c r="L223" s="771" t="s">
        <v>393</v>
      </c>
      <c r="M223" s="755" t="s">
        <v>947</v>
      </c>
      <c r="N223" s="731" t="s">
        <v>314</v>
      </c>
      <c r="O223" s="761"/>
      <c r="P223" s="761"/>
      <c r="Q223" s="761"/>
      <c r="R223" s="761"/>
      <c r="S223" s="761"/>
      <c r="T223" s="761"/>
      <c r="U223" s="781"/>
    </row>
    <row r="224" spans="1:21">
      <c r="A224" s="769" t="s">
        <v>123</v>
      </c>
      <c r="B224" s="685"/>
      <c r="C224" s="685" t="s">
        <v>1369</v>
      </c>
      <c r="D224" s="685"/>
      <c r="E224" s="685"/>
      <c r="F224" s="685"/>
      <c r="G224" s="685"/>
      <c r="H224" s="685"/>
      <c r="I224" s="685"/>
      <c r="J224" s="685"/>
      <c r="K224" s="685"/>
      <c r="L224" s="771" t="s">
        <v>126</v>
      </c>
      <c r="M224" s="772" t="s">
        <v>963</v>
      </c>
      <c r="N224" s="731" t="s">
        <v>314</v>
      </c>
      <c r="O224" s="761">
        <v>3.85</v>
      </c>
      <c r="P224" s="761">
        <v>3.85</v>
      </c>
      <c r="Q224" s="761">
        <v>3.85</v>
      </c>
      <c r="R224" s="761">
        <v>3.65</v>
      </c>
      <c r="S224" s="761">
        <v>3.72</v>
      </c>
      <c r="T224" s="761">
        <v>3.72</v>
      </c>
      <c r="U224" s="781"/>
    </row>
    <row r="225" spans="1:21">
      <c r="A225" s="769" t="s">
        <v>123</v>
      </c>
      <c r="B225" s="685"/>
      <c r="C225" s="685" t="s">
        <v>1370</v>
      </c>
      <c r="D225" s="685"/>
      <c r="E225" s="685"/>
      <c r="F225" s="685"/>
      <c r="G225" s="685"/>
      <c r="H225" s="685"/>
      <c r="I225" s="685"/>
      <c r="J225" s="685"/>
      <c r="K225" s="685"/>
      <c r="L225" s="771" t="s">
        <v>1039</v>
      </c>
      <c r="M225" s="782" t="s">
        <v>325</v>
      </c>
      <c r="N225" s="783" t="s">
        <v>142</v>
      </c>
      <c r="O225" s="780">
        <v>9.0909090909090917</v>
      </c>
      <c r="P225" s="780">
        <v>9.0909090909090917</v>
      </c>
      <c r="Q225" s="780">
        <v>9.0909090909090917</v>
      </c>
      <c r="R225" s="780">
        <v>9.072831220482227</v>
      </c>
      <c r="S225" s="780">
        <v>9.0909090909090917</v>
      </c>
      <c r="T225" s="780">
        <v>9.0909090909090917</v>
      </c>
      <c r="U225" s="781"/>
    </row>
    <row r="226" spans="1:21">
      <c r="A226" s="769" t="s">
        <v>123</v>
      </c>
      <c r="B226" s="685"/>
      <c r="C226" s="685" t="s">
        <v>1371</v>
      </c>
      <c r="D226" s="685"/>
      <c r="E226" s="685"/>
      <c r="F226" s="685"/>
      <c r="G226" s="685"/>
      <c r="H226" s="685"/>
      <c r="I226" s="685"/>
      <c r="J226" s="685"/>
      <c r="K226" s="685"/>
      <c r="L226" s="771" t="s">
        <v>127</v>
      </c>
      <c r="M226" s="772" t="s">
        <v>326</v>
      </c>
      <c r="N226" s="731" t="s">
        <v>314</v>
      </c>
      <c r="O226" s="780">
        <v>38.499999999999993</v>
      </c>
      <c r="P226" s="780">
        <v>38.499999999999993</v>
      </c>
      <c r="Q226" s="780">
        <v>38.499999999999993</v>
      </c>
      <c r="R226" s="780">
        <v>36.580000000000005</v>
      </c>
      <c r="S226" s="780">
        <v>37.200000000000003</v>
      </c>
      <c r="T226" s="780">
        <v>37.200000000000003</v>
      </c>
      <c r="U226" s="781"/>
    </row>
    <row r="227" spans="1:21">
      <c r="A227" s="769" t="s">
        <v>123</v>
      </c>
      <c r="B227" s="685"/>
      <c r="C227" s="685" t="s">
        <v>1372</v>
      </c>
      <c r="D227" s="685"/>
      <c r="E227" s="685"/>
      <c r="F227" s="685"/>
      <c r="G227" s="685"/>
      <c r="H227" s="685"/>
      <c r="I227" s="685"/>
      <c r="J227" s="685"/>
      <c r="K227" s="685"/>
      <c r="L227" s="771" t="s">
        <v>999</v>
      </c>
      <c r="M227" s="755" t="s">
        <v>327</v>
      </c>
      <c r="N227" s="731" t="s">
        <v>314</v>
      </c>
      <c r="O227" s="780">
        <v>0</v>
      </c>
      <c r="P227" s="780">
        <v>0</v>
      </c>
      <c r="Q227" s="780">
        <v>0</v>
      </c>
      <c r="R227" s="780">
        <v>0</v>
      </c>
      <c r="S227" s="780">
        <v>0</v>
      </c>
      <c r="T227" s="780">
        <v>0</v>
      </c>
      <c r="U227" s="781"/>
    </row>
    <row r="228" spans="1:21">
      <c r="A228" s="769" t="s">
        <v>123</v>
      </c>
      <c r="B228" s="685"/>
      <c r="C228" s="685" t="s">
        <v>1373</v>
      </c>
      <c r="D228" s="685"/>
      <c r="E228" s="685"/>
      <c r="F228" s="685"/>
      <c r="G228" s="685"/>
      <c r="H228" s="685"/>
      <c r="I228" s="685"/>
      <c r="J228" s="685"/>
      <c r="K228" s="685"/>
      <c r="L228" s="771" t="s">
        <v>1040</v>
      </c>
      <c r="M228" s="784" t="s">
        <v>328</v>
      </c>
      <c r="N228" s="731" t="s">
        <v>314</v>
      </c>
      <c r="O228" s="761"/>
      <c r="P228" s="761"/>
      <c r="Q228" s="761"/>
      <c r="R228" s="761"/>
      <c r="S228" s="761"/>
      <c r="T228" s="761"/>
      <c r="U228" s="781"/>
    </row>
    <row r="229" spans="1:21">
      <c r="A229" s="769" t="s">
        <v>123</v>
      </c>
      <c r="B229" s="685"/>
      <c r="C229" s="685" t="s">
        <v>1374</v>
      </c>
      <c r="D229" s="685"/>
      <c r="E229" s="685"/>
      <c r="F229" s="685"/>
      <c r="G229" s="685"/>
      <c r="H229" s="685"/>
      <c r="I229" s="685"/>
      <c r="J229" s="685"/>
      <c r="K229" s="685"/>
      <c r="L229" s="771" t="s">
        <v>1041</v>
      </c>
      <c r="M229" s="784" t="s">
        <v>329</v>
      </c>
      <c r="N229" s="731" t="s">
        <v>314</v>
      </c>
      <c r="O229" s="761"/>
      <c r="P229" s="761"/>
      <c r="Q229" s="761"/>
      <c r="R229" s="761"/>
      <c r="S229" s="761"/>
      <c r="T229" s="761"/>
      <c r="U229" s="781"/>
    </row>
    <row r="230" spans="1:21">
      <c r="A230" s="769" t="s">
        <v>123</v>
      </c>
      <c r="B230" s="685"/>
      <c r="C230" s="685" t="s">
        <v>1375</v>
      </c>
      <c r="D230" s="685"/>
      <c r="E230" s="685"/>
      <c r="F230" s="685"/>
      <c r="G230" s="685"/>
      <c r="H230" s="685"/>
      <c r="I230" s="685"/>
      <c r="J230" s="685"/>
      <c r="K230" s="685"/>
      <c r="L230" s="771" t="s">
        <v>1042</v>
      </c>
      <c r="M230" s="784" t="s">
        <v>330</v>
      </c>
      <c r="N230" s="731" t="s">
        <v>314</v>
      </c>
      <c r="O230" s="761"/>
      <c r="P230" s="761"/>
      <c r="Q230" s="761"/>
      <c r="R230" s="761"/>
      <c r="S230" s="761"/>
      <c r="T230" s="761"/>
      <c r="U230" s="781"/>
    </row>
    <row r="231" spans="1:21">
      <c r="A231" s="769" t="s">
        <v>123</v>
      </c>
      <c r="B231" s="685" t="s">
        <v>944</v>
      </c>
      <c r="C231" s="685" t="s">
        <v>1376</v>
      </c>
      <c r="D231" s="685"/>
      <c r="E231" s="685"/>
      <c r="F231" s="685"/>
      <c r="G231" s="685"/>
      <c r="H231" s="685"/>
      <c r="I231" s="685"/>
      <c r="J231" s="685"/>
      <c r="K231" s="685"/>
      <c r="L231" s="771" t="s">
        <v>1043</v>
      </c>
      <c r="M231" s="755" t="s">
        <v>331</v>
      </c>
      <c r="N231" s="731" t="s">
        <v>314</v>
      </c>
      <c r="O231" s="780">
        <v>0</v>
      </c>
      <c r="P231" s="780">
        <v>0</v>
      </c>
      <c r="Q231" s="780">
        <v>0</v>
      </c>
      <c r="R231" s="780">
        <v>0</v>
      </c>
      <c r="S231" s="780">
        <v>0</v>
      </c>
      <c r="T231" s="780">
        <v>0</v>
      </c>
      <c r="U231" s="781"/>
    </row>
    <row r="232" spans="1:21">
      <c r="A232" s="769" t="s">
        <v>123</v>
      </c>
      <c r="B232" s="685"/>
      <c r="C232" s="685" t="s">
        <v>1377</v>
      </c>
      <c r="D232" s="685"/>
      <c r="E232" s="685"/>
      <c r="F232" s="685"/>
      <c r="G232" s="685"/>
      <c r="H232" s="685"/>
      <c r="I232" s="685"/>
      <c r="J232" s="685"/>
      <c r="K232" s="685"/>
      <c r="L232" s="771" t="s">
        <v>1044</v>
      </c>
      <c r="M232" s="784" t="s">
        <v>332</v>
      </c>
      <c r="N232" s="731" t="s">
        <v>314</v>
      </c>
      <c r="O232" s="761"/>
      <c r="P232" s="761"/>
      <c r="Q232" s="761"/>
      <c r="R232" s="761"/>
      <c r="S232" s="761"/>
      <c r="T232" s="761"/>
      <c r="U232" s="781"/>
    </row>
    <row r="233" spans="1:21">
      <c r="A233" s="769" t="s">
        <v>123</v>
      </c>
      <c r="B233" s="685"/>
      <c r="C233" s="685" t="s">
        <v>1378</v>
      </c>
      <c r="D233" s="685"/>
      <c r="E233" s="685"/>
      <c r="F233" s="685"/>
      <c r="G233" s="685"/>
      <c r="H233" s="685"/>
      <c r="I233" s="685"/>
      <c r="J233" s="685"/>
      <c r="K233" s="685"/>
      <c r="L233" s="771" t="s">
        <v>1045</v>
      </c>
      <c r="M233" s="784" t="s">
        <v>333</v>
      </c>
      <c r="N233" s="731" t="s">
        <v>314</v>
      </c>
      <c r="O233" s="761"/>
      <c r="P233" s="761"/>
      <c r="Q233" s="761"/>
      <c r="R233" s="761"/>
      <c r="S233" s="761"/>
      <c r="T233" s="761"/>
      <c r="U233" s="781"/>
    </row>
    <row r="234" spans="1:21">
      <c r="A234" s="769" t="s">
        <v>123</v>
      </c>
      <c r="B234" s="685" t="s">
        <v>944</v>
      </c>
      <c r="C234" s="685" t="s">
        <v>1379</v>
      </c>
      <c r="D234" s="685"/>
      <c r="E234" s="685"/>
      <c r="F234" s="685"/>
      <c r="G234" s="685"/>
      <c r="H234" s="685"/>
      <c r="I234" s="685"/>
      <c r="J234" s="685"/>
      <c r="K234" s="685"/>
      <c r="L234" s="771" t="s">
        <v>1046</v>
      </c>
      <c r="M234" s="755" t="s">
        <v>964</v>
      </c>
      <c r="N234" s="731" t="s">
        <v>314</v>
      </c>
      <c r="O234" s="780">
        <v>38.499999999999993</v>
      </c>
      <c r="P234" s="780">
        <v>38.499999999999993</v>
      </c>
      <c r="Q234" s="780">
        <v>38.499999999999993</v>
      </c>
      <c r="R234" s="780">
        <v>36.580000000000005</v>
      </c>
      <c r="S234" s="780">
        <v>37.200000000000003</v>
      </c>
      <c r="T234" s="780">
        <v>37.200000000000003</v>
      </c>
      <c r="U234" s="781"/>
    </row>
    <row r="235" spans="1:21">
      <c r="A235" s="769" t="s">
        <v>123</v>
      </c>
      <c r="B235" s="685"/>
      <c r="C235" s="685" t="s">
        <v>1380</v>
      </c>
      <c r="D235" s="685"/>
      <c r="E235" s="685"/>
      <c r="F235" s="685"/>
      <c r="G235" s="685"/>
      <c r="H235" s="685"/>
      <c r="I235" s="685"/>
      <c r="J235" s="685"/>
      <c r="K235" s="685"/>
      <c r="L235" s="771" t="s">
        <v>1047</v>
      </c>
      <c r="M235" s="784" t="s">
        <v>334</v>
      </c>
      <c r="N235" s="731" t="s">
        <v>314</v>
      </c>
      <c r="O235" s="780">
        <v>9.1999999999999993</v>
      </c>
      <c r="P235" s="780">
        <v>9.1999999999999993</v>
      </c>
      <c r="Q235" s="780">
        <v>9.1999999999999993</v>
      </c>
      <c r="R235" s="780">
        <v>8.67</v>
      </c>
      <c r="S235" s="780">
        <v>8.9</v>
      </c>
      <c r="T235" s="780">
        <v>8.9</v>
      </c>
      <c r="U235" s="781"/>
    </row>
    <row r="236" spans="1:21">
      <c r="A236" s="769" t="s">
        <v>123</v>
      </c>
      <c r="B236" s="685"/>
      <c r="C236" s="685" t="s">
        <v>1381</v>
      </c>
      <c r="D236" s="685"/>
      <c r="E236" s="685"/>
      <c r="F236" s="685"/>
      <c r="G236" s="685"/>
      <c r="H236" s="685"/>
      <c r="I236" s="685"/>
      <c r="J236" s="685"/>
      <c r="K236" s="685"/>
      <c r="L236" s="771" t="s">
        <v>1048</v>
      </c>
      <c r="M236" s="785" t="s">
        <v>332</v>
      </c>
      <c r="N236" s="731" t="s">
        <v>314</v>
      </c>
      <c r="O236" s="761">
        <v>9.1999999999999993</v>
      </c>
      <c r="P236" s="761">
        <v>9.1999999999999993</v>
      </c>
      <c r="Q236" s="761">
        <v>9.1999999999999993</v>
      </c>
      <c r="R236" s="761">
        <v>8.67</v>
      </c>
      <c r="S236" s="761">
        <v>8.9</v>
      </c>
      <c r="T236" s="761">
        <v>8.9</v>
      </c>
      <c r="U236" s="781"/>
    </row>
    <row r="237" spans="1:21">
      <c r="A237" s="769" t="s">
        <v>123</v>
      </c>
      <c r="B237" s="685"/>
      <c r="C237" s="685" t="s">
        <v>1382</v>
      </c>
      <c r="D237" s="685"/>
      <c r="E237" s="685"/>
      <c r="F237" s="685"/>
      <c r="G237" s="685"/>
      <c r="H237" s="685"/>
      <c r="I237" s="685"/>
      <c r="J237" s="685"/>
      <c r="K237" s="685"/>
      <c r="L237" s="771" t="s">
        <v>1049</v>
      </c>
      <c r="M237" s="785" t="s">
        <v>333</v>
      </c>
      <c r="N237" s="731" t="s">
        <v>314</v>
      </c>
      <c r="O237" s="761"/>
      <c r="P237" s="761"/>
      <c r="Q237" s="761"/>
      <c r="R237" s="761"/>
      <c r="S237" s="761"/>
      <c r="T237" s="761"/>
      <c r="U237" s="781"/>
    </row>
    <row r="238" spans="1:21">
      <c r="A238" s="769" t="s">
        <v>123</v>
      </c>
      <c r="B238" s="685" t="s">
        <v>945</v>
      </c>
      <c r="C238" s="685" t="s">
        <v>1383</v>
      </c>
      <c r="D238" s="685"/>
      <c r="E238" s="685"/>
      <c r="F238" s="685"/>
      <c r="G238" s="685"/>
      <c r="H238" s="685"/>
      <c r="I238" s="685"/>
      <c r="J238" s="685"/>
      <c r="K238" s="685"/>
      <c r="L238" s="771" t="s">
        <v>1050</v>
      </c>
      <c r="M238" s="784" t="s">
        <v>335</v>
      </c>
      <c r="N238" s="731" t="s">
        <v>314</v>
      </c>
      <c r="O238" s="780">
        <v>24.4</v>
      </c>
      <c r="P238" s="780">
        <v>24.4</v>
      </c>
      <c r="Q238" s="780">
        <v>24.4</v>
      </c>
      <c r="R238" s="780">
        <v>23.21</v>
      </c>
      <c r="S238" s="780">
        <v>23.45</v>
      </c>
      <c r="T238" s="780">
        <v>23.45</v>
      </c>
      <c r="U238" s="781"/>
    </row>
    <row r="239" spans="1:21">
      <c r="A239" s="769" t="s">
        <v>123</v>
      </c>
      <c r="B239" s="685"/>
      <c r="C239" s="685" t="s">
        <v>1384</v>
      </c>
      <c r="D239" s="685"/>
      <c r="E239" s="685"/>
      <c r="F239" s="685"/>
      <c r="G239" s="685"/>
      <c r="H239" s="685"/>
      <c r="I239" s="685"/>
      <c r="J239" s="685"/>
      <c r="K239" s="685"/>
      <c r="L239" s="771" t="s">
        <v>1051</v>
      </c>
      <c r="M239" s="785" t="s">
        <v>332</v>
      </c>
      <c r="N239" s="731" t="s">
        <v>314</v>
      </c>
      <c r="O239" s="761">
        <v>23.2</v>
      </c>
      <c r="P239" s="761">
        <v>23.2</v>
      </c>
      <c r="Q239" s="761">
        <v>23.2</v>
      </c>
      <c r="R239" s="761">
        <v>21.98</v>
      </c>
      <c r="S239" s="761">
        <v>22.15</v>
      </c>
      <c r="T239" s="761">
        <v>22.15</v>
      </c>
      <c r="U239" s="781"/>
    </row>
    <row r="240" spans="1:21">
      <c r="A240" s="769" t="s">
        <v>123</v>
      </c>
      <c r="B240" s="685"/>
      <c r="C240" s="685" t="s">
        <v>1385</v>
      </c>
      <c r="D240" s="685"/>
      <c r="E240" s="685"/>
      <c r="F240" s="685"/>
      <c r="G240" s="685"/>
      <c r="H240" s="685"/>
      <c r="I240" s="685"/>
      <c r="J240" s="685"/>
      <c r="K240" s="685"/>
      <c r="L240" s="771" t="s">
        <v>1052</v>
      </c>
      <c r="M240" s="785" t="s">
        <v>333</v>
      </c>
      <c r="N240" s="731" t="s">
        <v>314</v>
      </c>
      <c r="O240" s="761">
        <v>1.2</v>
      </c>
      <c r="P240" s="761">
        <v>1.2</v>
      </c>
      <c r="Q240" s="761">
        <v>1.2</v>
      </c>
      <c r="R240" s="761">
        <v>1.23</v>
      </c>
      <c r="S240" s="761">
        <v>1.3</v>
      </c>
      <c r="T240" s="761">
        <v>1.3</v>
      </c>
      <c r="U240" s="781"/>
    </row>
    <row r="241" spans="1:21">
      <c r="A241" s="769" t="s">
        <v>123</v>
      </c>
      <c r="B241" s="685"/>
      <c r="C241" s="685" t="s">
        <v>1386</v>
      </c>
      <c r="D241" s="685"/>
      <c r="E241" s="685"/>
      <c r="F241" s="685"/>
      <c r="G241" s="685"/>
      <c r="H241" s="685"/>
      <c r="I241" s="685"/>
      <c r="J241" s="685"/>
      <c r="K241" s="685"/>
      <c r="L241" s="771" t="s">
        <v>1053</v>
      </c>
      <c r="M241" s="784" t="s">
        <v>336</v>
      </c>
      <c r="N241" s="731" t="s">
        <v>314</v>
      </c>
      <c r="O241" s="780">
        <v>4.9000000000000004</v>
      </c>
      <c r="P241" s="780">
        <v>4.9000000000000004</v>
      </c>
      <c r="Q241" s="780">
        <v>4.9000000000000004</v>
      </c>
      <c r="R241" s="780">
        <v>4.7</v>
      </c>
      <c r="S241" s="780">
        <v>4.8499999999999996</v>
      </c>
      <c r="T241" s="780">
        <v>4.8499999999999996</v>
      </c>
      <c r="U241" s="781"/>
    </row>
    <row r="242" spans="1:21">
      <c r="A242" s="769" t="s">
        <v>123</v>
      </c>
      <c r="B242" s="685"/>
      <c r="C242" s="685" t="s">
        <v>1387</v>
      </c>
      <c r="D242" s="685"/>
      <c r="E242" s="685"/>
      <c r="F242" s="685"/>
      <c r="G242" s="685"/>
      <c r="H242" s="685"/>
      <c r="I242" s="685"/>
      <c r="J242" s="685"/>
      <c r="K242" s="685"/>
      <c r="L242" s="771" t="s">
        <v>1054</v>
      </c>
      <c r="M242" s="785" t="s">
        <v>332</v>
      </c>
      <c r="N242" s="731" t="s">
        <v>314</v>
      </c>
      <c r="O242" s="761">
        <v>4.9000000000000004</v>
      </c>
      <c r="P242" s="761">
        <v>4.9000000000000004</v>
      </c>
      <c r="Q242" s="761">
        <v>4.9000000000000004</v>
      </c>
      <c r="R242" s="761">
        <v>4.7</v>
      </c>
      <c r="S242" s="761">
        <v>4.8499999999999996</v>
      </c>
      <c r="T242" s="761">
        <v>4.8499999999999996</v>
      </c>
      <c r="U242" s="781"/>
    </row>
    <row r="243" spans="1:21">
      <c r="A243" s="769" t="s">
        <v>123</v>
      </c>
      <c r="B243" s="685"/>
      <c r="C243" s="685" t="s">
        <v>1388</v>
      </c>
      <c r="D243" s="685"/>
      <c r="E243" s="685"/>
      <c r="F243" s="685"/>
      <c r="G243" s="685"/>
      <c r="H243" s="685"/>
      <c r="I243" s="685"/>
      <c r="J243" s="685"/>
      <c r="K243" s="685"/>
      <c r="L243" s="771" t="s">
        <v>1055</v>
      </c>
      <c r="M243" s="785" t="s">
        <v>333</v>
      </c>
      <c r="N243" s="731" t="s">
        <v>314</v>
      </c>
      <c r="O243" s="761"/>
      <c r="P243" s="761"/>
      <c r="Q243" s="761"/>
      <c r="R243" s="761"/>
      <c r="S243" s="761"/>
      <c r="T243" s="761"/>
      <c r="U243" s="776"/>
    </row>
    <row r="244" spans="1:21" ht="22.8">
      <c r="A244" s="769" t="s">
        <v>123</v>
      </c>
      <c r="B244" s="685"/>
      <c r="C244" s="685" t="s">
        <v>1389</v>
      </c>
      <c r="D244" s="685"/>
      <c r="E244" s="685"/>
      <c r="F244" s="685"/>
      <c r="G244" s="685"/>
      <c r="H244" s="685"/>
      <c r="I244" s="685"/>
      <c r="J244" s="685"/>
      <c r="K244" s="685"/>
      <c r="L244" s="771" t="s">
        <v>1056</v>
      </c>
      <c r="M244" s="786" t="s">
        <v>935</v>
      </c>
      <c r="N244" s="731" t="s">
        <v>314</v>
      </c>
      <c r="O244" s="778"/>
      <c r="P244" s="778"/>
      <c r="Q244" s="778"/>
      <c r="R244" s="778"/>
      <c r="S244" s="778"/>
      <c r="T244" s="778"/>
      <c r="U244" s="776"/>
    </row>
    <row r="245" spans="1:21">
      <c r="A245" s="769" t="s">
        <v>124</v>
      </c>
      <c r="B245" s="685"/>
      <c r="C245" s="685"/>
      <c r="D245" s="685"/>
      <c r="E245" s="685"/>
      <c r="F245" s="685"/>
      <c r="G245" s="685"/>
      <c r="H245" s="685"/>
      <c r="I245" s="685"/>
      <c r="J245" s="685"/>
      <c r="K245" s="685"/>
      <c r="L245" s="770" t="s">
        <v>2872</v>
      </c>
      <c r="M245" s="692"/>
      <c r="N245" s="692"/>
      <c r="O245" s="692"/>
      <c r="P245" s="692"/>
      <c r="Q245" s="692"/>
      <c r="R245" s="692"/>
      <c r="S245" s="692"/>
      <c r="T245" s="692"/>
      <c r="U245" s="692"/>
    </row>
    <row r="246" spans="1:21">
      <c r="A246" s="769" t="s">
        <v>124</v>
      </c>
      <c r="B246" s="685"/>
      <c r="C246" s="685"/>
      <c r="D246" s="685"/>
      <c r="E246" s="685"/>
      <c r="F246" s="685"/>
      <c r="G246" s="685"/>
      <c r="H246" s="685"/>
      <c r="I246" s="685"/>
      <c r="J246" s="685"/>
      <c r="K246" s="685"/>
      <c r="L246" s="771" t="s">
        <v>17</v>
      </c>
      <c r="M246" s="772" t="s">
        <v>313</v>
      </c>
      <c r="N246" s="768"/>
      <c r="O246" s="773" t="s">
        <v>824</v>
      </c>
      <c r="P246" s="774"/>
      <c r="Q246" s="774"/>
      <c r="R246" s="774"/>
      <c r="S246" s="774"/>
      <c r="T246" s="775"/>
      <c r="U246" s="776"/>
    </row>
    <row r="247" spans="1:21">
      <c r="A247" s="769" t="s">
        <v>124</v>
      </c>
      <c r="B247" s="685"/>
      <c r="C247" s="685" t="s">
        <v>1307</v>
      </c>
      <c r="D247" s="685"/>
      <c r="E247" s="685"/>
      <c r="F247" s="685"/>
      <c r="G247" s="685"/>
      <c r="H247" s="685"/>
      <c r="I247" s="685"/>
      <c r="J247" s="685"/>
      <c r="K247" s="685"/>
      <c r="L247" s="771" t="s">
        <v>101</v>
      </c>
      <c r="M247" s="777" t="s">
        <v>310</v>
      </c>
      <c r="N247" s="768" t="s">
        <v>311</v>
      </c>
      <c r="O247" s="778">
        <v>26.82</v>
      </c>
      <c r="P247" s="778">
        <v>26.82</v>
      </c>
      <c r="Q247" s="778">
        <v>26.82</v>
      </c>
      <c r="R247" s="778">
        <v>26.77</v>
      </c>
      <c r="S247" s="778">
        <v>28.33</v>
      </c>
      <c r="T247" s="778">
        <v>28.33</v>
      </c>
      <c r="U247" s="776"/>
    </row>
    <row r="248" spans="1:21">
      <c r="A248" s="769" t="s">
        <v>124</v>
      </c>
      <c r="B248" s="685"/>
      <c r="C248" s="685" t="s">
        <v>1308</v>
      </c>
      <c r="D248" s="685"/>
      <c r="E248" s="685"/>
      <c r="F248" s="685"/>
      <c r="G248" s="685"/>
      <c r="H248" s="685"/>
      <c r="I248" s="685"/>
      <c r="J248" s="685"/>
      <c r="K248" s="685"/>
      <c r="L248" s="771" t="s">
        <v>102</v>
      </c>
      <c r="M248" s="777" t="s">
        <v>312</v>
      </c>
      <c r="N248" s="768" t="s">
        <v>311</v>
      </c>
      <c r="O248" s="778"/>
      <c r="P248" s="778"/>
      <c r="Q248" s="778"/>
      <c r="R248" s="778"/>
      <c r="S248" s="778"/>
      <c r="T248" s="778"/>
      <c r="U248" s="776"/>
    </row>
    <row r="249" spans="1:21">
      <c r="A249" s="769" t="s">
        <v>124</v>
      </c>
      <c r="B249" s="685"/>
      <c r="C249" s="685" t="s">
        <v>1362</v>
      </c>
      <c r="D249" s="685"/>
      <c r="E249" s="685"/>
      <c r="F249" s="685"/>
      <c r="G249" s="685"/>
      <c r="H249" s="685"/>
      <c r="I249" s="685"/>
      <c r="J249" s="685"/>
      <c r="K249" s="685"/>
      <c r="L249" s="771">
        <v>4</v>
      </c>
      <c r="M249" s="779" t="s">
        <v>950</v>
      </c>
      <c r="N249" s="731" t="s">
        <v>314</v>
      </c>
      <c r="O249" s="780">
        <v>210.76000000000002</v>
      </c>
      <c r="P249" s="780">
        <v>210.76000000000002</v>
      </c>
      <c r="Q249" s="780">
        <v>210.76000000000002</v>
      </c>
      <c r="R249" s="780">
        <v>209</v>
      </c>
      <c r="S249" s="780">
        <v>218.63000000000002</v>
      </c>
      <c r="T249" s="780">
        <v>218.63000000000002</v>
      </c>
      <c r="U249" s="776"/>
    </row>
    <row r="250" spans="1:21">
      <c r="A250" s="769" t="s">
        <v>124</v>
      </c>
      <c r="B250" s="685"/>
      <c r="C250" s="685" t="s">
        <v>1309</v>
      </c>
      <c r="D250" s="685"/>
      <c r="E250" s="685"/>
      <c r="F250" s="685"/>
      <c r="G250" s="685"/>
      <c r="H250" s="685"/>
      <c r="I250" s="685"/>
      <c r="J250" s="685"/>
      <c r="K250" s="685"/>
      <c r="L250" s="771" t="s">
        <v>145</v>
      </c>
      <c r="M250" s="755" t="s">
        <v>315</v>
      </c>
      <c r="N250" s="731" t="s">
        <v>314</v>
      </c>
      <c r="O250" s="761"/>
      <c r="P250" s="761"/>
      <c r="Q250" s="761"/>
      <c r="R250" s="761"/>
      <c r="S250" s="761"/>
      <c r="T250" s="761"/>
      <c r="U250" s="781"/>
    </row>
    <row r="251" spans="1:21">
      <c r="A251" s="769" t="s">
        <v>124</v>
      </c>
      <c r="B251" s="685"/>
      <c r="C251" s="685" t="s">
        <v>1310</v>
      </c>
      <c r="D251" s="685"/>
      <c r="E251" s="685"/>
      <c r="F251" s="685"/>
      <c r="G251" s="685"/>
      <c r="H251" s="685"/>
      <c r="I251" s="685"/>
      <c r="J251" s="685"/>
      <c r="K251" s="685"/>
      <c r="L251" s="771" t="s">
        <v>376</v>
      </c>
      <c r="M251" s="755" t="s">
        <v>316</v>
      </c>
      <c r="N251" s="731" t="s">
        <v>314</v>
      </c>
      <c r="O251" s="761">
        <v>210.76</v>
      </c>
      <c r="P251" s="761">
        <v>210.76</v>
      </c>
      <c r="Q251" s="761">
        <v>210.76</v>
      </c>
      <c r="R251" s="761">
        <v>209</v>
      </c>
      <c r="S251" s="761">
        <v>218.63</v>
      </c>
      <c r="T251" s="761">
        <v>218.63</v>
      </c>
      <c r="U251" s="781"/>
    </row>
    <row r="252" spans="1:21" ht="22.8">
      <c r="A252" s="769" t="s">
        <v>124</v>
      </c>
      <c r="B252" s="685"/>
      <c r="C252" s="685" t="s">
        <v>1327</v>
      </c>
      <c r="D252" s="685"/>
      <c r="E252" s="685"/>
      <c r="F252" s="685"/>
      <c r="G252" s="685"/>
      <c r="H252" s="685"/>
      <c r="I252" s="685"/>
      <c r="J252" s="685"/>
      <c r="K252" s="685"/>
      <c r="L252" s="771" t="s">
        <v>377</v>
      </c>
      <c r="M252" s="779" t="s">
        <v>946</v>
      </c>
      <c r="N252" s="731" t="s">
        <v>314</v>
      </c>
      <c r="O252" s="761"/>
      <c r="P252" s="761"/>
      <c r="Q252" s="761"/>
      <c r="R252" s="761"/>
      <c r="S252" s="761"/>
      <c r="T252" s="761"/>
      <c r="U252" s="781"/>
    </row>
    <row r="253" spans="1:21">
      <c r="A253" s="769" t="s">
        <v>124</v>
      </c>
      <c r="B253" s="685"/>
      <c r="C253" s="685" t="s">
        <v>1311</v>
      </c>
      <c r="D253" s="685"/>
      <c r="E253" s="685"/>
      <c r="F253" s="685"/>
      <c r="G253" s="685"/>
      <c r="H253" s="685"/>
      <c r="I253" s="685"/>
      <c r="J253" s="685"/>
      <c r="K253" s="685"/>
      <c r="L253" s="771" t="s">
        <v>119</v>
      </c>
      <c r="M253" s="779" t="s">
        <v>317</v>
      </c>
      <c r="N253" s="731" t="s">
        <v>314</v>
      </c>
      <c r="O253" s="780">
        <v>0</v>
      </c>
      <c r="P253" s="780">
        <v>0</v>
      </c>
      <c r="Q253" s="780">
        <v>0</v>
      </c>
      <c r="R253" s="780">
        <v>0</v>
      </c>
      <c r="S253" s="780">
        <v>0</v>
      </c>
      <c r="T253" s="780">
        <v>0</v>
      </c>
      <c r="U253" s="781"/>
    </row>
    <row r="254" spans="1:21">
      <c r="A254" s="769" t="s">
        <v>124</v>
      </c>
      <c r="B254" s="685"/>
      <c r="C254" s="685" t="s">
        <v>1337</v>
      </c>
      <c r="D254" s="685"/>
      <c r="E254" s="685"/>
      <c r="F254" s="685"/>
      <c r="G254" s="685"/>
      <c r="H254" s="685"/>
      <c r="I254" s="685"/>
      <c r="J254" s="685"/>
      <c r="K254" s="685"/>
      <c r="L254" s="771" t="s">
        <v>121</v>
      </c>
      <c r="M254" s="755" t="s">
        <v>910</v>
      </c>
      <c r="N254" s="731" t="s">
        <v>314</v>
      </c>
      <c r="O254" s="761"/>
      <c r="P254" s="761"/>
      <c r="Q254" s="761"/>
      <c r="R254" s="761"/>
      <c r="S254" s="761"/>
      <c r="T254" s="761"/>
      <c r="U254" s="781"/>
    </row>
    <row r="255" spans="1:21">
      <c r="A255" s="769" t="s">
        <v>124</v>
      </c>
      <c r="B255" s="685"/>
      <c r="C255" s="685" t="s">
        <v>1338</v>
      </c>
      <c r="D255" s="685"/>
      <c r="E255" s="685"/>
      <c r="F255" s="685"/>
      <c r="G255" s="685"/>
      <c r="H255" s="685"/>
      <c r="I255" s="685"/>
      <c r="J255" s="685"/>
      <c r="K255" s="685"/>
      <c r="L255" s="771" t="s">
        <v>122</v>
      </c>
      <c r="M255" s="755" t="s">
        <v>318</v>
      </c>
      <c r="N255" s="731" t="s">
        <v>314</v>
      </c>
      <c r="O255" s="761"/>
      <c r="P255" s="761"/>
      <c r="Q255" s="761"/>
      <c r="R255" s="761"/>
      <c r="S255" s="761"/>
      <c r="T255" s="761"/>
      <c r="U255" s="781"/>
    </row>
    <row r="256" spans="1:21">
      <c r="A256" s="769" t="s">
        <v>124</v>
      </c>
      <c r="B256" s="685"/>
      <c r="C256" s="685" t="s">
        <v>1363</v>
      </c>
      <c r="D256" s="685"/>
      <c r="E256" s="685"/>
      <c r="F256" s="685"/>
      <c r="G256" s="685"/>
      <c r="H256" s="685"/>
      <c r="I256" s="685"/>
      <c r="J256" s="685"/>
      <c r="K256" s="685"/>
      <c r="L256" s="771" t="s">
        <v>123</v>
      </c>
      <c r="M256" s="772" t="s">
        <v>319</v>
      </c>
      <c r="N256" s="731" t="s">
        <v>314</v>
      </c>
      <c r="O256" s="761"/>
      <c r="P256" s="761"/>
      <c r="Q256" s="761"/>
      <c r="R256" s="761"/>
      <c r="S256" s="761"/>
      <c r="T256" s="778"/>
      <c r="U256" s="781"/>
    </row>
    <row r="257" spans="1:21">
      <c r="A257" s="769" t="s">
        <v>124</v>
      </c>
      <c r="B257" s="685"/>
      <c r="C257" s="685" t="s">
        <v>1364</v>
      </c>
      <c r="D257" s="685"/>
      <c r="E257" s="685"/>
      <c r="F257" s="685"/>
      <c r="G257" s="685"/>
      <c r="H257" s="685"/>
      <c r="I257" s="685"/>
      <c r="J257" s="685"/>
      <c r="K257" s="685"/>
      <c r="L257" s="771" t="s">
        <v>124</v>
      </c>
      <c r="M257" s="772" t="s">
        <v>320</v>
      </c>
      <c r="N257" s="731" t="s">
        <v>314</v>
      </c>
      <c r="O257" s="761"/>
      <c r="P257" s="761"/>
      <c r="Q257" s="761"/>
      <c r="R257" s="761"/>
      <c r="S257" s="761"/>
      <c r="T257" s="761"/>
      <c r="U257" s="781"/>
    </row>
    <row r="258" spans="1:21">
      <c r="A258" s="769" t="s">
        <v>124</v>
      </c>
      <c r="B258" s="685"/>
      <c r="C258" s="685" t="s">
        <v>1365</v>
      </c>
      <c r="D258" s="685"/>
      <c r="E258" s="685"/>
      <c r="F258" s="685"/>
      <c r="G258" s="685"/>
      <c r="H258" s="685"/>
      <c r="I258" s="685"/>
      <c r="J258" s="685"/>
      <c r="K258" s="685"/>
      <c r="L258" s="771" t="s">
        <v>125</v>
      </c>
      <c r="M258" s="779" t="s">
        <v>321</v>
      </c>
      <c r="N258" s="731" t="s">
        <v>314</v>
      </c>
      <c r="O258" s="780">
        <v>210.76000000000002</v>
      </c>
      <c r="P258" s="780">
        <v>210.76000000000002</v>
      </c>
      <c r="Q258" s="780">
        <v>210.76000000000002</v>
      </c>
      <c r="R258" s="780">
        <v>209</v>
      </c>
      <c r="S258" s="780">
        <v>218.63000000000002</v>
      </c>
      <c r="T258" s="780">
        <v>218.63000000000002</v>
      </c>
      <c r="U258" s="781"/>
    </row>
    <row r="259" spans="1:21" ht="22.8">
      <c r="A259" s="769" t="s">
        <v>124</v>
      </c>
      <c r="B259" s="685"/>
      <c r="C259" s="685" t="s">
        <v>1366</v>
      </c>
      <c r="D259" s="685"/>
      <c r="E259" s="685"/>
      <c r="F259" s="685"/>
      <c r="G259" s="685"/>
      <c r="H259" s="685"/>
      <c r="I259" s="685"/>
      <c r="J259" s="685"/>
      <c r="K259" s="685"/>
      <c r="L259" s="771" t="s">
        <v>146</v>
      </c>
      <c r="M259" s="755" t="s">
        <v>322</v>
      </c>
      <c r="N259" s="731" t="s">
        <v>314</v>
      </c>
      <c r="O259" s="761">
        <v>210.76</v>
      </c>
      <c r="P259" s="761">
        <v>210.76</v>
      </c>
      <c r="Q259" s="761">
        <v>210.76</v>
      </c>
      <c r="R259" s="761">
        <v>209</v>
      </c>
      <c r="S259" s="761">
        <v>218.63</v>
      </c>
      <c r="T259" s="761">
        <v>218.63</v>
      </c>
      <c r="U259" s="781"/>
    </row>
    <row r="260" spans="1:21">
      <c r="A260" s="769" t="s">
        <v>124</v>
      </c>
      <c r="B260" s="685"/>
      <c r="C260" s="685" t="s">
        <v>1367</v>
      </c>
      <c r="D260" s="685"/>
      <c r="E260" s="685"/>
      <c r="F260" s="685"/>
      <c r="G260" s="685"/>
      <c r="H260" s="685"/>
      <c r="I260" s="685"/>
      <c r="J260" s="685"/>
      <c r="K260" s="685"/>
      <c r="L260" s="771" t="s">
        <v>187</v>
      </c>
      <c r="M260" s="755" t="s">
        <v>323</v>
      </c>
      <c r="N260" s="731" t="s">
        <v>314</v>
      </c>
      <c r="O260" s="761"/>
      <c r="P260" s="761"/>
      <c r="Q260" s="761"/>
      <c r="R260" s="761"/>
      <c r="S260" s="761"/>
      <c r="T260" s="761"/>
      <c r="U260" s="781"/>
    </row>
    <row r="261" spans="1:21" ht="22.8">
      <c r="A261" s="769" t="s">
        <v>124</v>
      </c>
      <c r="B261" s="685"/>
      <c r="C261" s="685" t="s">
        <v>1368</v>
      </c>
      <c r="D261" s="685"/>
      <c r="E261" s="685"/>
      <c r="F261" s="685"/>
      <c r="G261" s="685"/>
      <c r="H261" s="685"/>
      <c r="I261" s="685"/>
      <c r="J261" s="685"/>
      <c r="K261" s="685"/>
      <c r="L261" s="771" t="s">
        <v>393</v>
      </c>
      <c r="M261" s="755" t="s">
        <v>947</v>
      </c>
      <c r="N261" s="731" t="s">
        <v>314</v>
      </c>
      <c r="O261" s="761"/>
      <c r="P261" s="761"/>
      <c r="Q261" s="761"/>
      <c r="R261" s="761"/>
      <c r="S261" s="761"/>
      <c r="T261" s="761"/>
      <c r="U261" s="781"/>
    </row>
    <row r="262" spans="1:21">
      <c r="A262" s="769" t="s">
        <v>124</v>
      </c>
      <c r="B262" s="685"/>
      <c r="C262" s="685" t="s">
        <v>1369</v>
      </c>
      <c r="D262" s="685"/>
      <c r="E262" s="685"/>
      <c r="F262" s="685"/>
      <c r="G262" s="685"/>
      <c r="H262" s="685"/>
      <c r="I262" s="685"/>
      <c r="J262" s="685"/>
      <c r="K262" s="685"/>
      <c r="L262" s="771" t="s">
        <v>126</v>
      </c>
      <c r="M262" s="772" t="s">
        <v>963</v>
      </c>
      <c r="N262" s="731" t="s">
        <v>314</v>
      </c>
      <c r="O262" s="761">
        <v>17.559999999999999</v>
      </c>
      <c r="P262" s="761">
        <v>17.559999999999999</v>
      </c>
      <c r="Q262" s="761">
        <v>17.559999999999999</v>
      </c>
      <c r="R262" s="761">
        <v>19</v>
      </c>
      <c r="S262" s="761">
        <v>23.12</v>
      </c>
      <c r="T262" s="761">
        <v>23.12</v>
      </c>
      <c r="U262" s="781"/>
    </row>
    <row r="263" spans="1:21">
      <c r="A263" s="769" t="s">
        <v>124</v>
      </c>
      <c r="B263" s="685"/>
      <c r="C263" s="685" t="s">
        <v>1370</v>
      </c>
      <c r="D263" s="685"/>
      <c r="E263" s="685"/>
      <c r="F263" s="685"/>
      <c r="G263" s="685"/>
      <c r="H263" s="685"/>
      <c r="I263" s="685"/>
      <c r="J263" s="685"/>
      <c r="K263" s="685"/>
      <c r="L263" s="771" t="s">
        <v>1039</v>
      </c>
      <c r="M263" s="782" t="s">
        <v>325</v>
      </c>
      <c r="N263" s="783" t="s">
        <v>142</v>
      </c>
      <c r="O263" s="780">
        <v>8.3317517555513358</v>
      </c>
      <c r="P263" s="780">
        <v>8.3317517555513358</v>
      </c>
      <c r="Q263" s="780">
        <v>8.3317517555513358</v>
      </c>
      <c r="R263" s="780">
        <v>9.0909090909090917</v>
      </c>
      <c r="S263" s="780">
        <v>10.574943969263138</v>
      </c>
      <c r="T263" s="780">
        <v>10.574943969263138</v>
      </c>
      <c r="U263" s="781"/>
    </row>
    <row r="264" spans="1:21">
      <c r="A264" s="769" t="s">
        <v>124</v>
      </c>
      <c r="B264" s="685"/>
      <c r="C264" s="685" t="s">
        <v>1371</v>
      </c>
      <c r="D264" s="685"/>
      <c r="E264" s="685"/>
      <c r="F264" s="685"/>
      <c r="G264" s="685"/>
      <c r="H264" s="685"/>
      <c r="I264" s="685"/>
      <c r="J264" s="685"/>
      <c r="K264" s="685"/>
      <c r="L264" s="771" t="s">
        <v>127</v>
      </c>
      <c r="M264" s="772" t="s">
        <v>326</v>
      </c>
      <c r="N264" s="731" t="s">
        <v>314</v>
      </c>
      <c r="O264" s="780">
        <v>193.20000000000002</v>
      </c>
      <c r="P264" s="780">
        <v>193.20000000000002</v>
      </c>
      <c r="Q264" s="780">
        <v>193.20000000000002</v>
      </c>
      <c r="R264" s="780">
        <v>190</v>
      </c>
      <c r="S264" s="780">
        <v>195.51000000000002</v>
      </c>
      <c r="T264" s="780">
        <v>195.51000000000002</v>
      </c>
      <c r="U264" s="781"/>
    </row>
    <row r="265" spans="1:21">
      <c r="A265" s="769" t="s">
        <v>124</v>
      </c>
      <c r="B265" s="685"/>
      <c r="C265" s="685" t="s">
        <v>1372</v>
      </c>
      <c r="D265" s="685"/>
      <c r="E265" s="685"/>
      <c r="F265" s="685"/>
      <c r="G265" s="685"/>
      <c r="H265" s="685"/>
      <c r="I265" s="685"/>
      <c r="J265" s="685"/>
      <c r="K265" s="685"/>
      <c r="L265" s="771" t="s">
        <v>999</v>
      </c>
      <c r="M265" s="755" t="s">
        <v>327</v>
      </c>
      <c r="N265" s="731" t="s">
        <v>314</v>
      </c>
      <c r="O265" s="780">
        <v>0</v>
      </c>
      <c r="P265" s="780">
        <v>0</v>
      </c>
      <c r="Q265" s="780">
        <v>0</v>
      </c>
      <c r="R265" s="780">
        <v>0</v>
      </c>
      <c r="S265" s="780">
        <v>0</v>
      </c>
      <c r="T265" s="780">
        <v>0</v>
      </c>
      <c r="U265" s="781"/>
    </row>
    <row r="266" spans="1:21">
      <c r="A266" s="769" t="s">
        <v>124</v>
      </c>
      <c r="B266" s="685"/>
      <c r="C266" s="685" t="s">
        <v>1373</v>
      </c>
      <c r="D266" s="685"/>
      <c r="E266" s="685"/>
      <c r="F266" s="685"/>
      <c r="G266" s="685"/>
      <c r="H266" s="685"/>
      <c r="I266" s="685"/>
      <c r="J266" s="685"/>
      <c r="K266" s="685"/>
      <c r="L266" s="771" t="s">
        <v>1040</v>
      </c>
      <c r="M266" s="784" t="s">
        <v>328</v>
      </c>
      <c r="N266" s="731" t="s">
        <v>314</v>
      </c>
      <c r="O266" s="761"/>
      <c r="P266" s="761"/>
      <c r="Q266" s="761"/>
      <c r="R266" s="761"/>
      <c r="S266" s="761"/>
      <c r="T266" s="761"/>
      <c r="U266" s="781"/>
    </row>
    <row r="267" spans="1:21">
      <c r="A267" s="769" t="s">
        <v>124</v>
      </c>
      <c r="B267" s="685"/>
      <c r="C267" s="685" t="s">
        <v>1374</v>
      </c>
      <c r="D267" s="685"/>
      <c r="E267" s="685"/>
      <c r="F267" s="685"/>
      <c r="G267" s="685"/>
      <c r="H267" s="685"/>
      <c r="I267" s="685"/>
      <c r="J267" s="685"/>
      <c r="K267" s="685"/>
      <c r="L267" s="771" t="s">
        <v>1041</v>
      </c>
      <c r="M267" s="784" t="s">
        <v>329</v>
      </c>
      <c r="N267" s="731" t="s">
        <v>314</v>
      </c>
      <c r="O267" s="761"/>
      <c r="P267" s="761"/>
      <c r="Q267" s="761"/>
      <c r="R267" s="761"/>
      <c r="S267" s="761"/>
      <c r="T267" s="761"/>
      <c r="U267" s="781"/>
    </row>
    <row r="268" spans="1:21">
      <c r="A268" s="769" t="s">
        <v>124</v>
      </c>
      <c r="B268" s="685"/>
      <c r="C268" s="685" t="s">
        <v>1375</v>
      </c>
      <c r="D268" s="685"/>
      <c r="E268" s="685"/>
      <c r="F268" s="685"/>
      <c r="G268" s="685"/>
      <c r="H268" s="685"/>
      <c r="I268" s="685"/>
      <c r="J268" s="685"/>
      <c r="K268" s="685"/>
      <c r="L268" s="771" t="s">
        <v>1042</v>
      </c>
      <c r="M268" s="784" t="s">
        <v>330</v>
      </c>
      <c r="N268" s="731" t="s">
        <v>314</v>
      </c>
      <c r="O268" s="761"/>
      <c r="P268" s="761"/>
      <c r="Q268" s="761"/>
      <c r="R268" s="761"/>
      <c r="S268" s="761"/>
      <c r="T268" s="761"/>
      <c r="U268" s="781"/>
    </row>
    <row r="269" spans="1:21">
      <c r="A269" s="769" t="s">
        <v>124</v>
      </c>
      <c r="B269" s="685" t="s">
        <v>944</v>
      </c>
      <c r="C269" s="685" t="s">
        <v>1376</v>
      </c>
      <c r="D269" s="685"/>
      <c r="E269" s="685"/>
      <c r="F269" s="685"/>
      <c r="G269" s="685"/>
      <c r="H269" s="685"/>
      <c r="I269" s="685"/>
      <c r="J269" s="685"/>
      <c r="K269" s="685"/>
      <c r="L269" s="771" t="s">
        <v>1043</v>
      </c>
      <c r="M269" s="755" t="s">
        <v>331</v>
      </c>
      <c r="N269" s="731" t="s">
        <v>314</v>
      </c>
      <c r="O269" s="780">
        <v>0</v>
      </c>
      <c r="P269" s="780">
        <v>0</v>
      </c>
      <c r="Q269" s="780">
        <v>0</v>
      </c>
      <c r="R269" s="780">
        <v>0</v>
      </c>
      <c r="S269" s="780">
        <v>0</v>
      </c>
      <c r="T269" s="780">
        <v>0</v>
      </c>
      <c r="U269" s="781"/>
    </row>
    <row r="270" spans="1:21">
      <c r="A270" s="769" t="s">
        <v>124</v>
      </c>
      <c r="B270" s="685"/>
      <c r="C270" s="685" t="s">
        <v>1377</v>
      </c>
      <c r="D270" s="685"/>
      <c r="E270" s="685"/>
      <c r="F270" s="685"/>
      <c r="G270" s="685"/>
      <c r="H270" s="685"/>
      <c r="I270" s="685"/>
      <c r="J270" s="685"/>
      <c r="K270" s="685"/>
      <c r="L270" s="771" t="s">
        <v>1044</v>
      </c>
      <c r="M270" s="784" t="s">
        <v>332</v>
      </c>
      <c r="N270" s="731" t="s">
        <v>314</v>
      </c>
      <c r="O270" s="761"/>
      <c r="P270" s="761"/>
      <c r="Q270" s="761"/>
      <c r="R270" s="761"/>
      <c r="S270" s="761"/>
      <c r="T270" s="761"/>
      <c r="U270" s="781"/>
    </row>
    <row r="271" spans="1:21">
      <c r="A271" s="769" t="s">
        <v>124</v>
      </c>
      <c r="B271" s="685"/>
      <c r="C271" s="685" t="s">
        <v>1378</v>
      </c>
      <c r="D271" s="685"/>
      <c r="E271" s="685"/>
      <c r="F271" s="685"/>
      <c r="G271" s="685"/>
      <c r="H271" s="685"/>
      <c r="I271" s="685"/>
      <c r="J271" s="685"/>
      <c r="K271" s="685"/>
      <c r="L271" s="771" t="s">
        <v>1045</v>
      </c>
      <c r="M271" s="784" t="s">
        <v>333</v>
      </c>
      <c r="N271" s="731" t="s">
        <v>314</v>
      </c>
      <c r="O271" s="761"/>
      <c r="P271" s="761"/>
      <c r="Q271" s="761"/>
      <c r="R271" s="761"/>
      <c r="S271" s="761"/>
      <c r="T271" s="761"/>
      <c r="U271" s="781"/>
    </row>
    <row r="272" spans="1:21">
      <c r="A272" s="769" t="s">
        <v>124</v>
      </c>
      <c r="B272" s="685" t="s">
        <v>944</v>
      </c>
      <c r="C272" s="685" t="s">
        <v>1379</v>
      </c>
      <c r="D272" s="685"/>
      <c r="E272" s="685"/>
      <c r="F272" s="685"/>
      <c r="G272" s="685"/>
      <c r="H272" s="685"/>
      <c r="I272" s="685"/>
      <c r="J272" s="685"/>
      <c r="K272" s="685"/>
      <c r="L272" s="771" t="s">
        <v>1046</v>
      </c>
      <c r="M272" s="755" t="s">
        <v>964</v>
      </c>
      <c r="N272" s="731" t="s">
        <v>314</v>
      </c>
      <c r="O272" s="780">
        <v>193.20000000000002</v>
      </c>
      <c r="P272" s="780">
        <v>193.20000000000002</v>
      </c>
      <c r="Q272" s="780">
        <v>193.20000000000002</v>
      </c>
      <c r="R272" s="780">
        <v>190</v>
      </c>
      <c r="S272" s="780">
        <v>195.51000000000002</v>
      </c>
      <c r="T272" s="780">
        <v>195.51000000000002</v>
      </c>
      <c r="U272" s="781"/>
    </row>
    <row r="273" spans="1:21">
      <c r="A273" s="769" t="s">
        <v>124</v>
      </c>
      <c r="B273" s="685"/>
      <c r="C273" s="685" t="s">
        <v>1380</v>
      </c>
      <c r="D273" s="685"/>
      <c r="E273" s="685"/>
      <c r="F273" s="685"/>
      <c r="G273" s="685"/>
      <c r="H273" s="685"/>
      <c r="I273" s="685"/>
      <c r="J273" s="685"/>
      <c r="K273" s="685"/>
      <c r="L273" s="771" t="s">
        <v>1047</v>
      </c>
      <c r="M273" s="784" t="s">
        <v>334</v>
      </c>
      <c r="N273" s="731" t="s">
        <v>314</v>
      </c>
      <c r="O273" s="780">
        <v>17.399999999999999</v>
      </c>
      <c r="P273" s="780">
        <v>17.399999999999999</v>
      </c>
      <c r="Q273" s="780">
        <v>17.399999999999999</v>
      </c>
      <c r="R273" s="780">
        <v>17</v>
      </c>
      <c r="S273" s="780">
        <v>18.079999999999998</v>
      </c>
      <c r="T273" s="780">
        <v>18.079999999999998</v>
      </c>
      <c r="U273" s="781"/>
    </row>
    <row r="274" spans="1:21">
      <c r="A274" s="769" t="s">
        <v>124</v>
      </c>
      <c r="B274" s="685"/>
      <c r="C274" s="685" t="s">
        <v>1381</v>
      </c>
      <c r="D274" s="685"/>
      <c r="E274" s="685"/>
      <c r="F274" s="685"/>
      <c r="G274" s="685"/>
      <c r="H274" s="685"/>
      <c r="I274" s="685"/>
      <c r="J274" s="685"/>
      <c r="K274" s="685"/>
      <c r="L274" s="771" t="s">
        <v>1048</v>
      </c>
      <c r="M274" s="785" t="s">
        <v>332</v>
      </c>
      <c r="N274" s="731" t="s">
        <v>314</v>
      </c>
      <c r="O274" s="761">
        <v>17.399999999999999</v>
      </c>
      <c r="P274" s="761">
        <v>17.399999999999999</v>
      </c>
      <c r="Q274" s="761">
        <v>17.399999999999999</v>
      </c>
      <c r="R274" s="761">
        <v>17</v>
      </c>
      <c r="S274" s="761">
        <v>18.079999999999998</v>
      </c>
      <c r="T274" s="761">
        <v>18.079999999999998</v>
      </c>
      <c r="U274" s="781"/>
    </row>
    <row r="275" spans="1:21">
      <c r="A275" s="769" t="s">
        <v>124</v>
      </c>
      <c r="B275" s="685"/>
      <c r="C275" s="685" t="s">
        <v>1382</v>
      </c>
      <c r="D275" s="685"/>
      <c r="E275" s="685"/>
      <c r="F275" s="685"/>
      <c r="G275" s="685"/>
      <c r="H275" s="685"/>
      <c r="I275" s="685"/>
      <c r="J275" s="685"/>
      <c r="K275" s="685"/>
      <c r="L275" s="771" t="s">
        <v>1049</v>
      </c>
      <c r="M275" s="785" t="s">
        <v>333</v>
      </c>
      <c r="N275" s="731" t="s">
        <v>314</v>
      </c>
      <c r="O275" s="761"/>
      <c r="P275" s="761"/>
      <c r="Q275" s="761"/>
      <c r="R275" s="761"/>
      <c r="S275" s="761"/>
      <c r="T275" s="761"/>
      <c r="U275" s="781"/>
    </row>
    <row r="276" spans="1:21">
      <c r="A276" s="769" t="s">
        <v>124</v>
      </c>
      <c r="B276" s="685" t="s">
        <v>945</v>
      </c>
      <c r="C276" s="685" t="s">
        <v>1383</v>
      </c>
      <c r="D276" s="685"/>
      <c r="E276" s="685"/>
      <c r="F276" s="685"/>
      <c r="G276" s="685"/>
      <c r="H276" s="685"/>
      <c r="I276" s="685"/>
      <c r="J276" s="685"/>
      <c r="K276" s="685"/>
      <c r="L276" s="771" t="s">
        <v>1050</v>
      </c>
      <c r="M276" s="784" t="s">
        <v>335</v>
      </c>
      <c r="N276" s="731" t="s">
        <v>314</v>
      </c>
      <c r="O276" s="780">
        <v>163</v>
      </c>
      <c r="P276" s="780">
        <v>163</v>
      </c>
      <c r="Q276" s="780">
        <v>163</v>
      </c>
      <c r="R276" s="780">
        <v>160</v>
      </c>
      <c r="S276" s="780">
        <v>163.60000000000002</v>
      </c>
      <c r="T276" s="780">
        <v>163.60000000000002</v>
      </c>
      <c r="U276" s="781"/>
    </row>
    <row r="277" spans="1:21">
      <c r="A277" s="769" t="s">
        <v>124</v>
      </c>
      <c r="B277" s="685"/>
      <c r="C277" s="685" t="s">
        <v>1384</v>
      </c>
      <c r="D277" s="685"/>
      <c r="E277" s="685"/>
      <c r="F277" s="685"/>
      <c r="G277" s="685"/>
      <c r="H277" s="685"/>
      <c r="I277" s="685"/>
      <c r="J277" s="685"/>
      <c r="K277" s="685"/>
      <c r="L277" s="771" t="s">
        <v>1051</v>
      </c>
      <c r="M277" s="785" t="s">
        <v>332</v>
      </c>
      <c r="N277" s="731" t="s">
        <v>314</v>
      </c>
      <c r="O277" s="761">
        <v>153.4</v>
      </c>
      <c r="P277" s="761">
        <v>153.4</v>
      </c>
      <c r="Q277" s="761">
        <v>153.4</v>
      </c>
      <c r="R277" s="761">
        <v>150.02000000000001</v>
      </c>
      <c r="S277" s="761">
        <v>152.99</v>
      </c>
      <c r="T277" s="761">
        <v>152.99</v>
      </c>
      <c r="U277" s="781"/>
    </row>
    <row r="278" spans="1:21">
      <c r="A278" s="769" t="s">
        <v>124</v>
      </c>
      <c r="B278" s="685"/>
      <c r="C278" s="685" t="s">
        <v>1385</v>
      </c>
      <c r="D278" s="685"/>
      <c r="E278" s="685"/>
      <c r="F278" s="685"/>
      <c r="G278" s="685"/>
      <c r="H278" s="685"/>
      <c r="I278" s="685"/>
      <c r="J278" s="685"/>
      <c r="K278" s="685"/>
      <c r="L278" s="771" t="s">
        <v>1052</v>
      </c>
      <c r="M278" s="785" t="s">
        <v>333</v>
      </c>
      <c r="N278" s="731" t="s">
        <v>314</v>
      </c>
      <c r="O278" s="761">
        <v>9.6</v>
      </c>
      <c r="P278" s="761">
        <v>9.6</v>
      </c>
      <c r="Q278" s="761">
        <v>9.6</v>
      </c>
      <c r="R278" s="761">
        <v>9.98</v>
      </c>
      <c r="S278" s="761">
        <v>10.61</v>
      </c>
      <c r="T278" s="761">
        <v>10.61</v>
      </c>
      <c r="U278" s="781"/>
    </row>
    <row r="279" spans="1:21">
      <c r="A279" s="769" t="s">
        <v>124</v>
      </c>
      <c r="B279" s="685"/>
      <c r="C279" s="685" t="s">
        <v>1386</v>
      </c>
      <c r="D279" s="685"/>
      <c r="E279" s="685"/>
      <c r="F279" s="685"/>
      <c r="G279" s="685"/>
      <c r="H279" s="685"/>
      <c r="I279" s="685"/>
      <c r="J279" s="685"/>
      <c r="K279" s="685"/>
      <c r="L279" s="771" t="s">
        <v>1053</v>
      </c>
      <c r="M279" s="784" t="s">
        <v>336</v>
      </c>
      <c r="N279" s="731" t="s">
        <v>314</v>
      </c>
      <c r="O279" s="780">
        <v>12.8</v>
      </c>
      <c r="P279" s="780">
        <v>12.8</v>
      </c>
      <c r="Q279" s="780">
        <v>12.8</v>
      </c>
      <c r="R279" s="780">
        <v>13</v>
      </c>
      <c r="S279" s="780">
        <v>13.83</v>
      </c>
      <c r="T279" s="780">
        <v>13.83</v>
      </c>
      <c r="U279" s="781"/>
    </row>
    <row r="280" spans="1:21">
      <c r="A280" s="769" t="s">
        <v>124</v>
      </c>
      <c r="B280" s="685"/>
      <c r="C280" s="685" t="s">
        <v>1387</v>
      </c>
      <c r="D280" s="685"/>
      <c r="E280" s="685"/>
      <c r="F280" s="685"/>
      <c r="G280" s="685"/>
      <c r="H280" s="685"/>
      <c r="I280" s="685"/>
      <c r="J280" s="685"/>
      <c r="K280" s="685"/>
      <c r="L280" s="771" t="s">
        <v>1054</v>
      </c>
      <c r="M280" s="785" t="s">
        <v>332</v>
      </c>
      <c r="N280" s="731" t="s">
        <v>314</v>
      </c>
      <c r="O280" s="761">
        <v>12.8</v>
      </c>
      <c r="P280" s="761">
        <v>12.8</v>
      </c>
      <c r="Q280" s="761">
        <v>12.8</v>
      </c>
      <c r="R280" s="761">
        <v>13</v>
      </c>
      <c r="S280" s="761">
        <v>13.83</v>
      </c>
      <c r="T280" s="761">
        <v>13.83</v>
      </c>
      <c r="U280" s="781"/>
    </row>
    <row r="281" spans="1:21">
      <c r="A281" s="769" t="s">
        <v>124</v>
      </c>
      <c r="B281" s="685"/>
      <c r="C281" s="685" t="s">
        <v>1388</v>
      </c>
      <c r="D281" s="685"/>
      <c r="E281" s="685"/>
      <c r="F281" s="685"/>
      <c r="G281" s="685"/>
      <c r="H281" s="685"/>
      <c r="I281" s="685"/>
      <c r="J281" s="685"/>
      <c r="K281" s="685"/>
      <c r="L281" s="771" t="s">
        <v>1055</v>
      </c>
      <c r="M281" s="785" t="s">
        <v>333</v>
      </c>
      <c r="N281" s="731" t="s">
        <v>314</v>
      </c>
      <c r="O281" s="761"/>
      <c r="P281" s="761"/>
      <c r="Q281" s="761"/>
      <c r="R281" s="761"/>
      <c r="S281" s="761"/>
      <c r="T281" s="761"/>
      <c r="U281" s="776"/>
    </row>
    <row r="282" spans="1:21" ht="22.8">
      <c r="A282" s="769" t="s">
        <v>124</v>
      </c>
      <c r="B282" s="685"/>
      <c r="C282" s="685" t="s">
        <v>1389</v>
      </c>
      <c r="D282" s="685"/>
      <c r="E282" s="685"/>
      <c r="F282" s="685"/>
      <c r="G282" s="685"/>
      <c r="H282" s="685"/>
      <c r="I282" s="685"/>
      <c r="J282" s="685"/>
      <c r="K282" s="685"/>
      <c r="L282" s="771" t="s">
        <v>1056</v>
      </c>
      <c r="M282" s="786" t="s">
        <v>935</v>
      </c>
      <c r="N282" s="731" t="s">
        <v>314</v>
      </c>
      <c r="O282" s="778"/>
      <c r="P282" s="778"/>
      <c r="Q282" s="778"/>
      <c r="R282" s="778"/>
      <c r="S282" s="778"/>
      <c r="T282" s="778"/>
      <c r="U282" s="776"/>
    </row>
    <row r="283" spans="1:21">
      <c r="A283" s="769" t="s">
        <v>125</v>
      </c>
      <c r="B283" s="685"/>
      <c r="C283" s="685"/>
      <c r="D283" s="685"/>
      <c r="E283" s="685"/>
      <c r="F283" s="685"/>
      <c r="G283" s="685"/>
      <c r="H283" s="685"/>
      <c r="I283" s="685"/>
      <c r="J283" s="685"/>
      <c r="K283" s="685"/>
      <c r="L283" s="770" t="s">
        <v>2874</v>
      </c>
      <c r="M283" s="692"/>
      <c r="N283" s="692"/>
      <c r="O283" s="692"/>
      <c r="P283" s="692"/>
      <c r="Q283" s="692"/>
      <c r="R283" s="692"/>
      <c r="S283" s="692"/>
      <c r="T283" s="692"/>
      <c r="U283" s="692"/>
    </row>
    <row r="284" spans="1:21">
      <c r="A284" s="769" t="s">
        <v>125</v>
      </c>
      <c r="B284" s="685"/>
      <c r="C284" s="685"/>
      <c r="D284" s="685"/>
      <c r="E284" s="685"/>
      <c r="F284" s="685"/>
      <c r="G284" s="685"/>
      <c r="H284" s="685"/>
      <c r="I284" s="685"/>
      <c r="J284" s="685"/>
      <c r="K284" s="685"/>
      <c r="L284" s="771" t="s">
        <v>17</v>
      </c>
      <c r="M284" s="772" t="s">
        <v>313</v>
      </c>
      <c r="N284" s="768"/>
      <c r="O284" s="773" t="s">
        <v>824</v>
      </c>
      <c r="P284" s="774"/>
      <c r="Q284" s="774"/>
      <c r="R284" s="774"/>
      <c r="S284" s="774"/>
      <c r="T284" s="775"/>
      <c r="U284" s="776"/>
    </row>
    <row r="285" spans="1:21">
      <c r="A285" s="769" t="s">
        <v>125</v>
      </c>
      <c r="B285" s="685"/>
      <c r="C285" s="685" t="s">
        <v>1307</v>
      </c>
      <c r="D285" s="685"/>
      <c r="E285" s="685"/>
      <c r="F285" s="685"/>
      <c r="G285" s="685"/>
      <c r="H285" s="685"/>
      <c r="I285" s="685"/>
      <c r="J285" s="685"/>
      <c r="K285" s="685"/>
      <c r="L285" s="771" t="s">
        <v>101</v>
      </c>
      <c r="M285" s="777" t="s">
        <v>310</v>
      </c>
      <c r="N285" s="768" t="s">
        <v>311</v>
      </c>
      <c r="O285" s="778"/>
      <c r="P285" s="778"/>
      <c r="Q285" s="778"/>
      <c r="R285" s="778"/>
      <c r="S285" s="778">
        <v>10</v>
      </c>
      <c r="T285" s="778">
        <v>10</v>
      </c>
      <c r="U285" s="776"/>
    </row>
    <row r="286" spans="1:21">
      <c r="A286" s="769" t="s">
        <v>125</v>
      </c>
      <c r="B286" s="685"/>
      <c r="C286" s="685" t="s">
        <v>1308</v>
      </c>
      <c r="D286" s="685"/>
      <c r="E286" s="685"/>
      <c r="F286" s="685"/>
      <c r="G286" s="685"/>
      <c r="H286" s="685"/>
      <c r="I286" s="685"/>
      <c r="J286" s="685"/>
      <c r="K286" s="685"/>
      <c r="L286" s="771" t="s">
        <v>102</v>
      </c>
      <c r="M286" s="777" t="s">
        <v>312</v>
      </c>
      <c r="N286" s="768" t="s">
        <v>311</v>
      </c>
      <c r="O286" s="778"/>
      <c r="P286" s="778"/>
      <c r="Q286" s="778"/>
      <c r="R286" s="778"/>
      <c r="S286" s="778"/>
      <c r="T286" s="778"/>
      <c r="U286" s="776"/>
    </row>
    <row r="287" spans="1:21">
      <c r="A287" s="769" t="s">
        <v>125</v>
      </c>
      <c r="B287" s="685"/>
      <c r="C287" s="685" t="s">
        <v>1362</v>
      </c>
      <c r="D287" s="685"/>
      <c r="E287" s="685"/>
      <c r="F287" s="685"/>
      <c r="G287" s="685"/>
      <c r="H287" s="685"/>
      <c r="I287" s="685"/>
      <c r="J287" s="685"/>
      <c r="K287" s="685"/>
      <c r="L287" s="771">
        <v>4</v>
      </c>
      <c r="M287" s="779" t="s">
        <v>950</v>
      </c>
      <c r="N287" s="731" t="s">
        <v>314</v>
      </c>
      <c r="O287" s="780">
        <v>0</v>
      </c>
      <c r="P287" s="780">
        <v>0</v>
      </c>
      <c r="Q287" s="780">
        <v>0</v>
      </c>
      <c r="R287" s="780">
        <v>0</v>
      </c>
      <c r="S287" s="780">
        <v>21.6</v>
      </c>
      <c r="T287" s="780">
        <v>21.6</v>
      </c>
      <c r="U287" s="776"/>
    </row>
    <row r="288" spans="1:21">
      <c r="A288" s="769" t="s">
        <v>125</v>
      </c>
      <c r="B288" s="685"/>
      <c r="C288" s="685" t="s">
        <v>1309</v>
      </c>
      <c r="D288" s="685"/>
      <c r="E288" s="685"/>
      <c r="F288" s="685"/>
      <c r="G288" s="685"/>
      <c r="H288" s="685"/>
      <c r="I288" s="685"/>
      <c r="J288" s="685"/>
      <c r="K288" s="685"/>
      <c r="L288" s="771" t="s">
        <v>145</v>
      </c>
      <c r="M288" s="755" t="s">
        <v>315</v>
      </c>
      <c r="N288" s="731" t="s">
        <v>314</v>
      </c>
      <c r="O288" s="761"/>
      <c r="P288" s="761"/>
      <c r="Q288" s="761"/>
      <c r="R288" s="761"/>
      <c r="S288" s="761"/>
      <c r="T288" s="761"/>
      <c r="U288" s="781"/>
    </row>
    <row r="289" spans="1:21">
      <c r="A289" s="769" t="s">
        <v>125</v>
      </c>
      <c r="B289" s="685"/>
      <c r="C289" s="685" t="s">
        <v>1310</v>
      </c>
      <c r="D289" s="685"/>
      <c r="E289" s="685"/>
      <c r="F289" s="685"/>
      <c r="G289" s="685"/>
      <c r="H289" s="685"/>
      <c r="I289" s="685"/>
      <c r="J289" s="685"/>
      <c r="K289" s="685"/>
      <c r="L289" s="771" t="s">
        <v>376</v>
      </c>
      <c r="M289" s="755" t="s">
        <v>316</v>
      </c>
      <c r="N289" s="731" t="s">
        <v>314</v>
      </c>
      <c r="O289" s="761"/>
      <c r="P289" s="761"/>
      <c r="Q289" s="761"/>
      <c r="R289" s="761"/>
      <c r="S289" s="761">
        <v>21.6</v>
      </c>
      <c r="T289" s="761">
        <v>21.6</v>
      </c>
      <c r="U289" s="781"/>
    </row>
    <row r="290" spans="1:21" ht="22.8">
      <c r="A290" s="769" t="s">
        <v>125</v>
      </c>
      <c r="B290" s="685"/>
      <c r="C290" s="685" t="s">
        <v>1327</v>
      </c>
      <c r="D290" s="685"/>
      <c r="E290" s="685"/>
      <c r="F290" s="685"/>
      <c r="G290" s="685"/>
      <c r="H290" s="685"/>
      <c r="I290" s="685"/>
      <c r="J290" s="685"/>
      <c r="K290" s="685"/>
      <c r="L290" s="771" t="s">
        <v>377</v>
      </c>
      <c r="M290" s="779" t="s">
        <v>946</v>
      </c>
      <c r="N290" s="731" t="s">
        <v>314</v>
      </c>
      <c r="O290" s="761"/>
      <c r="P290" s="761"/>
      <c r="Q290" s="761"/>
      <c r="R290" s="761"/>
      <c r="S290" s="761"/>
      <c r="T290" s="761"/>
      <c r="U290" s="781"/>
    </row>
    <row r="291" spans="1:21">
      <c r="A291" s="769" t="s">
        <v>125</v>
      </c>
      <c r="B291" s="685"/>
      <c r="C291" s="685" t="s">
        <v>1311</v>
      </c>
      <c r="D291" s="685"/>
      <c r="E291" s="685"/>
      <c r="F291" s="685"/>
      <c r="G291" s="685"/>
      <c r="H291" s="685"/>
      <c r="I291" s="685"/>
      <c r="J291" s="685"/>
      <c r="K291" s="685"/>
      <c r="L291" s="771" t="s">
        <v>119</v>
      </c>
      <c r="M291" s="779" t="s">
        <v>317</v>
      </c>
      <c r="N291" s="731" t="s">
        <v>314</v>
      </c>
      <c r="O291" s="780">
        <v>0</v>
      </c>
      <c r="P291" s="780">
        <v>0</v>
      </c>
      <c r="Q291" s="780">
        <v>0</v>
      </c>
      <c r="R291" s="780">
        <v>0</v>
      </c>
      <c r="S291" s="780">
        <v>0</v>
      </c>
      <c r="T291" s="780">
        <v>0</v>
      </c>
      <c r="U291" s="781"/>
    </row>
    <row r="292" spans="1:21">
      <c r="A292" s="769" t="s">
        <v>125</v>
      </c>
      <c r="B292" s="685"/>
      <c r="C292" s="685" t="s">
        <v>1337</v>
      </c>
      <c r="D292" s="685"/>
      <c r="E292" s="685"/>
      <c r="F292" s="685"/>
      <c r="G292" s="685"/>
      <c r="H292" s="685"/>
      <c r="I292" s="685"/>
      <c r="J292" s="685"/>
      <c r="K292" s="685"/>
      <c r="L292" s="771" t="s">
        <v>121</v>
      </c>
      <c r="M292" s="755" t="s">
        <v>910</v>
      </c>
      <c r="N292" s="731" t="s">
        <v>314</v>
      </c>
      <c r="O292" s="761"/>
      <c r="P292" s="761"/>
      <c r="Q292" s="761"/>
      <c r="R292" s="761"/>
      <c r="S292" s="761"/>
      <c r="T292" s="761"/>
      <c r="U292" s="781"/>
    </row>
    <row r="293" spans="1:21">
      <c r="A293" s="769" t="s">
        <v>125</v>
      </c>
      <c r="B293" s="685"/>
      <c r="C293" s="685" t="s">
        <v>1338</v>
      </c>
      <c r="D293" s="685"/>
      <c r="E293" s="685"/>
      <c r="F293" s="685"/>
      <c r="G293" s="685"/>
      <c r="H293" s="685"/>
      <c r="I293" s="685"/>
      <c r="J293" s="685"/>
      <c r="K293" s="685"/>
      <c r="L293" s="771" t="s">
        <v>122</v>
      </c>
      <c r="M293" s="755" t="s">
        <v>318</v>
      </c>
      <c r="N293" s="731" t="s">
        <v>314</v>
      </c>
      <c r="O293" s="761"/>
      <c r="P293" s="761"/>
      <c r="Q293" s="761"/>
      <c r="R293" s="761"/>
      <c r="S293" s="761"/>
      <c r="T293" s="761"/>
      <c r="U293" s="781"/>
    </row>
    <row r="294" spans="1:21">
      <c r="A294" s="769" t="s">
        <v>125</v>
      </c>
      <c r="B294" s="685"/>
      <c r="C294" s="685" t="s">
        <v>1363</v>
      </c>
      <c r="D294" s="685"/>
      <c r="E294" s="685"/>
      <c r="F294" s="685"/>
      <c r="G294" s="685"/>
      <c r="H294" s="685"/>
      <c r="I294" s="685"/>
      <c r="J294" s="685"/>
      <c r="K294" s="685"/>
      <c r="L294" s="771" t="s">
        <v>123</v>
      </c>
      <c r="M294" s="772" t="s">
        <v>319</v>
      </c>
      <c r="N294" s="731" t="s">
        <v>314</v>
      </c>
      <c r="O294" s="778"/>
      <c r="P294" s="778"/>
      <c r="Q294" s="778"/>
      <c r="R294" s="778"/>
      <c r="S294" s="778"/>
      <c r="T294" s="778"/>
      <c r="U294" s="781"/>
    </row>
    <row r="295" spans="1:21">
      <c r="A295" s="769" t="s">
        <v>125</v>
      </c>
      <c r="B295" s="685"/>
      <c r="C295" s="685" t="s">
        <v>1364</v>
      </c>
      <c r="D295" s="685"/>
      <c r="E295" s="685"/>
      <c r="F295" s="685"/>
      <c r="G295" s="685"/>
      <c r="H295" s="685"/>
      <c r="I295" s="685"/>
      <c r="J295" s="685"/>
      <c r="K295" s="685"/>
      <c r="L295" s="771" t="s">
        <v>124</v>
      </c>
      <c r="M295" s="772" t="s">
        <v>320</v>
      </c>
      <c r="N295" s="731" t="s">
        <v>314</v>
      </c>
      <c r="O295" s="761"/>
      <c r="P295" s="761"/>
      <c r="Q295" s="761"/>
      <c r="R295" s="761"/>
      <c r="S295" s="761"/>
      <c r="T295" s="761"/>
      <c r="U295" s="781"/>
    </row>
    <row r="296" spans="1:21">
      <c r="A296" s="769" t="s">
        <v>125</v>
      </c>
      <c r="B296" s="685"/>
      <c r="C296" s="685" t="s">
        <v>1365</v>
      </c>
      <c r="D296" s="685"/>
      <c r="E296" s="685"/>
      <c r="F296" s="685"/>
      <c r="G296" s="685"/>
      <c r="H296" s="685"/>
      <c r="I296" s="685"/>
      <c r="J296" s="685"/>
      <c r="K296" s="685"/>
      <c r="L296" s="771" t="s">
        <v>125</v>
      </c>
      <c r="M296" s="779" t="s">
        <v>321</v>
      </c>
      <c r="N296" s="731" t="s">
        <v>314</v>
      </c>
      <c r="O296" s="780">
        <v>0</v>
      </c>
      <c r="P296" s="780">
        <v>0</v>
      </c>
      <c r="Q296" s="780">
        <v>0</v>
      </c>
      <c r="R296" s="780">
        <v>0</v>
      </c>
      <c r="S296" s="780">
        <v>21.6</v>
      </c>
      <c r="T296" s="780">
        <v>21.6</v>
      </c>
      <c r="U296" s="781"/>
    </row>
    <row r="297" spans="1:21" ht="22.8">
      <c r="A297" s="769" t="s">
        <v>125</v>
      </c>
      <c r="B297" s="685"/>
      <c r="C297" s="685" t="s">
        <v>1366</v>
      </c>
      <c r="D297" s="685"/>
      <c r="E297" s="685"/>
      <c r="F297" s="685"/>
      <c r="G297" s="685"/>
      <c r="H297" s="685"/>
      <c r="I297" s="685"/>
      <c r="J297" s="685"/>
      <c r="K297" s="685"/>
      <c r="L297" s="771" t="s">
        <v>146</v>
      </c>
      <c r="M297" s="755" t="s">
        <v>322</v>
      </c>
      <c r="N297" s="731" t="s">
        <v>314</v>
      </c>
      <c r="O297" s="761"/>
      <c r="P297" s="761"/>
      <c r="Q297" s="761"/>
      <c r="R297" s="761"/>
      <c r="S297" s="761">
        <v>21.6</v>
      </c>
      <c r="T297" s="761">
        <v>21.6</v>
      </c>
      <c r="U297" s="781"/>
    </row>
    <row r="298" spans="1:21">
      <c r="A298" s="769" t="s">
        <v>125</v>
      </c>
      <c r="B298" s="685"/>
      <c r="C298" s="685" t="s">
        <v>1367</v>
      </c>
      <c r="D298" s="685"/>
      <c r="E298" s="685"/>
      <c r="F298" s="685"/>
      <c r="G298" s="685"/>
      <c r="H298" s="685"/>
      <c r="I298" s="685"/>
      <c r="J298" s="685"/>
      <c r="K298" s="685"/>
      <c r="L298" s="771" t="s">
        <v>187</v>
      </c>
      <c r="M298" s="755" t="s">
        <v>323</v>
      </c>
      <c r="N298" s="731" t="s">
        <v>314</v>
      </c>
      <c r="O298" s="761"/>
      <c r="P298" s="761"/>
      <c r="Q298" s="761"/>
      <c r="R298" s="761"/>
      <c r="S298" s="761"/>
      <c r="T298" s="761"/>
      <c r="U298" s="781"/>
    </row>
    <row r="299" spans="1:21" ht="22.8">
      <c r="A299" s="769" t="s">
        <v>125</v>
      </c>
      <c r="B299" s="685"/>
      <c r="C299" s="685" t="s">
        <v>1368</v>
      </c>
      <c r="D299" s="685"/>
      <c r="E299" s="685"/>
      <c r="F299" s="685"/>
      <c r="G299" s="685"/>
      <c r="H299" s="685"/>
      <c r="I299" s="685"/>
      <c r="J299" s="685"/>
      <c r="K299" s="685"/>
      <c r="L299" s="771" t="s">
        <v>393</v>
      </c>
      <c r="M299" s="755" t="s">
        <v>947</v>
      </c>
      <c r="N299" s="731" t="s">
        <v>314</v>
      </c>
      <c r="O299" s="761"/>
      <c r="P299" s="761"/>
      <c r="Q299" s="761"/>
      <c r="R299" s="761"/>
      <c r="S299" s="761"/>
      <c r="T299" s="761"/>
      <c r="U299" s="781"/>
    </row>
    <row r="300" spans="1:21">
      <c r="A300" s="769" t="s">
        <v>125</v>
      </c>
      <c r="B300" s="685"/>
      <c r="C300" s="685" t="s">
        <v>1369</v>
      </c>
      <c r="D300" s="685"/>
      <c r="E300" s="685"/>
      <c r="F300" s="685"/>
      <c r="G300" s="685"/>
      <c r="H300" s="685"/>
      <c r="I300" s="685"/>
      <c r="J300" s="685"/>
      <c r="K300" s="685"/>
      <c r="L300" s="771" t="s">
        <v>126</v>
      </c>
      <c r="M300" s="772" t="s">
        <v>963</v>
      </c>
      <c r="N300" s="731" t="s">
        <v>314</v>
      </c>
      <c r="O300" s="761"/>
      <c r="P300" s="761"/>
      <c r="Q300" s="761"/>
      <c r="R300" s="761"/>
      <c r="S300" s="761">
        <v>1.6</v>
      </c>
      <c r="T300" s="761">
        <v>1.6</v>
      </c>
      <c r="U300" s="781"/>
    </row>
    <row r="301" spans="1:21">
      <c r="A301" s="769" t="s">
        <v>125</v>
      </c>
      <c r="B301" s="685"/>
      <c r="C301" s="685" t="s">
        <v>1370</v>
      </c>
      <c r="D301" s="685"/>
      <c r="E301" s="685"/>
      <c r="F301" s="685"/>
      <c r="G301" s="685"/>
      <c r="H301" s="685"/>
      <c r="I301" s="685"/>
      <c r="J301" s="685"/>
      <c r="K301" s="685"/>
      <c r="L301" s="771" t="s">
        <v>1039</v>
      </c>
      <c r="M301" s="782" t="s">
        <v>325</v>
      </c>
      <c r="N301" s="783" t="s">
        <v>142</v>
      </c>
      <c r="O301" s="780">
        <v>0</v>
      </c>
      <c r="P301" s="780">
        <v>0</v>
      </c>
      <c r="Q301" s="780">
        <v>0</v>
      </c>
      <c r="R301" s="780">
        <v>0</v>
      </c>
      <c r="S301" s="780">
        <v>7.4074074074074066</v>
      </c>
      <c r="T301" s="780">
        <v>7.4074074074074066</v>
      </c>
      <c r="U301" s="781"/>
    </row>
    <row r="302" spans="1:21">
      <c r="A302" s="769" t="s">
        <v>125</v>
      </c>
      <c r="B302" s="685"/>
      <c r="C302" s="685" t="s">
        <v>1371</v>
      </c>
      <c r="D302" s="685"/>
      <c r="E302" s="685"/>
      <c r="F302" s="685"/>
      <c r="G302" s="685"/>
      <c r="H302" s="685"/>
      <c r="I302" s="685"/>
      <c r="J302" s="685"/>
      <c r="K302" s="685"/>
      <c r="L302" s="771" t="s">
        <v>127</v>
      </c>
      <c r="M302" s="772" t="s">
        <v>326</v>
      </c>
      <c r="N302" s="731" t="s">
        <v>314</v>
      </c>
      <c r="O302" s="780">
        <v>0</v>
      </c>
      <c r="P302" s="780">
        <v>0</v>
      </c>
      <c r="Q302" s="780">
        <v>0</v>
      </c>
      <c r="R302" s="780">
        <v>0</v>
      </c>
      <c r="S302" s="780">
        <v>20</v>
      </c>
      <c r="T302" s="780">
        <v>20</v>
      </c>
      <c r="U302" s="781"/>
    </row>
    <row r="303" spans="1:21">
      <c r="A303" s="769" t="s">
        <v>125</v>
      </c>
      <c r="B303" s="685"/>
      <c r="C303" s="685" t="s">
        <v>1372</v>
      </c>
      <c r="D303" s="685"/>
      <c r="E303" s="685"/>
      <c r="F303" s="685"/>
      <c r="G303" s="685"/>
      <c r="H303" s="685"/>
      <c r="I303" s="685"/>
      <c r="J303" s="685"/>
      <c r="K303" s="685"/>
      <c r="L303" s="771" t="s">
        <v>999</v>
      </c>
      <c r="M303" s="755" t="s">
        <v>327</v>
      </c>
      <c r="N303" s="731" t="s">
        <v>314</v>
      </c>
      <c r="O303" s="780">
        <v>0</v>
      </c>
      <c r="P303" s="780">
        <v>0</v>
      </c>
      <c r="Q303" s="780">
        <v>0</v>
      </c>
      <c r="R303" s="780">
        <v>0</v>
      </c>
      <c r="S303" s="780">
        <v>0</v>
      </c>
      <c r="T303" s="780">
        <v>0</v>
      </c>
      <c r="U303" s="781"/>
    </row>
    <row r="304" spans="1:21">
      <c r="A304" s="769" t="s">
        <v>125</v>
      </c>
      <c r="B304" s="685"/>
      <c r="C304" s="685" t="s">
        <v>1373</v>
      </c>
      <c r="D304" s="685"/>
      <c r="E304" s="685"/>
      <c r="F304" s="685"/>
      <c r="G304" s="685"/>
      <c r="H304" s="685"/>
      <c r="I304" s="685"/>
      <c r="J304" s="685"/>
      <c r="K304" s="685"/>
      <c r="L304" s="771" t="s">
        <v>1040</v>
      </c>
      <c r="M304" s="784" t="s">
        <v>328</v>
      </c>
      <c r="N304" s="731" t="s">
        <v>314</v>
      </c>
      <c r="O304" s="761"/>
      <c r="P304" s="761"/>
      <c r="Q304" s="761"/>
      <c r="R304" s="761"/>
      <c r="S304" s="761"/>
      <c r="T304" s="761"/>
      <c r="U304" s="781"/>
    </row>
    <row r="305" spans="1:21">
      <c r="A305" s="769" t="s">
        <v>125</v>
      </c>
      <c r="B305" s="685"/>
      <c r="C305" s="685" t="s">
        <v>1374</v>
      </c>
      <c r="D305" s="685"/>
      <c r="E305" s="685"/>
      <c r="F305" s="685"/>
      <c r="G305" s="685"/>
      <c r="H305" s="685"/>
      <c r="I305" s="685"/>
      <c r="J305" s="685"/>
      <c r="K305" s="685"/>
      <c r="L305" s="771" t="s">
        <v>1041</v>
      </c>
      <c r="M305" s="784" t="s">
        <v>329</v>
      </c>
      <c r="N305" s="731" t="s">
        <v>314</v>
      </c>
      <c r="O305" s="761"/>
      <c r="P305" s="761"/>
      <c r="Q305" s="761"/>
      <c r="R305" s="761"/>
      <c r="S305" s="761"/>
      <c r="T305" s="761"/>
      <c r="U305" s="781"/>
    </row>
    <row r="306" spans="1:21">
      <c r="A306" s="769" t="s">
        <v>125</v>
      </c>
      <c r="B306" s="685"/>
      <c r="C306" s="685" t="s">
        <v>1375</v>
      </c>
      <c r="D306" s="685"/>
      <c r="E306" s="685"/>
      <c r="F306" s="685"/>
      <c r="G306" s="685"/>
      <c r="H306" s="685"/>
      <c r="I306" s="685"/>
      <c r="J306" s="685"/>
      <c r="K306" s="685"/>
      <c r="L306" s="771" t="s">
        <v>1042</v>
      </c>
      <c r="M306" s="784" t="s">
        <v>330</v>
      </c>
      <c r="N306" s="731" t="s">
        <v>314</v>
      </c>
      <c r="O306" s="761"/>
      <c r="P306" s="761"/>
      <c r="Q306" s="761"/>
      <c r="R306" s="761"/>
      <c r="S306" s="761"/>
      <c r="T306" s="761"/>
      <c r="U306" s="781"/>
    </row>
    <row r="307" spans="1:21">
      <c r="A307" s="769" t="s">
        <v>125</v>
      </c>
      <c r="B307" s="685" t="s">
        <v>944</v>
      </c>
      <c r="C307" s="685" t="s">
        <v>1376</v>
      </c>
      <c r="D307" s="685"/>
      <c r="E307" s="685"/>
      <c r="F307" s="685"/>
      <c r="G307" s="685"/>
      <c r="H307" s="685"/>
      <c r="I307" s="685"/>
      <c r="J307" s="685"/>
      <c r="K307" s="685"/>
      <c r="L307" s="771" t="s">
        <v>1043</v>
      </c>
      <c r="M307" s="755" t="s">
        <v>331</v>
      </c>
      <c r="N307" s="731" t="s">
        <v>314</v>
      </c>
      <c r="O307" s="780">
        <v>0</v>
      </c>
      <c r="P307" s="780">
        <v>0</v>
      </c>
      <c r="Q307" s="780">
        <v>0</v>
      </c>
      <c r="R307" s="780">
        <v>0</v>
      </c>
      <c r="S307" s="780">
        <v>0</v>
      </c>
      <c r="T307" s="780">
        <v>0</v>
      </c>
      <c r="U307" s="781"/>
    </row>
    <row r="308" spans="1:21">
      <c r="A308" s="769" t="s">
        <v>125</v>
      </c>
      <c r="B308" s="685"/>
      <c r="C308" s="685" t="s">
        <v>1377</v>
      </c>
      <c r="D308" s="685"/>
      <c r="E308" s="685"/>
      <c r="F308" s="685"/>
      <c r="G308" s="685"/>
      <c r="H308" s="685"/>
      <c r="I308" s="685"/>
      <c r="J308" s="685"/>
      <c r="K308" s="685"/>
      <c r="L308" s="771" t="s">
        <v>1044</v>
      </c>
      <c r="M308" s="784" t="s">
        <v>332</v>
      </c>
      <c r="N308" s="731" t="s">
        <v>314</v>
      </c>
      <c r="O308" s="761"/>
      <c r="P308" s="761"/>
      <c r="Q308" s="761"/>
      <c r="R308" s="761"/>
      <c r="S308" s="761"/>
      <c r="T308" s="761"/>
      <c r="U308" s="781"/>
    </row>
    <row r="309" spans="1:21">
      <c r="A309" s="769" t="s">
        <v>125</v>
      </c>
      <c r="B309" s="685"/>
      <c r="C309" s="685" t="s">
        <v>1378</v>
      </c>
      <c r="D309" s="685"/>
      <c r="E309" s="685"/>
      <c r="F309" s="685"/>
      <c r="G309" s="685"/>
      <c r="H309" s="685"/>
      <c r="I309" s="685"/>
      <c r="J309" s="685"/>
      <c r="K309" s="685"/>
      <c r="L309" s="771" t="s">
        <v>1045</v>
      </c>
      <c r="M309" s="784" t="s">
        <v>333</v>
      </c>
      <c r="N309" s="731" t="s">
        <v>314</v>
      </c>
      <c r="O309" s="761"/>
      <c r="P309" s="761"/>
      <c r="Q309" s="761"/>
      <c r="R309" s="761"/>
      <c r="S309" s="761"/>
      <c r="T309" s="761"/>
      <c r="U309" s="781"/>
    </row>
    <row r="310" spans="1:21">
      <c r="A310" s="769" t="s">
        <v>125</v>
      </c>
      <c r="B310" s="685" t="s">
        <v>944</v>
      </c>
      <c r="C310" s="685" t="s">
        <v>1379</v>
      </c>
      <c r="D310" s="685"/>
      <c r="E310" s="685"/>
      <c r="F310" s="685"/>
      <c r="G310" s="685"/>
      <c r="H310" s="685"/>
      <c r="I310" s="685"/>
      <c r="J310" s="685"/>
      <c r="K310" s="685"/>
      <c r="L310" s="771" t="s">
        <v>1046</v>
      </c>
      <c r="M310" s="755" t="s">
        <v>964</v>
      </c>
      <c r="N310" s="731" t="s">
        <v>314</v>
      </c>
      <c r="O310" s="780">
        <v>0</v>
      </c>
      <c r="P310" s="780">
        <v>0</v>
      </c>
      <c r="Q310" s="780">
        <v>0</v>
      </c>
      <c r="R310" s="780">
        <v>0</v>
      </c>
      <c r="S310" s="780">
        <v>20</v>
      </c>
      <c r="T310" s="780">
        <v>20</v>
      </c>
      <c r="U310" s="781"/>
    </row>
    <row r="311" spans="1:21">
      <c r="A311" s="769" t="s">
        <v>125</v>
      </c>
      <c r="B311" s="685"/>
      <c r="C311" s="685" t="s">
        <v>1380</v>
      </c>
      <c r="D311" s="685"/>
      <c r="E311" s="685"/>
      <c r="F311" s="685"/>
      <c r="G311" s="685"/>
      <c r="H311" s="685"/>
      <c r="I311" s="685"/>
      <c r="J311" s="685"/>
      <c r="K311" s="685"/>
      <c r="L311" s="771" t="s">
        <v>1047</v>
      </c>
      <c r="M311" s="784" t="s">
        <v>334</v>
      </c>
      <c r="N311" s="731" t="s">
        <v>314</v>
      </c>
      <c r="O311" s="780">
        <v>0</v>
      </c>
      <c r="P311" s="780">
        <v>0</v>
      </c>
      <c r="Q311" s="780">
        <v>0</v>
      </c>
      <c r="R311" s="780">
        <v>0</v>
      </c>
      <c r="S311" s="780">
        <v>0</v>
      </c>
      <c r="T311" s="780">
        <v>0</v>
      </c>
      <c r="U311" s="781"/>
    </row>
    <row r="312" spans="1:21">
      <c r="A312" s="769" t="s">
        <v>125</v>
      </c>
      <c r="B312" s="685"/>
      <c r="C312" s="685" t="s">
        <v>1381</v>
      </c>
      <c r="D312" s="685"/>
      <c r="E312" s="685"/>
      <c r="F312" s="685"/>
      <c r="G312" s="685"/>
      <c r="H312" s="685"/>
      <c r="I312" s="685"/>
      <c r="J312" s="685"/>
      <c r="K312" s="685"/>
      <c r="L312" s="771" t="s">
        <v>1048</v>
      </c>
      <c r="M312" s="785" t="s">
        <v>332</v>
      </c>
      <c r="N312" s="731" t="s">
        <v>314</v>
      </c>
      <c r="O312" s="761"/>
      <c r="P312" s="761"/>
      <c r="Q312" s="761"/>
      <c r="R312" s="761"/>
      <c r="S312" s="761"/>
      <c r="T312" s="761"/>
      <c r="U312" s="781"/>
    </row>
    <row r="313" spans="1:21">
      <c r="A313" s="769" t="s">
        <v>125</v>
      </c>
      <c r="B313" s="685"/>
      <c r="C313" s="685" t="s">
        <v>1382</v>
      </c>
      <c r="D313" s="685"/>
      <c r="E313" s="685"/>
      <c r="F313" s="685"/>
      <c r="G313" s="685"/>
      <c r="H313" s="685"/>
      <c r="I313" s="685"/>
      <c r="J313" s="685"/>
      <c r="K313" s="685"/>
      <c r="L313" s="771" t="s">
        <v>1049</v>
      </c>
      <c r="M313" s="785" t="s">
        <v>333</v>
      </c>
      <c r="N313" s="731" t="s">
        <v>314</v>
      </c>
      <c r="O313" s="761"/>
      <c r="P313" s="761"/>
      <c r="Q313" s="761"/>
      <c r="R313" s="761"/>
      <c r="S313" s="761"/>
      <c r="T313" s="761"/>
      <c r="U313" s="781"/>
    </row>
    <row r="314" spans="1:21">
      <c r="A314" s="769" t="s">
        <v>125</v>
      </c>
      <c r="B314" s="685" t="s">
        <v>945</v>
      </c>
      <c r="C314" s="685" t="s">
        <v>1383</v>
      </c>
      <c r="D314" s="685"/>
      <c r="E314" s="685"/>
      <c r="F314" s="685"/>
      <c r="G314" s="685"/>
      <c r="H314" s="685"/>
      <c r="I314" s="685"/>
      <c r="J314" s="685"/>
      <c r="K314" s="685"/>
      <c r="L314" s="771" t="s">
        <v>1050</v>
      </c>
      <c r="M314" s="784" t="s">
        <v>335</v>
      </c>
      <c r="N314" s="731" t="s">
        <v>314</v>
      </c>
      <c r="O314" s="780">
        <v>0</v>
      </c>
      <c r="P314" s="780">
        <v>0</v>
      </c>
      <c r="Q314" s="780">
        <v>0</v>
      </c>
      <c r="R314" s="780">
        <v>0</v>
      </c>
      <c r="S314" s="780">
        <v>20</v>
      </c>
      <c r="T314" s="780">
        <v>20</v>
      </c>
      <c r="U314" s="781"/>
    </row>
    <row r="315" spans="1:21">
      <c r="A315" s="769" t="s">
        <v>125</v>
      </c>
      <c r="B315" s="685"/>
      <c r="C315" s="685" t="s">
        <v>1384</v>
      </c>
      <c r="D315" s="685"/>
      <c r="E315" s="685"/>
      <c r="F315" s="685"/>
      <c r="G315" s="685"/>
      <c r="H315" s="685"/>
      <c r="I315" s="685"/>
      <c r="J315" s="685"/>
      <c r="K315" s="685"/>
      <c r="L315" s="771" t="s">
        <v>1051</v>
      </c>
      <c r="M315" s="785" t="s">
        <v>332</v>
      </c>
      <c r="N315" s="731" t="s">
        <v>314</v>
      </c>
      <c r="O315" s="761"/>
      <c r="P315" s="761"/>
      <c r="Q315" s="761"/>
      <c r="R315" s="761"/>
      <c r="S315" s="761">
        <v>20</v>
      </c>
      <c r="T315" s="761">
        <v>20</v>
      </c>
      <c r="U315" s="781"/>
    </row>
    <row r="316" spans="1:21">
      <c r="A316" s="769" t="s">
        <v>125</v>
      </c>
      <c r="B316" s="685"/>
      <c r="C316" s="685" t="s">
        <v>1385</v>
      </c>
      <c r="D316" s="685"/>
      <c r="E316" s="685"/>
      <c r="F316" s="685"/>
      <c r="G316" s="685"/>
      <c r="H316" s="685"/>
      <c r="I316" s="685"/>
      <c r="J316" s="685"/>
      <c r="K316" s="685"/>
      <c r="L316" s="771" t="s">
        <v>1052</v>
      </c>
      <c r="M316" s="785" t="s">
        <v>333</v>
      </c>
      <c r="N316" s="731" t="s">
        <v>314</v>
      </c>
      <c r="O316" s="761"/>
      <c r="P316" s="761"/>
      <c r="Q316" s="761"/>
      <c r="R316" s="761"/>
      <c r="S316" s="761"/>
      <c r="T316" s="761"/>
      <c r="U316" s="781"/>
    </row>
    <row r="317" spans="1:21">
      <c r="A317" s="769" t="s">
        <v>125</v>
      </c>
      <c r="B317" s="685"/>
      <c r="C317" s="685" t="s">
        <v>1386</v>
      </c>
      <c r="D317" s="685"/>
      <c r="E317" s="685"/>
      <c r="F317" s="685"/>
      <c r="G317" s="685"/>
      <c r="H317" s="685"/>
      <c r="I317" s="685"/>
      <c r="J317" s="685"/>
      <c r="K317" s="685"/>
      <c r="L317" s="771" t="s">
        <v>1053</v>
      </c>
      <c r="M317" s="784" t="s">
        <v>336</v>
      </c>
      <c r="N317" s="731" t="s">
        <v>314</v>
      </c>
      <c r="O317" s="780">
        <v>0</v>
      </c>
      <c r="P317" s="780">
        <v>0</v>
      </c>
      <c r="Q317" s="780">
        <v>0</v>
      </c>
      <c r="R317" s="780">
        <v>0</v>
      </c>
      <c r="S317" s="780">
        <v>0</v>
      </c>
      <c r="T317" s="780">
        <v>0</v>
      </c>
      <c r="U317" s="781"/>
    </row>
    <row r="318" spans="1:21">
      <c r="A318" s="769" t="s">
        <v>125</v>
      </c>
      <c r="B318" s="685"/>
      <c r="C318" s="685" t="s">
        <v>1387</v>
      </c>
      <c r="D318" s="685"/>
      <c r="E318" s="685"/>
      <c r="F318" s="685"/>
      <c r="G318" s="685"/>
      <c r="H318" s="685"/>
      <c r="I318" s="685"/>
      <c r="J318" s="685"/>
      <c r="K318" s="685"/>
      <c r="L318" s="771" t="s">
        <v>1054</v>
      </c>
      <c r="M318" s="785" t="s">
        <v>332</v>
      </c>
      <c r="N318" s="731" t="s">
        <v>314</v>
      </c>
      <c r="O318" s="761"/>
      <c r="P318" s="761"/>
      <c r="Q318" s="761"/>
      <c r="R318" s="761"/>
      <c r="S318" s="761"/>
      <c r="T318" s="761"/>
      <c r="U318" s="781"/>
    </row>
    <row r="319" spans="1:21">
      <c r="A319" s="769" t="s">
        <v>125</v>
      </c>
      <c r="B319" s="685"/>
      <c r="C319" s="685" t="s">
        <v>1388</v>
      </c>
      <c r="D319" s="685"/>
      <c r="E319" s="685"/>
      <c r="F319" s="685"/>
      <c r="G319" s="685"/>
      <c r="H319" s="685"/>
      <c r="I319" s="685"/>
      <c r="J319" s="685"/>
      <c r="K319" s="685"/>
      <c r="L319" s="771" t="s">
        <v>1055</v>
      </c>
      <c r="M319" s="785" t="s">
        <v>333</v>
      </c>
      <c r="N319" s="731" t="s">
        <v>314</v>
      </c>
      <c r="O319" s="761"/>
      <c r="P319" s="761"/>
      <c r="Q319" s="761"/>
      <c r="R319" s="761"/>
      <c r="S319" s="761"/>
      <c r="T319" s="761"/>
      <c r="U319" s="776"/>
    </row>
    <row r="320" spans="1:21" ht="22.8">
      <c r="A320" s="769" t="s">
        <v>125</v>
      </c>
      <c r="B320" s="685"/>
      <c r="C320" s="685" t="s">
        <v>1389</v>
      </c>
      <c r="D320" s="685"/>
      <c r="E320" s="685"/>
      <c r="F320" s="685"/>
      <c r="G320" s="685"/>
      <c r="H320" s="685"/>
      <c r="I320" s="685"/>
      <c r="J320" s="685"/>
      <c r="K320" s="685"/>
      <c r="L320" s="771" t="s">
        <v>1056</v>
      </c>
      <c r="M320" s="786" t="s">
        <v>935</v>
      </c>
      <c r="N320" s="731" t="s">
        <v>314</v>
      </c>
      <c r="O320" s="778"/>
      <c r="P320" s="778"/>
      <c r="Q320" s="778"/>
      <c r="R320" s="778"/>
      <c r="S320" s="778"/>
      <c r="T320" s="778"/>
      <c r="U320" s="776"/>
    </row>
    <row r="321" spans="1:21" s="88" customFormat="1">
      <c r="A321" s="733"/>
      <c r="B321" s="733"/>
      <c r="C321" s="733"/>
      <c r="D321" s="733"/>
      <c r="E321" s="733"/>
      <c r="F321" s="733"/>
      <c r="G321" s="593" t="b">
        <v>1</v>
      </c>
      <c r="H321" s="733"/>
      <c r="I321" s="733"/>
      <c r="J321" s="733"/>
      <c r="K321" s="733"/>
      <c r="L321" s="787"/>
      <c r="M321" s="787"/>
      <c r="N321" s="787"/>
      <c r="O321" s="788"/>
      <c r="P321" s="788"/>
      <c r="Q321" s="788"/>
      <c r="R321" s="788"/>
      <c r="S321" s="788"/>
      <c r="T321" s="788"/>
      <c r="U321" s="789"/>
    </row>
    <row r="322" spans="1:21" s="87" customFormat="1" hidden="1">
      <c r="A322" s="593"/>
      <c r="B322" s="593"/>
      <c r="C322" s="593"/>
      <c r="D322" s="593"/>
      <c r="E322" s="593"/>
      <c r="F322" s="593"/>
      <c r="G322" s="593" t="b">
        <v>0</v>
      </c>
      <c r="H322" s="593"/>
      <c r="I322" s="593"/>
      <c r="J322" s="593"/>
      <c r="K322" s="593"/>
      <c r="L322" s="1116" t="s">
        <v>1036</v>
      </c>
      <c r="M322" s="1116"/>
      <c r="N322" s="1116"/>
      <c r="O322" s="1116"/>
      <c r="P322" s="1116"/>
      <c r="Q322" s="1116"/>
      <c r="R322" s="1116"/>
      <c r="S322" s="1116"/>
      <c r="T322" s="1116"/>
      <c r="U322" s="1116"/>
    </row>
    <row r="323" spans="1:21" s="88" customFormat="1" ht="11.25" hidden="1" customHeight="1">
      <c r="A323" s="733"/>
      <c r="B323" s="733"/>
      <c r="C323" s="733"/>
      <c r="D323" s="733"/>
      <c r="E323" s="733"/>
      <c r="F323" s="733"/>
      <c r="G323" s="593" t="b">
        <v>0</v>
      </c>
      <c r="H323" s="733"/>
      <c r="I323" s="733"/>
      <c r="J323" s="733"/>
      <c r="K323" s="733"/>
      <c r="L323" s="1113" t="s">
        <v>15</v>
      </c>
      <c r="M323" s="1114" t="s">
        <v>120</v>
      </c>
      <c r="N323" s="1112" t="s">
        <v>141</v>
      </c>
      <c r="O323" s="765" t="s">
        <v>2875</v>
      </c>
      <c r="P323" s="765" t="s">
        <v>2875</v>
      </c>
      <c r="Q323" s="765" t="s">
        <v>2875</v>
      </c>
      <c r="R323" s="766" t="s">
        <v>2876</v>
      </c>
      <c r="S323" s="767" t="s">
        <v>2877</v>
      </c>
      <c r="T323" s="767" t="s">
        <v>2877</v>
      </c>
      <c r="U323" s="1117" t="s">
        <v>308</v>
      </c>
    </row>
    <row r="324" spans="1:21" s="88" customFormat="1" ht="45.6" hidden="1">
      <c r="A324" s="733"/>
      <c r="B324" s="733"/>
      <c r="C324" s="733"/>
      <c r="D324" s="733"/>
      <c r="E324" s="733"/>
      <c r="F324" s="733"/>
      <c r="G324" s="593" t="b">
        <v>0</v>
      </c>
      <c r="H324" s="733"/>
      <c r="I324" s="733"/>
      <c r="J324" s="733"/>
      <c r="K324" s="733"/>
      <c r="L324" s="1113"/>
      <c r="M324" s="1115"/>
      <c r="N324" s="1112"/>
      <c r="O324" s="768" t="s">
        <v>271</v>
      </c>
      <c r="P324" s="768" t="s">
        <v>309</v>
      </c>
      <c r="Q324" s="768" t="s">
        <v>289</v>
      </c>
      <c r="R324" s="768" t="s">
        <v>271</v>
      </c>
      <c r="S324" s="767" t="s">
        <v>272</v>
      </c>
      <c r="T324" s="767" t="s">
        <v>271</v>
      </c>
      <c r="U324" s="1117"/>
    </row>
    <row r="325" spans="1:21" hidden="1">
      <c r="A325" s="685"/>
      <c r="B325" s="685"/>
      <c r="C325" s="685"/>
      <c r="D325" s="685"/>
      <c r="E325" s="685"/>
      <c r="F325" s="685"/>
      <c r="G325" s="593" t="b">
        <v>0</v>
      </c>
      <c r="H325" s="685"/>
      <c r="I325" s="685"/>
      <c r="J325" s="685"/>
      <c r="K325" s="685"/>
      <c r="L325" s="787"/>
      <c r="M325" s="787"/>
      <c r="N325" s="787"/>
      <c r="O325" s="787"/>
      <c r="P325" s="787"/>
      <c r="Q325" s="787"/>
      <c r="R325" s="787"/>
      <c r="S325" s="787"/>
      <c r="T325" s="787"/>
      <c r="U325" s="787"/>
    </row>
    <row r="326" spans="1:21" s="87" customFormat="1" hidden="1">
      <c r="A326" s="593"/>
      <c r="B326" s="593"/>
      <c r="C326" s="593"/>
      <c r="D326" s="593"/>
      <c r="E326" s="593"/>
      <c r="F326" s="593"/>
      <c r="G326" s="593" t="b">
        <v>0</v>
      </c>
      <c r="H326" s="593"/>
      <c r="I326" s="593"/>
      <c r="J326" s="593"/>
      <c r="K326" s="593"/>
      <c r="L326" s="1116" t="s">
        <v>1037</v>
      </c>
      <c r="M326" s="1116"/>
      <c r="N326" s="1116"/>
      <c r="O326" s="1116"/>
      <c r="P326" s="1116"/>
      <c r="Q326" s="1116"/>
      <c r="R326" s="1116"/>
      <c r="S326" s="1116"/>
      <c r="T326" s="1116"/>
      <c r="U326" s="1116"/>
    </row>
    <row r="327" spans="1:21" s="88" customFormat="1" ht="11.25" hidden="1" customHeight="1">
      <c r="A327" s="733"/>
      <c r="B327" s="733"/>
      <c r="C327" s="733"/>
      <c r="D327" s="733"/>
      <c r="E327" s="733"/>
      <c r="F327" s="733"/>
      <c r="G327" s="593" t="b">
        <v>0</v>
      </c>
      <c r="H327" s="733"/>
      <c r="I327" s="733"/>
      <c r="J327" s="733"/>
      <c r="K327" s="733"/>
      <c r="L327" s="1113" t="s">
        <v>15</v>
      </c>
      <c r="M327" s="1114" t="s">
        <v>120</v>
      </c>
      <c r="N327" s="1112" t="s">
        <v>141</v>
      </c>
      <c r="O327" s="765" t="s">
        <v>2875</v>
      </c>
      <c r="P327" s="765" t="s">
        <v>2875</v>
      </c>
      <c r="Q327" s="765" t="s">
        <v>2875</v>
      </c>
      <c r="R327" s="766" t="s">
        <v>2876</v>
      </c>
      <c r="S327" s="767" t="s">
        <v>2877</v>
      </c>
      <c r="T327" s="767" t="s">
        <v>2877</v>
      </c>
      <c r="U327" s="1117" t="s">
        <v>308</v>
      </c>
    </row>
    <row r="328" spans="1:21" s="88" customFormat="1" ht="45.6" hidden="1">
      <c r="A328" s="733"/>
      <c r="B328" s="733"/>
      <c r="C328" s="733"/>
      <c r="D328" s="733"/>
      <c r="E328" s="733"/>
      <c r="F328" s="733"/>
      <c r="G328" s="593" t="b">
        <v>0</v>
      </c>
      <c r="H328" s="733"/>
      <c r="I328" s="733"/>
      <c r="J328" s="733"/>
      <c r="K328" s="733"/>
      <c r="L328" s="1113"/>
      <c r="M328" s="1115"/>
      <c r="N328" s="1112"/>
      <c r="O328" s="768" t="s">
        <v>271</v>
      </c>
      <c r="P328" s="768" t="s">
        <v>309</v>
      </c>
      <c r="Q328" s="768" t="s">
        <v>289</v>
      </c>
      <c r="R328" s="768" t="s">
        <v>271</v>
      </c>
      <c r="S328" s="767" t="s">
        <v>272</v>
      </c>
      <c r="T328" s="767" t="s">
        <v>271</v>
      </c>
      <c r="U328" s="1117"/>
    </row>
    <row r="329" spans="1:21" hidden="1">
      <c r="A329" s="685"/>
      <c r="B329" s="685"/>
      <c r="C329" s="685"/>
      <c r="D329" s="685"/>
      <c r="E329" s="685"/>
      <c r="F329" s="685"/>
      <c r="G329" s="593" t="b">
        <v>0</v>
      </c>
      <c r="H329" s="685"/>
      <c r="I329" s="685"/>
      <c r="J329" s="685"/>
      <c r="K329" s="685"/>
      <c r="L329" s="733"/>
      <c r="M329" s="733"/>
      <c r="N329" s="733"/>
      <c r="O329" s="685"/>
      <c r="P329" s="685"/>
      <c r="Q329" s="685"/>
      <c r="R329" s="685"/>
      <c r="S329" s="685"/>
      <c r="T329" s="685"/>
      <c r="U329" s="733"/>
    </row>
    <row r="330" spans="1:21" s="87" customFormat="1" hidden="1">
      <c r="A330" s="593"/>
      <c r="B330" s="593"/>
      <c r="C330" s="593"/>
      <c r="D330" s="593"/>
      <c r="E330" s="593"/>
      <c r="F330" s="593"/>
      <c r="G330" s="593" t="b">
        <v>0</v>
      </c>
      <c r="H330" s="593"/>
      <c r="I330" s="593"/>
      <c r="J330" s="593"/>
      <c r="K330" s="593"/>
      <c r="L330" s="1123" t="s">
        <v>1038</v>
      </c>
      <c r="M330" s="1123"/>
      <c r="N330" s="1123"/>
      <c r="O330" s="1123"/>
      <c r="P330" s="1123"/>
      <c r="Q330" s="1123"/>
      <c r="R330" s="1123"/>
      <c r="S330" s="1123"/>
      <c r="T330" s="1123"/>
      <c r="U330" s="1123"/>
    </row>
    <row r="331" spans="1:21" s="88" customFormat="1" ht="11.25" hidden="1" customHeight="1">
      <c r="A331" s="733"/>
      <c r="B331" s="733"/>
      <c r="C331" s="733"/>
      <c r="D331" s="733"/>
      <c r="E331" s="733"/>
      <c r="F331" s="733"/>
      <c r="G331" s="593" t="b">
        <v>0</v>
      </c>
      <c r="H331" s="733"/>
      <c r="I331" s="733"/>
      <c r="J331" s="733"/>
      <c r="K331" s="733"/>
      <c r="L331" s="1113" t="s">
        <v>15</v>
      </c>
      <c r="M331" s="1114" t="s">
        <v>120</v>
      </c>
      <c r="N331" s="1112" t="s">
        <v>141</v>
      </c>
      <c r="O331" s="765" t="s">
        <v>2875</v>
      </c>
      <c r="P331" s="765" t="s">
        <v>2875</v>
      </c>
      <c r="Q331" s="765" t="s">
        <v>2875</v>
      </c>
      <c r="R331" s="766" t="s">
        <v>2876</v>
      </c>
      <c r="S331" s="767" t="s">
        <v>2877</v>
      </c>
      <c r="T331" s="767" t="s">
        <v>2877</v>
      </c>
      <c r="U331" s="1117" t="s">
        <v>308</v>
      </c>
    </row>
    <row r="332" spans="1:21" s="88" customFormat="1" ht="45.6" hidden="1">
      <c r="A332" s="733"/>
      <c r="B332" s="733"/>
      <c r="C332" s="733"/>
      <c r="D332" s="733"/>
      <c r="E332" s="733"/>
      <c r="F332" s="733"/>
      <c r="G332" s="593" t="b">
        <v>0</v>
      </c>
      <c r="H332" s="733"/>
      <c r="I332" s="733"/>
      <c r="J332" s="733"/>
      <c r="K332" s="733"/>
      <c r="L332" s="1113"/>
      <c r="M332" s="1115"/>
      <c r="N332" s="1112"/>
      <c r="O332" s="768" t="s">
        <v>271</v>
      </c>
      <c r="P332" s="768" t="s">
        <v>309</v>
      </c>
      <c r="Q332" s="768" t="s">
        <v>289</v>
      </c>
      <c r="R332" s="768" t="s">
        <v>271</v>
      </c>
      <c r="S332" s="767" t="s">
        <v>272</v>
      </c>
      <c r="T332" s="767" t="s">
        <v>271</v>
      </c>
      <c r="U332" s="1117"/>
    </row>
    <row r="333" spans="1:21" hidden="1">
      <c r="A333" s="685"/>
      <c r="B333" s="685"/>
      <c r="C333" s="685"/>
      <c r="D333" s="685"/>
      <c r="E333" s="685"/>
      <c r="F333" s="685"/>
      <c r="G333" s="593" t="b">
        <v>0</v>
      </c>
      <c r="H333" s="685"/>
      <c r="I333" s="685"/>
      <c r="J333" s="685"/>
      <c r="K333" s="685"/>
      <c r="L333" s="733"/>
      <c r="M333" s="733"/>
      <c r="N333" s="733"/>
      <c r="O333" s="685"/>
      <c r="P333" s="685"/>
      <c r="Q333" s="685"/>
      <c r="R333" s="685"/>
      <c r="S333" s="685"/>
      <c r="T333" s="685"/>
      <c r="U333" s="733"/>
    </row>
    <row r="334" spans="1:21" ht="12">
      <c r="A334" s="685"/>
      <c r="B334" s="685"/>
      <c r="C334" s="685"/>
      <c r="D334" s="685"/>
      <c r="E334" s="685"/>
      <c r="F334" s="685"/>
      <c r="G334" s="593"/>
      <c r="H334" s="685"/>
      <c r="I334" s="685"/>
      <c r="J334" s="685"/>
      <c r="K334" s="685"/>
      <c r="L334" s="1118" t="s">
        <v>1255</v>
      </c>
      <c r="M334" s="1118"/>
      <c r="N334" s="1118"/>
      <c r="O334" s="1119"/>
      <c r="P334" s="1119"/>
      <c r="Q334" s="1119"/>
      <c r="R334" s="1119"/>
      <c r="S334" s="1119"/>
      <c r="T334" s="1119"/>
      <c r="U334" s="1119"/>
    </row>
    <row r="335" spans="1:21" ht="18" customHeight="1">
      <c r="A335" s="685"/>
      <c r="B335" s="685"/>
      <c r="C335" s="685"/>
      <c r="D335" s="685"/>
      <c r="E335" s="685"/>
      <c r="F335" s="685"/>
      <c r="G335" s="593"/>
      <c r="H335" s="685"/>
      <c r="I335" s="685"/>
      <c r="J335" s="685"/>
      <c r="K335" s="646"/>
      <c r="L335" s="1120"/>
      <c r="M335" s="1121"/>
      <c r="N335" s="1121"/>
      <c r="O335" s="1121"/>
      <c r="P335" s="1121"/>
      <c r="Q335" s="1121"/>
      <c r="R335" s="1121"/>
      <c r="S335" s="1121"/>
      <c r="T335" s="1121"/>
      <c r="U335" s="1122"/>
    </row>
  </sheetData>
  <sheetProtection formatColumns="0" formatRows="0" autoFilter="0"/>
  <mergeCells count="22">
    <mergeCell ref="L334:U334"/>
    <mergeCell ref="L335:U335"/>
    <mergeCell ref="U331:U332"/>
    <mergeCell ref="L14:U14"/>
    <mergeCell ref="N15:N16"/>
    <mergeCell ref="U15:U16"/>
    <mergeCell ref="L15:L16"/>
    <mergeCell ref="M15:M16"/>
    <mergeCell ref="L322:U322"/>
    <mergeCell ref="N323:N324"/>
    <mergeCell ref="U323:U324"/>
    <mergeCell ref="L323:L324"/>
    <mergeCell ref="M323:M324"/>
    <mergeCell ref="L330:U330"/>
    <mergeCell ref="N331:N332"/>
    <mergeCell ref="L331:L332"/>
    <mergeCell ref="M331:M332"/>
    <mergeCell ref="L326:U326"/>
    <mergeCell ref="U327:U328"/>
    <mergeCell ref="N327:N328"/>
    <mergeCell ref="L327:L328"/>
    <mergeCell ref="M327:M328"/>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O95:T96 O98:T100 O102:T105 O107:T110 O114:T116 O118:T119 O122:T123 O125:T126 O128:T130 O133:T134 O136:T138 O140:T143 O145:T148 O152:T154 O156:T157 O160:T161 O163:T164 O166:T168 O171:T172 O174:T176 O178:T181 O183:T186 O190:T192 O194:T195 O198:T199 O201:T202 O204:T206 O209:T210 O212:T214 O216:T219 O221:T224 O228:T230 O232:T233 O236:T237 O239:T240 O242:T244 O247:T248 O250:T252 O254:T257 O259:T262 O266:T268 O270:T271 O274:T275 O277:T278 O280:T282 O285:T286 O288:T290 O292:T295 O297:T300 O304:T306 O308:T309 O312:T313 O315:T316 O318:T3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42"/>
  <sheetViews>
    <sheetView showGridLines="0" view="pageBreakPreview" topLeftCell="L12" zoomScaleNormal="100" zoomScaleSheetLayoutView="100" workbookViewId="0">
      <selection activeCell="S57" sqref="S57"/>
    </sheetView>
  </sheetViews>
  <sheetFormatPr defaultColWidth="9.125" defaultRowHeight="11.4"/>
  <cols>
    <col min="1" max="10" width="2.75" style="86" hidden="1" customWidth="1"/>
    <col min="11" max="11" width="3.75" style="86" hidden="1" customWidth="1"/>
    <col min="12" max="12" width="5.75" style="86" customWidth="1"/>
    <col min="13" max="13" width="20.75" style="86" customWidth="1"/>
    <col min="14" max="14" width="9.625" style="86" customWidth="1"/>
    <col min="15" max="20" width="13.25" style="86" customWidth="1"/>
    <col min="21" max="21" width="20.75" style="86" customWidth="1"/>
    <col min="22" max="16384" width="9.125" style="86"/>
  </cols>
  <sheetData>
    <row r="1" spans="1:21" hidden="1">
      <c r="A1" s="685"/>
      <c r="B1" s="685"/>
      <c r="C1" s="685"/>
      <c r="D1" s="685"/>
      <c r="E1" s="685"/>
      <c r="F1" s="685"/>
      <c r="G1" s="685"/>
      <c r="H1" s="685"/>
      <c r="I1" s="685"/>
      <c r="J1" s="685"/>
      <c r="K1" s="685"/>
      <c r="L1" s="685"/>
      <c r="M1" s="685"/>
      <c r="N1" s="685"/>
      <c r="O1" s="685">
        <v>2022</v>
      </c>
      <c r="P1" s="685">
        <v>2022</v>
      </c>
      <c r="Q1" s="685">
        <v>2022</v>
      </c>
      <c r="R1" s="685">
        <v>2023</v>
      </c>
      <c r="S1" s="685">
        <v>2024</v>
      </c>
      <c r="T1" s="685">
        <v>2024</v>
      </c>
      <c r="U1" s="685"/>
    </row>
    <row r="2" spans="1:21" hidden="1">
      <c r="A2" s="685"/>
      <c r="B2" s="685"/>
      <c r="C2" s="685"/>
      <c r="D2" s="685"/>
      <c r="E2" s="685"/>
      <c r="F2" s="685"/>
      <c r="G2" s="685"/>
      <c r="H2" s="685"/>
      <c r="I2" s="685"/>
      <c r="J2" s="685"/>
      <c r="K2" s="685"/>
      <c r="L2" s="685"/>
      <c r="M2" s="685"/>
      <c r="N2" s="685"/>
      <c r="O2" s="685" t="s">
        <v>271</v>
      </c>
      <c r="P2" s="685" t="s">
        <v>309</v>
      </c>
      <c r="Q2" s="685" t="s">
        <v>289</v>
      </c>
      <c r="R2" s="685" t="s">
        <v>271</v>
      </c>
      <c r="S2" s="685" t="s">
        <v>272</v>
      </c>
      <c r="T2" s="685" t="s">
        <v>271</v>
      </c>
      <c r="U2" s="685"/>
    </row>
    <row r="3" spans="1:21" hidden="1">
      <c r="A3" s="685"/>
      <c r="B3" s="685"/>
      <c r="C3" s="685"/>
      <c r="D3" s="685"/>
      <c r="E3" s="685"/>
      <c r="F3" s="685"/>
      <c r="G3" s="685"/>
      <c r="H3" s="685"/>
      <c r="I3" s="685"/>
      <c r="J3" s="685"/>
      <c r="K3" s="685"/>
      <c r="L3" s="685"/>
      <c r="M3" s="685"/>
      <c r="N3" s="685"/>
      <c r="O3" s="685"/>
      <c r="P3" s="685"/>
      <c r="Q3" s="685"/>
      <c r="R3" s="685"/>
      <c r="S3" s="685"/>
      <c r="T3" s="685"/>
      <c r="U3" s="685"/>
    </row>
    <row r="4" spans="1:21" hidden="1">
      <c r="A4" s="685"/>
      <c r="B4" s="685"/>
      <c r="C4" s="685"/>
      <c r="D4" s="685"/>
      <c r="E4" s="685"/>
      <c r="F4" s="685"/>
      <c r="G4" s="685"/>
      <c r="H4" s="685"/>
      <c r="I4" s="685"/>
      <c r="J4" s="685"/>
      <c r="K4" s="685"/>
      <c r="L4" s="685"/>
      <c r="M4" s="685"/>
      <c r="N4" s="685"/>
      <c r="O4" s="685"/>
      <c r="P4" s="685"/>
      <c r="Q4" s="685"/>
      <c r="R4" s="685"/>
      <c r="S4" s="685"/>
      <c r="T4" s="685"/>
      <c r="U4" s="685"/>
    </row>
    <row r="5" spans="1:21" hidden="1">
      <c r="A5" s="685"/>
      <c r="B5" s="685"/>
      <c r="C5" s="685"/>
      <c r="D5" s="685"/>
      <c r="E5" s="685"/>
      <c r="F5" s="685"/>
      <c r="G5" s="685"/>
      <c r="H5" s="685"/>
      <c r="I5" s="685"/>
      <c r="J5" s="685"/>
      <c r="K5" s="685"/>
      <c r="L5" s="685"/>
      <c r="M5" s="685"/>
      <c r="N5" s="685"/>
      <c r="O5" s="685"/>
      <c r="P5" s="685"/>
      <c r="Q5" s="685"/>
      <c r="R5" s="685"/>
      <c r="S5" s="685"/>
      <c r="T5" s="685"/>
      <c r="U5" s="685"/>
    </row>
    <row r="6" spans="1:21" hidden="1">
      <c r="A6" s="685"/>
      <c r="B6" s="685"/>
      <c r="C6" s="685"/>
      <c r="D6" s="685"/>
      <c r="E6" s="685"/>
      <c r="F6" s="685"/>
      <c r="G6" s="685"/>
      <c r="H6" s="685"/>
      <c r="I6" s="685"/>
      <c r="J6" s="685"/>
      <c r="K6" s="685"/>
      <c r="L6" s="685"/>
      <c r="M6" s="685"/>
      <c r="N6" s="685"/>
      <c r="O6" s="685"/>
      <c r="P6" s="685"/>
      <c r="Q6" s="685"/>
      <c r="R6" s="685"/>
      <c r="S6" s="685"/>
      <c r="T6" s="685"/>
      <c r="U6" s="685"/>
    </row>
    <row r="7" spans="1:21" hidden="1">
      <c r="A7" s="685"/>
      <c r="B7" s="685"/>
      <c r="C7" s="685"/>
      <c r="D7" s="685"/>
      <c r="E7" s="685"/>
      <c r="F7" s="685"/>
      <c r="G7" s="685"/>
      <c r="H7" s="685"/>
      <c r="I7" s="685"/>
      <c r="J7" s="685"/>
      <c r="K7" s="685"/>
      <c r="L7" s="685"/>
      <c r="M7" s="685"/>
      <c r="N7" s="685"/>
      <c r="O7" s="685" t="b">
        <v>1</v>
      </c>
      <c r="P7" s="685" t="b">
        <v>1</v>
      </c>
      <c r="Q7" s="685" t="b">
        <v>1</v>
      </c>
      <c r="R7" s="685" t="b">
        <v>1</v>
      </c>
      <c r="S7" s="717"/>
      <c r="T7" s="717"/>
      <c r="U7" s="685"/>
    </row>
    <row r="8" spans="1:21" hidden="1">
      <c r="A8" s="685"/>
      <c r="B8" s="685"/>
      <c r="C8" s="685"/>
      <c r="D8" s="685"/>
      <c r="E8" s="685"/>
      <c r="F8" s="685"/>
      <c r="G8" s="685"/>
      <c r="H8" s="685"/>
      <c r="I8" s="685"/>
      <c r="J8" s="685"/>
      <c r="K8" s="685"/>
      <c r="L8" s="685"/>
      <c r="M8" s="685"/>
      <c r="N8" s="685"/>
      <c r="O8" s="685"/>
      <c r="P8" s="685"/>
      <c r="Q8" s="685"/>
      <c r="R8" s="685"/>
      <c r="S8" s="685"/>
      <c r="T8" s="685"/>
      <c r="U8" s="685"/>
    </row>
    <row r="9" spans="1:21" hidden="1">
      <c r="A9" s="685"/>
      <c r="B9" s="685"/>
      <c r="C9" s="685"/>
      <c r="D9" s="685"/>
      <c r="E9" s="685"/>
      <c r="F9" s="685"/>
      <c r="G9" s="685"/>
      <c r="H9" s="685"/>
      <c r="I9" s="685"/>
      <c r="J9" s="685"/>
      <c r="K9" s="685"/>
      <c r="L9" s="685"/>
      <c r="M9" s="685"/>
      <c r="N9" s="685"/>
      <c r="O9" s="685"/>
      <c r="P9" s="685"/>
      <c r="Q9" s="685"/>
      <c r="R9" s="685"/>
      <c r="S9" s="685"/>
      <c r="T9" s="685"/>
      <c r="U9" s="685"/>
    </row>
    <row r="10" spans="1:21" hidden="1">
      <c r="A10" s="685"/>
      <c r="B10" s="685"/>
      <c r="C10" s="685"/>
      <c r="D10" s="685"/>
      <c r="E10" s="685"/>
      <c r="F10" s="685"/>
      <c r="G10" s="685"/>
      <c r="H10" s="685"/>
      <c r="I10" s="685"/>
      <c r="J10" s="685"/>
      <c r="K10" s="685"/>
      <c r="L10" s="685"/>
      <c r="M10" s="685"/>
      <c r="N10" s="685"/>
      <c r="O10" s="685"/>
      <c r="P10" s="685"/>
      <c r="Q10" s="685"/>
      <c r="R10" s="685"/>
      <c r="S10" s="685"/>
      <c r="T10" s="685"/>
      <c r="U10" s="685"/>
    </row>
    <row r="11" spans="1:21" ht="15" hidden="1" customHeight="1">
      <c r="A11" s="685"/>
      <c r="B11" s="685"/>
      <c r="C11" s="685"/>
      <c r="D11" s="685"/>
      <c r="E11" s="685"/>
      <c r="F11" s="685"/>
      <c r="G11" s="685"/>
      <c r="H11" s="685"/>
      <c r="I11" s="685"/>
      <c r="J11" s="685"/>
      <c r="K11" s="685"/>
      <c r="L11" s="685"/>
      <c r="M11" s="662"/>
      <c r="N11" s="685"/>
      <c r="O11" s="685"/>
      <c r="P11" s="685"/>
      <c r="Q11" s="685"/>
      <c r="R11" s="685"/>
      <c r="S11" s="685"/>
      <c r="T11" s="685"/>
      <c r="U11" s="685"/>
    </row>
    <row r="12" spans="1:21" s="87" customFormat="1" ht="20.100000000000001" customHeight="1">
      <c r="A12" s="593"/>
      <c r="B12" s="593"/>
      <c r="C12" s="593"/>
      <c r="D12" s="593"/>
      <c r="E12" s="593"/>
      <c r="F12" s="593"/>
      <c r="G12" s="593"/>
      <c r="H12" s="593"/>
      <c r="I12" s="593"/>
      <c r="J12" s="593"/>
      <c r="K12" s="593"/>
      <c r="L12" s="356" t="s">
        <v>1030</v>
      </c>
      <c r="M12" s="179"/>
      <c r="N12" s="179"/>
      <c r="O12" s="179"/>
      <c r="P12" s="179"/>
      <c r="Q12" s="179"/>
      <c r="R12" s="179"/>
      <c r="S12" s="179"/>
      <c r="T12" s="179"/>
      <c r="U12" s="179"/>
    </row>
    <row r="13" spans="1:21" s="176" customFormat="1">
      <c r="L13" s="177"/>
      <c r="M13" s="177"/>
      <c r="N13" s="177"/>
      <c r="O13" s="178"/>
      <c r="P13" s="178"/>
      <c r="Q13" s="178"/>
      <c r="R13" s="178"/>
      <c r="S13" s="177"/>
      <c r="T13" s="177"/>
      <c r="U13" s="177"/>
    </row>
    <row r="14" spans="1:21" s="88" customFormat="1" ht="15" customHeight="1">
      <c r="A14" s="733"/>
      <c r="B14" s="733"/>
      <c r="C14" s="733"/>
      <c r="D14" s="733"/>
      <c r="E14" s="733"/>
      <c r="F14" s="733"/>
      <c r="G14" s="733"/>
      <c r="H14" s="733"/>
      <c r="I14" s="733"/>
      <c r="J14" s="733"/>
      <c r="K14" s="733"/>
      <c r="L14" s="1128" t="s">
        <v>15</v>
      </c>
      <c r="M14" s="1128" t="s">
        <v>120</v>
      </c>
      <c r="N14" s="1128" t="s">
        <v>141</v>
      </c>
      <c r="O14" s="765" t="s">
        <v>2875</v>
      </c>
      <c r="P14" s="765" t="s">
        <v>2875</v>
      </c>
      <c r="Q14" s="765" t="s">
        <v>2875</v>
      </c>
      <c r="R14" s="766" t="s">
        <v>2876</v>
      </c>
      <c r="S14" s="767" t="s">
        <v>2877</v>
      </c>
      <c r="T14" s="767" t="s">
        <v>2877</v>
      </c>
      <c r="U14" s="1117" t="s">
        <v>308</v>
      </c>
    </row>
    <row r="15" spans="1:21" s="88" customFormat="1" ht="50.1" customHeight="1">
      <c r="A15" s="733" t="s">
        <v>940</v>
      </c>
      <c r="B15" s="733"/>
      <c r="C15" s="733"/>
      <c r="D15" s="733"/>
      <c r="E15" s="733"/>
      <c r="F15" s="733"/>
      <c r="G15" s="733"/>
      <c r="H15" s="733"/>
      <c r="I15" s="733"/>
      <c r="J15" s="733"/>
      <c r="K15" s="733"/>
      <c r="L15" s="1128"/>
      <c r="M15" s="1128"/>
      <c r="N15" s="1128"/>
      <c r="O15" s="768" t="s">
        <v>271</v>
      </c>
      <c r="P15" s="768" t="s">
        <v>309</v>
      </c>
      <c r="Q15" s="768" t="s">
        <v>289</v>
      </c>
      <c r="R15" s="768" t="s">
        <v>271</v>
      </c>
      <c r="S15" s="767" t="s">
        <v>272</v>
      </c>
      <c r="T15" s="767" t="s">
        <v>271</v>
      </c>
      <c r="U15" s="1117"/>
    </row>
    <row r="16" spans="1:21" s="88" customFormat="1">
      <c r="A16" s="769" t="s">
        <v>17</v>
      </c>
      <c r="B16" s="733"/>
      <c r="C16" s="733"/>
      <c r="D16" s="733"/>
      <c r="E16" s="733"/>
      <c r="F16" s="733"/>
      <c r="G16" s="733"/>
      <c r="H16" s="733"/>
      <c r="I16" s="733"/>
      <c r="J16" s="733"/>
      <c r="K16" s="733"/>
      <c r="L16" s="672" t="s">
        <v>2860</v>
      </c>
      <c r="M16" s="692"/>
      <c r="N16" s="673"/>
      <c r="O16" s="673"/>
      <c r="P16" s="673"/>
      <c r="Q16" s="673"/>
      <c r="R16" s="673"/>
      <c r="S16" s="673"/>
      <c r="T16" s="673"/>
      <c r="U16" s="673"/>
    </row>
    <row r="17" spans="1:21" s="90" customFormat="1">
      <c r="A17" s="790" t="s">
        <v>17</v>
      </c>
      <c r="B17" s="791" t="s">
        <v>1306</v>
      </c>
      <c r="C17" s="791" t="s">
        <v>1307</v>
      </c>
      <c r="D17" s="791"/>
      <c r="E17" s="791"/>
      <c r="F17" s="791"/>
      <c r="G17" s="791"/>
      <c r="H17" s="791"/>
      <c r="I17" s="791"/>
      <c r="J17" s="791"/>
      <c r="K17" s="791"/>
      <c r="L17" s="792"/>
      <c r="M17" s="171" t="s">
        <v>850</v>
      </c>
      <c r="N17" s="153" t="s">
        <v>355</v>
      </c>
      <c r="O17" s="793">
        <v>0</v>
      </c>
      <c r="P17" s="793">
        <v>0</v>
      </c>
      <c r="Q17" s="793">
        <v>0</v>
      </c>
      <c r="R17" s="793">
        <v>0</v>
      </c>
      <c r="S17" s="793">
        <v>0</v>
      </c>
      <c r="T17" s="793">
        <v>0</v>
      </c>
      <c r="U17" s="794"/>
    </row>
    <row r="18" spans="1:21" s="90" customFormat="1" ht="0.15" customHeight="1">
      <c r="A18" s="790" t="s">
        <v>17</v>
      </c>
      <c r="B18" s="791"/>
      <c r="C18" s="791"/>
      <c r="D18" s="791"/>
      <c r="E18" s="791"/>
      <c r="F18" s="791"/>
      <c r="G18" s="791"/>
      <c r="H18" s="791"/>
      <c r="I18" s="791"/>
      <c r="J18" s="791"/>
      <c r="K18" s="791"/>
      <c r="L18" s="792" t="s">
        <v>849</v>
      </c>
      <c r="M18" s="171"/>
      <c r="N18" s="153"/>
      <c r="O18" s="173"/>
      <c r="P18" s="173"/>
      <c r="Q18" s="173"/>
      <c r="R18" s="173"/>
      <c r="S18" s="173"/>
      <c r="T18" s="173"/>
      <c r="U18" s="174"/>
    </row>
    <row r="19" spans="1:21" s="88" customFormat="1">
      <c r="A19" s="769" t="s">
        <v>101</v>
      </c>
      <c r="B19" s="733"/>
      <c r="C19" s="733"/>
      <c r="D19" s="733"/>
      <c r="E19" s="733"/>
      <c r="F19" s="733"/>
      <c r="G19" s="733"/>
      <c r="H19" s="733"/>
      <c r="I19" s="733"/>
      <c r="J19" s="733"/>
      <c r="K19" s="733"/>
      <c r="L19" s="672" t="s">
        <v>2862</v>
      </c>
      <c r="M19" s="692"/>
      <c r="N19" s="673"/>
      <c r="O19" s="673"/>
      <c r="P19" s="673"/>
      <c r="Q19" s="673"/>
      <c r="R19" s="673"/>
      <c r="S19" s="673"/>
      <c r="T19" s="673"/>
      <c r="U19" s="673"/>
    </row>
    <row r="20" spans="1:21" s="90" customFormat="1">
      <c r="A20" s="790" t="s">
        <v>101</v>
      </c>
      <c r="B20" s="791" t="s">
        <v>1306</v>
      </c>
      <c r="C20" s="791" t="s">
        <v>1307</v>
      </c>
      <c r="D20" s="791"/>
      <c r="E20" s="791"/>
      <c r="F20" s="791"/>
      <c r="G20" s="791"/>
      <c r="H20" s="791"/>
      <c r="I20" s="791"/>
      <c r="J20" s="791"/>
      <c r="K20" s="791"/>
      <c r="L20" s="792"/>
      <c r="M20" s="171" t="s">
        <v>850</v>
      </c>
      <c r="N20" s="153" t="s">
        <v>355</v>
      </c>
      <c r="O20" s="793">
        <v>0</v>
      </c>
      <c r="P20" s="793">
        <v>0</v>
      </c>
      <c r="Q20" s="793">
        <v>0</v>
      </c>
      <c r="R20" s="793">
        <v>0</v>
      </c>
      <c r="S20" s="793">
        <v>0</v>
      </c>
      <c r="T20" s="793">
        <v>0</v>
      </c>
      <c r="U20" s="794"/>
    </row>
    <row r="21" spans="1:21" s="90" customFormat="1" ht="0.15" customHeight="1">
      <c r="A21" s="790" t="s">
        <v>101</v>
      </c>
      <c r="B21" s="791"/>
      <c r="C21" s="791"/>
      <c r="D21" s="791"/>
      <c r="E21" s="791"/>
      <c r="F21" s="791"/>
      <c r="G21" s="791"/>
      <c r="H21" s="791"/>
      <c r="I21" s="791"/>
      <c r="J21" s="791"/>
      <c r="K21" s="791"/>
      <c r="L21" s="792" t="s">
        <v>849</v>
      </c>
      <c r="M21" s="171"/>
      <c r="N21" s="153"/>
      <c r="O21" s="173"/>
      <c r="P21" s="173"/>
      <c r="Q21" s="173"/>
      <c r="R21" s="173"/>
      <c r="S21" s="173"/>
      <c r="T21" s="173"/>
      <c r="U21" s="174"/>
    </row>
    <row r="22" spans="1:21" s="88" customFormat="1">
      <c r="A22" s="769" t="s">
        <v>102</v>
      </c>
      <c r="B22" s="733"/>
      <c r="C22" s="733"/>
      <c r="D22" s="733"/>
      <c r="E22" s="733"/>
      <c r="F22" s="733"/>
      <c r="G22" s="733"/>
      <c r="H22" s="733"/>
      <c r="I22" s="733"/>
      <c r="J22" s="733"/>
      <c r="K22" s="733"/>
      <c r="L22" s="672" t="s">
        <v>2864</v>
      </c>
      <c r="M22" s="692"/>
      <c r="N22" s="673"/>
      <c r="O22" s="673"/>
      <c r="P22" s="673"/>
      <c r="Q22" s="673"/>
      <c r="R22" s="673"/>
      <c r="S22" s="673"/>
      <c r="T22" s="673"/>
      <c r="U22" s="673"/>
    </row>
    <row r="23" spans="1:21" s="90" customFormat="1">
      <c r="A23" s="790" t="s">
        <v>102</v>
      </c>
      <c r="B23" s="791" t="s">
        <v>1306</v>
      </c>
      <c r="C23" s="791" t="s">
        <v>1307</v>
      </c>
      <c r="D23" s="791"/>
      <c r="E23" s="791"/>
      <c r="F23" s="791"/>
      <c r="G23" s="791"/>
      <c r="H23" s="791"/>
      <c r="I23" s="791"/>
      <c r="J23" s="791"/>
      <c r="K23" s="791"/>
      <c r="L23" s="792"/>
      <c r="M23" s="171" t="s">
        <v>850</v>
      </c>
      <c r="N23" s="153" t="s">
        <v>355</v>
      </c>
      <c r="O23" s="793">
        <v>0</v>
      </c>
      <c r="P23" s="793">
        <v>0</v>
      </c>
      <c r="Q23" s="793">
        <v>0</v>
      </c>
      <c r="R23" s="793">
        <v>0</v>
      </c>
      <c r="S23" s="793">
        <v>0</v>
      </c>
      <c r="T23" s="793">
        <v>0</v>
      </c>
      <c r="U23" s="794"/>
    </row>
    <row r="24" spans="1:21" s="90" customFormat="1" ht="0.15" customHeight="1">
      <c r="A24" s="790" t="s">
        <v>102</v>
      </c>
      <c r="B24" s="791"/>
      <c r="C24" s="791"/>
      <c r="D24" s="791"/>
      <c r="E24" s="791"/>
      <c r="F24" s="791"/>
      <c r="G24" s="791"/>
      <c r="H24" s="791"/>
      <c r="I24" s="791"/>
      <c r="J24" s="791"/>
      <c r="K24" s="791"/>
      <c r="L24" s="792" t="s">
        <v>849</v>
      </c>
      <c r="M24" s="171"/>
      <c r="N24" s="153"/>
      <c r="O24" s="173"/>
      <c r="P24" s="173"/>
      <c r="Q24" s="173"/>
      <c r="R24" s="173"/>
      <c r="S24" s="173"/>
      <c r="T24" s="173"/>
      <c r="U24" s="174"/>
    </row>
    <row r="25" spans="1:21" s="88" customFormat="1">
      <c r="A25" s="769" t="s">
        <v>103</v>
      </c>
      <c r="B25" s="733"/>
      <c r="C25" s="733"/>
      <c r="D25" s="733"/>
      <c r="E25" s="733"/>
      <c r="F25" s="733"/>
      <c r="G25" s="733"/>
      <c r="H25" s="733"/>
      <c r="I25" s="733"/>
      <c r="J25" s="733"/>
      <c r="K25" s="733"/>
      <c r="L25" s="672" t="s">
        <v>2866</v>
      </c>
      <c r="M25" s="692"/>
      <c r="N25" s="673"/>
      <c r="O25" s="673"/>
      <c r="P25" s="673"/>
      <c r="Q25" s="673"/>
      <c r="R25" s="673"/>
      <c r="S25" s="673"/>
      <c r="T25" s="673"/>
      <c r="U25" s="673"/>
    </row>
    <row r="26" spans="1:21" s="90" customFormat="1">
      <c r="A26" s="790" t="s">
        <v>103</v>
      </c>
      <c r="B26" s="791" t="s">
        <v>1306</v>
      </c>
      <c r="C26" s="791" t="s">
        <v>1307</v>
      </c>
      <c r="D26" s="791"/>
      <c r="E26" s="791"/>
      <c r="F26" s="791"/>
      <c r="G26" s="791"/>
      <c r="H26" s="791"/>
      <c r="I26" s="791"/>
      <c r="J26" s="791"/>
      <c r="K26" s="791"/>
      <c r="L26" s="792"/>
      <c r="M26" s="171" t="s">
        <v>850</v>
      </c>
      <c r="N26" s="153" t="s">
        <v>355</v>
      </c>
      <c r="O26" s="793">
        <v>0</v>
      </c>
      <c r="P26" s="793">
        <v>0</v>
      </c>
      <c r="Q26" s="793">
        <v>0</v>
      </c>
      <c r="R26" s="793">
        <v>0</v>
      </c>
      <c r="S26" s="793">
        <v>0</v>
      </c>
      <c r="T26" s="793">
        <v>0</v>
      </c>
      <c r="U26" s="794"/>
    </row>
    <row r="27" spans="1:21" s="90" customFormat="1" ht="0.15" customHeight="1">
      <c r="A27" s="790" t="s">
        <v>103</v>
      </c>
      <c r="B27" s="791"/>
      <c r="C27" s="791"/>
      <c r="D27" s="791"/>
      <c r="E27" s="791"/>
      <c r="F27" s="791"/>
      <c r="G27" s="791"/>
      <c r="H27" s="791"/>
      <c r="I27" s="791"/>
      <c r="J27" s="791"/>
      <c r="K27" s="791"/>
      <c r="L27" s="792" t="s">
        <v>849</v>
      </c>
      <c r="M27" s="171"/>
      <c r="N27" s="153"/>
      <c r="O27" s="173"/>
      <c r="P27" s="173"/>
      <c r="Q27" s="173"/>
      <c r="R27" s="173"/>
      <c r="S27" s="173"/>
      <c r="T27" s="173"/>
      <c r="U27" s="174"/>
    </row>
    <row r="28" spans="1:21" s="88" customFormat="1">
      <c r="A28" s="769" t="s">
        <v>119</v>
      </c>
      <c r="B28" s="733"/>
      <c r="C28" s="733"/>
      <c r="D28" s="733"/>
      <c r="E28" s="733"/>
      <c r="F28" s="733"/>
      <c r="G28" s="733"/>
      <c r="H28" s="733"/>
      <c r="I28" s="733"/>
      <c r="J28" s="733"/>
      <c r="K28" s="733"/>
      <c r="L28" s="672" t="s">
        <v>2868</v>
      </c>
      <c r="M28" s="692"/>
      <c r="N28" s="673"/>
      <c r="O28" s="673"/>
      <c r="P28" s="673"/>
      <c r="Q28" s="673"/>
      <c r="R28" s="673"/>
      <c r="S28" s="673"/>
      <c r="T28" s="673"/>
      <c r="U28" s="673"/>
    </row>
    <row r="29" spans="1:21" s="90" customFormat="1">
      <c r="A29" s="790" t="s">
        <v>119</v>
      </c>
      <c r="B29" s="791" t="s">
        <v>1306</v>
      </c>
      <c r="C29" s="791" t="s">
        <v>1307</v>
      </c>
      <c r="D29" s="791"/>
      <c r="E29" s="791"/>
      <c r="F29" s="791"/>
      <c r="G29" s="791"/>
      <c r="H29" s="791"/>
      <c r="I29" s="791"/>
      <c r="J29" s="791"/>
      <c r="K29" s="791"/>
      <c r="L29" s="792"/>
      <c r="M29" s="171" t="s">
        <v>850</v>
      </c>
      <c r="N29" s="153" t="s">
        <v>355</v>
      </c>
      <c r="O29" s="793">
        <v>0</v>
      </c>
      <c r="P29" s="793">
        <v>0</v>
      </c>
      <c r="Q29" s="793">
        <v>0</v>
      </c>
      <c r="R29" s="793">
        <v>0</v>
      </c>
      <c r="S29" s="793">
        <v>0</v>
      </c>
      <c r="T29" s="793">
        <v>0</v>
      </c>
      <c r="U29" s="794"/>
    </row>
    <row r="30" spans="1:21" s="90" customFormat="1" ht="0.15" customHeight="1">
      <c r="A30" s="790" t="s">
        <v>119</v>
      </c>
      <c r="B30" s="791"/>
      <c r="C30" s="791"/>
      <c r="D30" s="791"/>
      <c r="E30" s="791"/>
      <c r="F30" s="791"/>
      <c r="G30" s="791"/>
      <c r="H30" s="791"/>
      <c r="I30" s="791"/>
      <c r="J30" s="791"/>
      <c r="K30" s="791"/>
      <c r="L30" s="792" t="s">
        <v>849</v>
      </c>
      <c r="M30" s="171"/>
      <c r="N30" s="153"/>
      <c r="O30" s="173"/>
      <c r="P30" s="173"/>
      <c r="Q30" s="173"/>
      <c r="R30" s="173"/>
      <c r="S30" s="173"/>
      <c r="T30" s="173"/>
      <c r="U30" s="174"/>
    </row>
    <row r="31" spans="1:21" s="88" customFormat="1">
      <c r="A31" s="769" t="s">
        <v>123</v>
      </c>
      <c r="B31" s="733"/>
      <c r="C31" s="733"/>
      <c r="D31" s="733"/>
      <c r="E31" s="733"/>
      <c r="F31" s="733"/>
      <c r="G31" s="733"/>
      <c r="H31" s="733"/>
      <c r="I31" s="733"/>
      <c r="J31" s="733"/>
      <c r="K31" s="733"/>
      <c r="L31" s="672" t="s">
        <v>2870</v>
      </c>
      <c r="M31" s="692"/>
      <c r="N31" s="673"/>
      <c r="O31" s="673"/>
      <c r="P31" s="673"/>
      <c r="Q31" s="673"/>
      <c r="R31" s="673"/>
      <c r="S31" s="673"/>
      <c r="T31" s="673"/>
      <c r="U31" s="673"/>
    </row>
    <row r="32" spans="1:21" s="90" customFormat="1">
      <c r="A32" s="790" t="s">
        <v>123</v>
      </c>
      <c r="B32" s="791" t="s">
        <v>1306</v>
      </c>
      <c r="C32" s="791" t="s">
        <v>1307</v>
      </c>
      <c r="D32" s="791"/>
      <c r="E32" s="791"/>
      <c r="F32" s="791"/>
      <c r="G32" s="791"/>
      <c r="H32" s="791"/>
      <c r="I32" s="791"/>
      <c r="J32" s="791"/>
      <c r="K32" s="791"/>
      <c r="L32" s="792"/>
      <c r="M32" s="171" t="s">
        <v>850</v>
      </c>
      <c r="N32" s="153" t="s">
        <v>355</v>
      </c>
      <c r="O32" s="793">
        <v>0</v>
      </c>
      <c r="P32" s="793">
        <v>0</v>
      </c>
      <c r="Q32" s="793">
        <v>0</v>
      </c>
      <c r="R32" s="793">
        <v>0</v>
      </c>
      <c r="S32" s="793">
        <v>0</v>
      </c>
      <c r="T32" s="793">
        <v>0</v>
      </c>
      <c r="U32" s="794"/>
    </row>
    <row r="33" spans="1:21" s="90" customFormat="1" ht="0.15" customHeight="1">
      <c r="A33" s="790" t="s">
        <v>123</v>
      </c>
      <c r="B33" s="791"/>
      <c r="C33" s="791"/>
      <c r="D33" s="791"/>
      <c r="E33" s="791"/>
      <c r="F33" s="791"/>
      <c r="G33" s="791"/>
      <c r="H33" s="791"/>
      <c r="I33" s="791"/>
      <c r="J33" s="791"/>
      <c r="K33" s="791"/>
      <c r="L33" s="792" t="s">
        <v>849</v>
      </c>
      <c r="M33" s="171"/>
      <c r="N33" s="153"/>
      <c r="O33" s="173"/>
      <c r="P33" s="173"/>
      <c r="Q33" s="173"/>
      <c r="R33" s="173"/>
      <c r="S33" s="173"/>
      <c r="T33" s="173"/>
      <c r="U33" s="174"/>
    </row>
    <row r="34" spans="1:21" s="88" customFormat="1">
      <c r="A34" s="769" t="s">
        <v>124</v>
      </c>
      <c r="B34" s="733"/>
      <c r="C34" s="733"/>
      <c r="D34" s="733"/>
      <c r="E34" s="733"/>
      <c r="F34" s="733"/>
      <c r="G34" s="733"/>
      <c r="H34" s="733"/>
      <c r="I34" s="733"/>
      <c r="J34" s="733"/>
      <c r="K34" s="733"/>
      <c r="L34" s="672" t="s">
        <v>2872</v>
      </c>
      <c r="M34" s="692"/>
      <c r="N34" s="673"/>
      <c r="O34" s="673"/>
      <c r="P34" s="673"/>
      <c r="Q34" s="673"/>
      <c r="R34" s="673"/>
      <c r="S34" s="673"/>
      <c r="T34" s="673"/>
      <c r="U34" s="673"/>
    </row>
    <row r="35" spans="1:21" s="90" customFormat="1">
      <c r="A35" s="790" t="s">
        <v>124</v>
      </c>
      <c r="B35" s="791" t="s">
        <v>1306</v>
      </c>
      <c r="C35" s="791" t="s">
        <v>1307</v>
      </c>
      <c r="D35" s="791"/>
      <c r="E35" s="791"/>
      <c r="F35" s="791"/>
      <c r="G35" s="791"/>
      <c r="H35" s="791"/>
      <c r="I35" s="791"/>
      <c r="J35" s="791"/>
      <c r="K35" s="791"/>
      <c r="L35" s="792"/>
      <c r="M35" s="171" t="s">
        <v>850</v>
      </c>
      <c r="N35" s="153" t="s">
        <v>355</v>
      </c>
      <c r="O35" s="793">
        <v>0</v>
      </c>
      <c r="P35" s="793">
        <v>0</v>
      </c>
      <c r="Q35" s="793">
        <v>0</v>
      </c>
      <c r="R35" s="793">
        <v>0</v>
      </c>
      <c r="S35" s="793">
        <v>0</v>
      </c>
      <c r="T35" s="793">
        <v>0</v>
      </c>
      <c r="U35" s="794"/>
    </row>
    <row r="36" spans="1:21" s="90" customFormat="1" ht="0.15" customHeight="1">
      <c r="A36" s="790" t="s">
        <v>124</v>
      </c>
      <c r="B36" s="791"/>
      <c r="C36" s="791"/>
      <c r="D36" s="791"/>
      <c r="E36" s="791"/>
      <c r="F36" s="791"/>
      <c r="G36" s="791"/>
      <c r="H36" s="791"/>
      <c r="I36" s="791"/>
      <c r="J36" s="791"/>
      <c r="K36" s="791"/>
      <c r="L36" s="792" t="s">
        <v>849</v>
      </c>
      <c r="M36" s="171"/>
      <c r="N36" s="153"/>
      <c r="O36" s="173"/>
      <c r="P36" s="173"/>
      <c r="Q36" s="173"/>
      <c r="R36" s="173"/>
      <c r="S36" s="173"/>
      <c r="T36" s="173"/>
      <c r="U36" s="174"/>
    </row>
    <row r="37" spans="1:21" s="88" customFormat="1">
      <c r="A37" s="769" t="s">
        <v>125</v>
      </c>
      <c r="B37" s="733"/>
      <c r="C37" s="733"/>
      <c r="D37" s="733"/>
      <c r="E37" s="733"/>
      <c r="F37" s="733"/>
      <c r="G37" s="733"/>
      <c r="H37" s="733"/>
      <c r="I37" s="733"/>
      <c r="J37" s="733"/>
      <c r="K37" s="733"/>
      <c r="L37" s="672" t="s">
        <v>2874</v>
      </c>
      <c r="M37" s="692"/>
      <c r="N37" s="673"/>
      <c r="O37" s="673"/>
      <c r="P37" s="673"/>
      <c r="Q37" s="673"/>
      <c r="R37" s="673"/>
      <c r="S37" s="673"/>
      <c r="T37" s="673"/>
      <c r="U37" s="673"/>
    </row>
    <row r="38" spans="1:21" s="90" customFormat="1">
      <c r="A38" s="790" t="s">
        <v>125</v>
      </c>
      <c r="B38" s="791" t="s">
        <v>1306</v>
      </c>
      <c r="C38" s="791" t="s">
        <v>1307</v>
      </c>
      <c r="D38" s="791"/>
      <c r="E38" s="791"/>
      <c r="F38" s="791"/>
      <c r="G38" s="791"/>
      <c r="H38" s="791"/>
      <c r="I38" s="791"/>
      <c r="J38" s="791"/>
      <c r="K38" s="791"/>
      <c r="L38" s="792"/>
      <c r="M38" s="171" t="s">
        <v>850</v>
      </c>
      <c r="N38" s="153" t="s">
        <v>355</v>
      </c>
      <c r="O38" s="793">
        <v>0</v>
      </c>
      <c r="P38" s="793">
        <v>0</v>
      </c>
      <c r="Q38" s="793">
        <v>0</v>
      </c>
      <c r="R38" s="793">
        <v>0</v>
      </c>
      <c r="S38" s="793">
        <v>0</v>
      </c>
      <c r="T38" s="793">
        <v>0</v>
      </c>
      <c r="U38" s="794"/>
    </row>
    <row r="39" spans="1:21" s="90" customFormat="1" ht="0.15" customHeight="1">
      <c r="A39" s="790" t="s">
        <v>125</v>
      </c>
      <c r="B39" s="791"/>
      <c r="C39" s="791"/>
      <c r="D39" s="791"/>
      <c r="E39" s="791"/>
      <c r="F39" s="791"/>
      <c r="G39" s="791"/>
      <c r="H39" s="791"/>
      <c r="I39" s="791"/>
      <c r="J39" s="791"/>
      <c r="K39" s="791"/>
      <c r="L39" s="792" t="s">
        <v>849</v>
      </c>
      <c r="M39" s="171"/>
      <c r="N39" s="153"/>
      <c r="O39" s="173"/>
      <c r="P39" s="173"/>
      <c r="Q39" s="173"/>
      <c r="R39" s="173"/>
      <c r="S39" s="173"/>
      <c r="T39" s="173"/>
      <c r="U39" s="174"/>
    </row>
    <row r="40" spans="1:21">
      <c r="A40" s="685"/>
      <c r="B40" s="685"/>
      <c r="C40" s="685"/>
      <c r="D40" s="685"/>
      <c r="E40" s="685"/>
      <c r="F40" s="685"/>
      <c r="G40" s="685"/>
      <c r="H40" s="685"/>
      <c r="I40" s="685"/>
      <c r="J40" s="685"/>
      <c r="K40" s="685"/>
      <c r="L40" s="685"/>
      <c r="M40" s="685"/>
      <c r="N40" s="685"/>
      <c r="O40" s="685"/>
      <c r="P40" s="685"/>
      <c r="Q40" s="685"/>
      <c r="R40" s="685"/>
      <c r="S40" s="685"/>
      <c r="T40" s="685"/>
      <c r="U40" s="685"/>
    </row>
    <row r="41" spans="1:21" ht="15" customHeight="1">
      <c r="A41" s="685"/>
      <c r="B41" s="685"/>
      <c r="C41" s="685"/>
      <c r="D41" s="685"/>
      <c r="E41" s="685"/>
      <c r="F41" s="685"/>
      <c r="G41" s="685"/>
      <c r="H41" s="685"/>
      <c r="I41" s="685"/>
      <c r="J41" s="685"/>
      <c r="K41" s="685"/>
      <c r="L41" s="1124" t="s">
        <v>1255</v>
      </c>
      <c r="M41" s="1124"/>
      <c r="N41" s="1124"/>
      <c r="O41" s="1124"/>
      <c r="P41" s="1124"/>
      <c r="Q41" s="1124"/>
      <c r="R41" s="1124"/>
      <c r="S41" s="1125"/>
      <c r="T41" s="1125"/>
      <c r="U41" s="1125"/>
    </row>
    <row r="42" spans="1:21" ht="15" customHeight="1">
      <c r="A42" s="685"/>
      <c r="B42" s="685"/>
      <c r="C42" s="685"/>
      <c r="D42" s="685"/>
      <c r="E42" s="685"/>
      <c r="F42" s="685"/>
      <c r="G42" s="685"/>
      <c r="H42" s="685"/>
      <c r="I42" s="685"/>
      <c r="J42" s="685"/>
      <c r="K42" s="646"/>
      <c r="L42" s="1126"/>
      <c r="M42" s="1126"/>
      <c r="N42" s="1126"/>
      <c r="O42" s="1126"/>
      <c r="P42" s="1126"/>
      <c r="Q42" s="1126"/>
      <c r="R42" s="1126"/>
      <c r="S42" s="1127"/>
      <c r="T42" s="1127"/>
      <c r="U42" s="1127"/>
    </row>
  </sheetData>
  <sheetProtection formatColumns="0" formatRows="0" autoFilter="0"/>
  <mergeCells count="6">
    <mergeCell ref="L41:U41"/>
    <mergeCell ref="L42:U42"/>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U23 U26 U29 U32 U35 U38">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109"/>
  <sheetViews>
    <sheetView showGridLines="0" view="pageBreakPreview" zoomScale="80" zoomScaleNormal="100" zoomScaleSheetLayoutView="80" workbookViewId="0">
      <pane xSplit="14" ySplit="15" topLeftCell="O103" activePane="bottomRight" state="frozen"/>
      <selection activeCell="K11" sqref="A11:XFD11"/>
      <selection pane="topRight" activeCell="K11" sqref="A11:XFD11"/>
      <selection pane="bottomLeft" activeCell="K11" sqref="A11:XFD11"/>
      <selection pane="bottomRight" activeCell="L125" sqref="L125:U125"/>
    </sheetView>
  </sheetViews>
  <sheetFormatPr defaultColWidth="9.125" defaultRowHeight="11.4"/>
  <cols>
    <col min="1" max="10" width="2.75" style="86" hidden="1" customWidth="1"/>
    <col min="11" max="11" width="3.75" style="86" hidden="1" customWidth="1"/>
    <col min="12" max="12" width="7" style="86" customWidth="1"/>
    <col min="13" max="13" width="35.75" style="86" customWidth="1"/>
    <col min="14" max="20" width="13.25" style="86" customWidth="1"/>
    <col min="21" max="21" width="20.75" style="86" customWidth="1"/>
    <col min="22" max="22" width="13.125" style="86" customWidth="1"/>
    <col min="23" max="16384" width="9.125" style="86"/>
  </cols>
  <sheetData>
    <row r="1" spans="1:21" hidden="1">
      <c r="A1" s="685"/>
      <c r="B1" s="685"/>
      <c r="C1" s="685"/>
      <c r="D1" s="685"/>
      <c r="E1" s="685"/>
      <c r="F1" s="685"/>
      <c r="G1" s="685"/>
      <c r="H1" s="685"/>
      <c r="I1" s="685"/>
      <c r="J1" s="685"/>
      <c r="K1" s="685"/>
      <c r="L1" s="685"/>
      <c r="M1" s="685"/>
      <c r="N1" s="685"/>
      <c r="O1" s="685">
        <v>2022</v>
      </c>
      <c r="P1" s="685">
        <v>2022</v>
      </c>
      <c r="Q1" s="685">
        <v>2022</v>
      </c>
      <c r="R1" s="685">
        <v>2023</v>
      </c>
      <c r="S1" s="685">
        <v>2024</v>
      </c>
      <c r="T1" s="685">
        <v>2024</v>
      </c>
      <c r="U1" s="685"/>
    </row>
    <row r="2" spans="1:21" hidden="1">
      <c r="A2" s="685"/>
      <c r="B2" s="685"/>
      <c r="C2" s="685"/>
      <c r="D2" s="685"/>
      <c r="E2" s="685"/>
      <c r="F2" s="685"/>
      <c r="G2" s="685"/>
      <c r="H2" s="685"/>
      <c r="I2" s="685"/>
      <c r="J2" s="685"/>
      <c r="K2" s="685"/>
      <c r="L2" s="685"/>
      <c r="M2" s="685"/>
      <c r="N2" s="685"/>
      <c r="O2" s="685" t="s">
        <v>271</v>
      </c>
      <c r="P2" s="685" t="s">
        <v>309</v>
      </c>
      <c r="Q2" s="685" t="s">
        <v>289</v>
      </c>
      <c r="R2" s="685" t="s">
        <v>271</v>
      </c>
      <c r="S2" s="685" t="s">
        <v>272</v>
      </c>
      <c r="T2" s="685" t="s">
        <v>271</v>
      </c>
      <c r="U2" s="685"/>
    </row>
    <row r="3" spans="1:21" hidden="1">
      <c r="A3" s="685"/>
      <c r="B3" s="685"/>
      <c r="C3" s="685"/>
      <c r="D3" s="685"/>
      <c r="E3" s="685"/>
      <c r="F3" s="685"/>
      <c r="G3" s="685"/>
      <c r="H3" s="685"/>
      <c r="I3" s="685"/>
      <c r="J3" s="685"/>
      <c r="K3" s="685"/>
      <c r="L3" s="685"/>
      <c r="M3" s="685"/>
      <c r="N3" s="685"/>
      <c r="O3" s="685" t="s">
        <v>2917</v>
      </c>
      <c r="P3" s="685" t="s">
        <v>2918</v>
      </c>
      <c r="Q3" s="685" t="s">
        <v>2919</v>
      </c>
      <c r="R3" s="685" t="s">
        <v>2921</v>
      </c>
      <c r="S3" s="685" t="s">
        <v>2922</v>
      </c>
      <c r="T3" s="685" t="s">
        <v>2923</v>
      </c>
      <c r="U3" s="685"/>
    </row>
    <row r="4" spans="1:21" hidden="1">
      <c r="A4" s="685"/>
      <c r="B4" s="685"/>
      <c r="C4" s="685"/>
      <c r="D4" s="685"/>
      <c r="E4" s="685"/>
      <c r="F4" s="685"/>
      <c r="G4" s="685"/>
      <c r="H4" s="685"/>
      <c r="I4" s="685"/>
      <c r="J4" s="685"/>
      <c r="K4" s="685"/>
      <c r="L4" s="685"/>
      <c r="M4" s="685"/>
      <c r="N4" s="685"/>
      <c r="O4" s="685"/>
      <c r="P4" s="685"/>
      <c r="Q4" s="685"/>
      <c r="R4" s="685"/>
      <c r="S4" s="685"/>
      <c r="T4" s="685"/>
      <c r="U4" s="685"/>
    </row>
    <row r="5" spans="1:21" hidden="1">
      <c r="A5" s="685"/>
      <c r="B5" s="685"/>
      <c r="C5" s="685"/>
      <c r="D5" s="685"/>
      <c r="E5" s="685"/>
      <c r="F5" s="685"/>
      <c r="G5" s="685"/>
      <c r="H5" s="685"/>
      <c r="I5" s="685"/>
      <c r="J5" s="685"/>
      <c r="K5" s="685"/>
      <c r="L5" s="685"/>
      <c r="M5" s="685"/>
      <c r="N5" s="685"/>
      <c r="O5" s="685"/>
      <c r="P5" s="685"/>
      <c r="Q5" s="685"/>
      <c r="R5" s="685"/>
      <c r="S5" s="685"/>
      <c r="T5" s="685"/>
      <c r="U5" s="685"/>
    </row>
    <row r="6" spans="1:21" hidden="1">
      <c r="A6" s="685"/>
      <c r="B6" s="685"/>
      <c r="C6" s="685"/>
      <c r="D6" s="685"/>
      <c r="E6" s="685"/>
      <c r="F6" s="685"/>
      <c r="G6" s="685"/>
      <c r="H6" s="685"/>
      <c r="I6" s="685"/>
      <c r="J6" s="685"/>
      <c r="K6" s="685"/>
      <c r="L6" s="685"/>
      <c r="M6" s="685"/>
      <c r="N6" s="685"/>
      <c r="O6" s="685"/>
      <c r="P6" s="685"/>
      <c r="Q6" s="685"/>
      <c r="R6" s="685"/>
      <c r="S6" s="685"/>
      <c r="T6" s="685"/>
      <c r="U6" s="685"/>
    </row>
    <row r="7" spans="1:21" hidden="1">
      <c r="A7" s="685"/>
      <c r="B7" s="685"/>
      <c r="C7" s="685"/>
      <c r="D7" s="685"/>
      <c r="E7" s="685"/>
      <c r="F7" s="685"/>
      <c r="G7" s="685"/>
      <c r="H7" s="685"/>
      <c r="I7" s="685"/>
      <c r="J7" s="685"/>
      <c r="K7" s="685"/>
      <c r="L7" s="685"/>
      <c r="M7" s="685"/>
      <c r="N7" s="685"/>
      <c r="O7" s="685" t="b">
        <v>1</v>
      </c>
      <c r="P7" s="685" t="b">
        <v>1</v>
      </c>
      <c r="Q7" s="685" t="b">
        <v>1</v>
      </c>
      <c r="R7" s="685" t="b">
        <v>1</v>
      </c>
      <c r="S7" s="717"/>
      <c r="T7" s="717"/>
      <c r="U7" s="685"/>
    </row>
    <row r="8" spans="1:21" hidden="1">
      <c r="A8" s="685"/>
      <c r="B8" s="685"/>
      <c r="C8" s="685"/>
      <c r="D8" s="685"/>
      <c r="E8" s="685"/>
      <c r="F8" s="685"/>
      <c r="G8" s="685"/>
      <c r="H8" s="685"/>
      <c r="I8" s="685"/>
      <c r="J8" s="685"/>
      <c r="K8" s="685"/>
      <c r="L8" s="685"/>
      <c r="M8" s="685"/>
      <c r="N8" s="685"/>
      <c r="O8" s="685"/>
      <c r="P8" s="685"/>
      <c r="Q8" s="685"/>
      <c r="R8" s="685"/>
      <c r="S8" s="685"/>
      <c r="T8" s="685"/>
      <c r="U8" s="685"/>
    </row>
    <row r="9" spans="1:21" hidden="1">
      <c r="A9" s="685"/>
      <c r="B9" s="685"/>
      <c r="C9" s="685"/>
      <c r="D9" s="685"/>
      <c r="E9" s="685"/>
      <c r="F9" s="685"/>
      <c r="G9" s="685"/>
      <c r="H9" s="685"/>
      <c r="I9" s="685"/>
      <c r="J9" s="685"/>
      <c r="K9" s="685"/>
      <c r="L9" s="685"/>
      <c r="M9" s="685"/>
      <c r="N9" s="685"/>
      <c r="O9" s="685"/>
      <c r="P9" s="685"/>
      <c r="Q9" s="685"/>
      <c r="R9" s="685"/>
      <c r="S9" s="685"/>
      <c r="T9" s="685"/>
      <c r="U9" s="685"/>
    </row>
    <row r="10" spans="1:21" hidden="1">
      <c r="A10" s="685"/>
      <c r="B10" s="685"/>
      <c r="C10" s="685"/>
      <c r="D10" s="685"/>
      <c r="E10" s="685"/>
      <c r="F10" s="685"/>
      <c r="G10" s="685"/>
      <c r="H10" s="685"/>
      <c r="I10" s="685"/>
      <c r="J10" s="685"/>
      <c r="K10" s="685"/>
      <c r="L10" s="685"/>
      <c r="M10" s="685"/>
      <c r="N10" s="685"/>
      <c r="O10" s="685"/>
      <c r="P10" s="685"/>
      <c r="Q10" s="685"/>
      <c r="R10" s="685"/>
      <c r="S10" s="685"/>
      <c r="T10" s="685"/>
      <c r="U10" s="685"/>
    </row>
    <row r="11" spans="1:21" ht="15" hidden="1" customHeight="1">
      <c r="A11" s="685"/>
      <c r="B11" s="685"/>
      <c r="C11" s="685"/>
      <c r="D11" s="685"/>
      <c r="E11" s="685"/>
      <c r="F11" s="685"/>
      <c r="G11" s="685"/>
      <c r="H11" s="685"/>
      <c r="I11" s="685"/>
      <c r="J11" s="685"/>
      <c r="K11" s="685"/>
      <c r="L11" s="685"/>
      <c r="M11" s="662"/>
      <c r="N11" s="685"/>
      <c r="O11" s="685"/>
      <c r="P11" s="685"/>
      <c r="Q11" s="685"/>
      <c r="R11" s="685"/>
      <c r="S11" s="685"/>
      <c r="T11" s="685"/>
      <c r="U11" s="685"/>
    </row>
    <row r="12" spans="1:21" s="87" customFormat="1" ht="20.100000000000001" customHeight="1">
      <c r="A12" s="593"/>
      <c r="B12" s="593"/>
      <c r="C12" s="593"/>
      <c r="D12" s="593"/>
      <c r="E12" s="593"/>
      <c r="F12" s="593"/>
      <c r="G12" s="593"/>
      <c r="H12" s="593"/>
      <c r="I12" s="593"/>
      <c r="J12" s="593"/>
      <c r="K12" s="593"/>
      <c r="L12" s="356" t="s">
        <v>1031</v>
      </c>
      <c r="M12" s="188"/>
      <c r="N12" s="188"/>
      <c r="O12" s="188"/>
      <c r="P12" s="188"/>
      <c r="Q12" s="188"/>
      <c r="R12" s="188"/>
      <c r="S12" s="188"/>
      <c r="T12" s="188"/>
      <c r="U12" s="188"/>
    </row>
    <row r="13" spans="1:21" s="176" customFormat="1">
      <c r="L13" s="177"/>
      <c r="M13" s="177"/>
      <c r="N13" s="177"/>
      <c r="O13" s="178"/>
      <c r="P13" s="178"/>
      <c r="Q13" s="178"/>
      <c r="R13" s="178"/>
      <c r="S13" s="177"/>
      <c r="T13" s="177"/>
      <c r="U13" s="177"/>
    </row>
    <row r="14" spans="1:21" s="88" customFormat="1" ht="15" customHeight="1">
      <c r="A14" s="733"/>
      <c r="B14" s="733"/>
      <c r="C14" s="733"/>
      <c r="D14" s="733"/>
      <c r="E14" s="733"/>
      <c r="F14" s="733"/>
      <c r="G14" s="733"/>
      <c r="H14" s="733"/>
      <c r="I14" s="733"/>
      <c r="J14" s="733"/>
      <c r="K14" s="733"/>
      <c r="L14" s="1128" t="s">
        <v>15</v>
      </c>
      <c r="M14" s="1128" t="s">
        <v>120</v>
      </c>
      <c r="N14" s="1128" t="s">
        <v>141</v>
      </c>
      <c r="O14" s="765" t="s">
        <v>2875</v>
      </c>
      <c r="P14" s="765" t="s">
        <v>2875</v>
      </c>
      <c r="Q14" s="765" t="s">
        <v>2875</v>
      </c>
      <c r="R14" s="766" t="s">
        <v>2876</v>
      </c>
      <c r="S14" s="767" t="s">
        <v>2877</v>
      </c>
      <c r="T14" s="767" t="s">
        <v>2877</v>
      </c>
      <c r="U14" s="1117" t="s">
        <v>308</v>
      </c>
    </row>
    <row r="15" spans="1:21" s="88" customFormat="1" ht="50.1" customHeight="1">
      <c r="A15" s="733"/>
      <c r="B15" s="733"/>
      <c r="C15" s="733"/>
      <c r="D15" s="733"/>
      <c r="E15" s="733"/>
      <c r="F15" s="733"/>
      <c r="G15" s="733"/>
      <c r="H15" s="733"/>
      <c r="I15" s="733"/>
      <c r="J15" s="733"/>
      <c r="K15" s="733"/>
      <c r="L15" s="1128"/>
      <c r="M15" s="1128"/>
      <c r="N15" s="1128"/>
      <c r="O15" s="768" t="s">
        <v>271</v>
      </c>
      <c r="P15" s="768" t="s">
        <v>309</v>
      </c>
      <c r="Q15" s="768" t="s">
        <v>289</v>
      </c>
      <c r="R15" s="768" t="s">
        <v>271</v>
      </c>
      <c r="S15" s="767" t="s">
        <v>272</v>
      </c>
      <c r="T15" s="767" t="s">
        <v>271</v>
      </c>
      <c r="U15" s="1117"/>
    </row>
    <row r="16" spans="1:21" s="88" customFormat="1">
      <c r="A16" s="769" t="s">
        <v>17</v>
      </c>
      <c r="B16" s="685"/>
      <c r="C16" s="685"/>
      <c r="D16" s="733"/>
      <c r="E16" s="733"/>
      <c r="F16" s="733"/>
      <c r="G16" s="733"/>
      <c r="H16" s="733"/>
      <c r="I16" s="733"/>
      <c r="J16" s="733"/>
      <c r="K16" s="733"/>
      <c r="L16" s="672" t="s">
        <v>2860</v>
      </c>
      <c r="M16" s="692"/>
      <c r="N16" s="673"/>
      <c r="O16" s="673"/>
      <c r="P16" s="673"/>
      <c r="Q16" s="673"/>
      <c r="R16" s="673"/>
      <c r="S16" s="673"/>
      <c r="T16" s="673"/>
      <c r="U16" s="795"/>
    </row>
    <row r="17" spans="1:21" s="90" customFormat="1">
      <c r="A17" s="796">
        <v>1</v>
      </c>
      <c r="B17" s="797" t="s">
        <v>1306</v>
      </c>
      <c r="C17" s="797"/>
      <c r="D17" s="791"/>
      <c r="E17" s="791"/>
      <c r="F17" s="791"/>
      <c r="G17" s="791"/>
      <c r="H17" s="791"/>
      <c r="I17" s="791"/>
      <c r="J17" s="791"/>
      <c r="K17" s="791"/>
      <c r="L17" s="792" t="s">
        <v>17</v>
      </c>
      <c r="M17" s="171" t="s">
        <v>850</v>
      </c>
      <c r="N17" s="783" t="s">
        <v>355</v>
      </c>
      <c r="O17" s="173">
        <v>0</v>
      </c>
      <c r="P17" s="173">
        <v>433.09</v>
      </c>
      <c r="Q17" s="173">
        <v>433.09</v>
      </c>
      <c r="R17" s="173">
        <v>0</v>
      </c>
      <c r="S17" s="173">
        <v>545.20000000000005</v>
      </c>
      <c r="T17" s="173">
        <v>537.44000000000005</v>
      </c>
      <c r="U17" s="794"/>
    </row>
    <row r="18" spans="1:21" s="90" customFormat="1" ht="22.8">
      <c r="A18" s="796">
        <v>1</v>
      </c>
      <c r="B18" s="797" t="s">
        <v>1307</v>
      </c>
      <c r="C18" s="797"/>
      <c r="D18" s="791"/>
      <c r="E18" s="791"/>
      <c r="F18" s="791"/>
      <c r="G18" s="791"/>
      <c r="H18" s="791"/>
      <c r="I18" s="791"/>
      <c r="J18" s="791"/>
      <c r="K18" s="791"/>
      <c r="L18" s="792" t="s">
        <v>101</v>
      </c>
      <c r="M18" s="171" t="s">
        <v>951</v>
      </c>
      <c r="N18" s="768" t="s">
        <v>1004</v>
      </c>
      <c r="O18" s="173">
        <v>0</v>
      </c>
      <c r="P18" s="173">
        <v>53.01</v>
      </c>
      <c r="Q18" s="173">
        <v>53.01</v>
      </c>
      <c r="R18" s="173">
        <v>0</v>
      </c>
      <c r="S18" s="173">
        <v>58</v>
      </c>
      <c r="T18" s="173">
        <v>57.98</v>
      </c>
      <c r="U18" s="794"/>
    </row>
    <row r="19" spans="1:21" s="90" customFormat="1">
      <c r="A19" s="796">
        <v>1</v>
      </c>
      <c r="B19" s="797" t="s">
        <v>1308</v>
      </c>
      <c r="C19" s="797"/>
      <c r="D19" s="791"/>
      <c r="E19" s="791"/>
      <c r="F19" s="791"/>
      <c r="G19" s="791"/>
      <c r="H19" s="791"/>
      <c r="I19" s="791"/>
      <c r="J19" s="791"/>
      <c r="K19" s="791"/>
      <c r="L19" s="792" t="s">
        <v>102</v>
      </c>
      <c r="M19" s="171" t="s">
        <v>952</v>
      </c>
      <c r="N19" s="768" t="s">
        <v>1218</v>
      </c>
      <c r="O19" s="798"/>
      <c r="P19" s="798"/>
      <c r="Q19" s="798"/>
      <c r="R19" s="798"/>
      <c r="S19" s="798">
        <v>56.78</v>
      </c>
      <c r="T19" s="798">
        <v>56.78</v>
      </c>
      <c r="U19" s="794"/>
    </row>
    <row r="20" spans="1:21" s="90" customFormat="1">
      <c r="A20" s="796">
        <v>1</v>
      </c>
      <c r="B20" s="797" t="s">
        <v>1362</v>
      </c>
      <c r="C20" s="797"/>
      <c r="D20" s="791"/>
      <c r="E20" s="791"/>
      <c r="F20" s="791"/>
      <c r="G20" s="791"/>
      <c r="H20" s="791"/>
      <c r="I20" s="791"/>
      <c r="J20" s="791"/>
      <c r="K20" s="791"/>
      <c r="L20" s="792" t="s">
        <v>103</v>
      </c>
      <c r="M20" s="171" t="s">
        <v>357</v>
      </c>
      <c r="N20" s="768" t="s">
        <v>449</v>
      </c>
      <c r="O20" s="173">
        <v>0</v>
      </c>
      <c r="P20" s="173">
        <v>8.1699679305791353</v>
      </c>
      <c r="Q20" s="173">
        <v>8.1699679305791353</v>
      </c>
      <c r="R20" s="173">
        <v>0</v>
      </c>
      <c r="S20" s="173">
        <v>9.4</v>
      </c>
      <c r="T20" s="173">
        <v>9.2694032424974147</v>
      </c>
      <c r="U20" s="794"/>
    </row>
    <row r="21" spans="1:21" s="90" customFormat="1">
      <c r="A21" s="796">
        <v>1</v>
      </c>
      <c r="B21" s="797" t="s">
        <v>1311</v>
      </c>
      <c r="C21" s="797"/>
      <c r="D21" s="791"/>
      <c r="E21" s="791"/>
      <c r="F21" s="791"/>
      <c r="G21" s="791"/>
      <c r="H21" s="791"/>
      <c r="I21" s="791"/>
      <c r="J21" s="791"/>
      <c r="K21" s="791"/>
      <c r="L21" s="792" t="s">
        <v>119</v>
      </c>
      <c r="M21" s="171" t="s">
        <v>358</v>
      </c>
      <c r="N21" s="768" t="s">
        <v>448</v>
      </c>
      <c r="O21" s="799">
        <v>0</v>
      </c>
      <c r="P21" s="799">
        <v>0</v>
      </c>
      <c r="Q21" s="799">
        <v>0</v>
      </c>
      <c r="R21" s="799">
        <v>0</v>
      </c>
      <c r="S21" s="799">
        <v>1.021486438886932</v>
      </c>
      <c r="T21" s="799">
        <v>1.0211342021838674</v>
      </c>
      <c r="U21" s="794"/>
    </row>
    <row r="22" spans="1:21" s="90" customFormat="1" ht="22.8">
      <c r="A22" s="796">
        <v>1</v>
      </c>
      <c r="B22" s="797"/>
      <c r="C22" s="797"/>
      <c r="D22" s="791"/>
      <c r="E22" s="791"/>
      <c r="F22" s="791"/>
      <c r="G22" s="791"/>
      <c r="H22" s="791"/>
      <c r="I22" s="791"/>
      <c r="J22" s="800" t="s">
        <v>854</v>
      </c>
      <c r="K22" s="791"/>
      <c r="L22" s="801"/>
      <c r="M22" s="802" t="s">
        <v>942</v>
      </c>
      <c r="N22" s="803"/>
      <c r="O22" s="804"/>
      <c r="P22" s="804"/>
      <c r="Q22" s="804"/>
      <c r="R22" s="804"/>
      <c r="S22" s="804"/>
      <c r="T22" s="804"/>
      <c r="U22" s="805"/>
    </row>
    <row r="23" spans="1:21" s="90" customFormat="1" ht="13.8">
      <c r="A23" s="806">
        <v>1</v>
      </c>
      <c r="B23" s="797" t="s">
        <v>1363</v>
      </c>
      <c r="C23" s="797" t="s">
        <v>990</v>
      </c>
      <c r="D23" s="791"/>
      <c r="E23" s="791"/>
      <c r="F23" s="791"/>
      <c r="G23" s="791"/>
      <c r="H23" s="791"/>
      <c r="I23" s="791"/>
      <c r="J23" s="1129" t="s">
        <v>183</v>
      </c>
      <c r="K23" s="646"/>
      <c r="L23" s="792" t="s">
        <v>183</v>
      </c>
      <c r="M23" s="807" t="s">
        <v>990</v>
      </c>
      <c r="N23" s="783" t="s">
        <v>355</v>
      </c>
      <c r="O23" s="808"/>
      <c r="P23" s="808">
        <v>433.09</v>
      </c>
      <c r="Q23" s="808">
        <v>433.09</v>
      </c>
      <c r="R23" s="808"/>
      <c r="S23" s="808">
        <v>545.20000000000005</v>
      </c>
      <c r="T23" s="808">
        <v>537.44000000000005</v>
      </c>
      <c r="U23" s="794"/>
    </row>
    <row r="24" spans="1:21" s="90" customFormat="1">
      <c r="A24" s="806">
        <v>1</v>
      </c>
      <c r="B24" s="797" t="s">
        <v>1341</v>
      </c>
      <c r="C24" s="797" t="s">
        <v>990</v>
      </c>
      <c r="D24" s="791"/>
      <c r="E24" s="791"/>
      <c r="F24" s="791"/>
      <c r="G24" s="791"/>
      <c r="H24" s="791"/>
      <c r="I24" s="791"/>
      <c r="J24" s="1129"/>
      <c r="K24" s="791"/>
      <c r="L24" s="809" t="s">
        <v>1057</v>
      </c>
      <c r="M24" s="190" t="s">
        <v>855</v>
      </c>
      <c r="N24" s="768" t="s">
        <v>449</v>
      </c>
      <c r="O24" s="173">
        <v>0</v>
      </c>
      <c r="P24" s="173">
        <v>8.1699679305791353</v>
      </c>
      <c r="Q24" s="173">
        <v>8.1699679305791353</v>
      </c>
      <c r="R24" s="173">
        <v>0</v>
      </c>
      <c r="S24" s="173">
        <v>9.4</v>
      </c>
      <c r="T24" s="173">
        <v>9.2694032424974147</v>
      </c>
      <c r="U24" s="794"/>
    </row>
    <row r="25" spans="1:21" s="90" customFormat="1">
      <c r="A25" s="806">
        <v>1</v>
      </c>
      <c r="B25" s="797" t="s">
        <v>1342</v>
      </c>
      <c r="C25" s="797" t="s">
        <v>990</v>
      </c>
      <c r="D25" s="791"/>
      <c r="E25" s="791"/>
      <c r="F25" s="791"/>
      <c r="G25" s="791"/>
      <c r="H25" s="791"/>
      <c r="I25" s="791"/>
      <c r="J25" s="1129"/>
      <c r="K25" s="791"/>
      <c r="L25" s="809" t="s">
        <v>1058</v>
      </c>
      <c r="M25" s="190" t="s">
        <v>953</v>
      </c>
      <c r="N25" s="768" t="s">
        <v>1004</v>
      </c>
      <c r="O25" s="808"/>
      <c r="P25" s="808">
        <v>53.01</v>
      </c>
      <c r="Q25" s="808">
        <v>53.01</v>
      </c>
      <c r="R25" s="808"/>
      <c r="S25" s="808">
        <v>58</v>
      </c>
      <c r="T25" s="808">
        <v>57.98</v>
      </c>
      <c r="U25" s="794"/>
    </row>
    <row r="26" spans="1:21" s="90" customFormat="1" ht="22.8">
      <c r="A26" s="796">
        <v>1</v>
      </c>
      <c r="B26" s="797"/>
      <c r="C26" s="797"/>
      <c r="D26" s="791"/>
      <c r="E26" s="791"/>
      <c r="F26" s="791"/>
      <c r="G26" s="791"/>
      <c r="H26" s="791"/>
      <c r="I26" s="791"/>
      <c r="J26" s="800" t="s">
        <v>927</v>
      </c>
      <c r="K26" s="791"/>
      <c r="L26" s="801"/>
      <c r="M26" s="802" t="s">
        <v>943</v>
      </c>
      <c r="N26" s="803"/>
      <c r="O26" s="804"/>
      <c r="P26" s="804"/>
      <c r="Q26" s="804"/>
      <c r="R26" s="804"/>
      <c r="S26" s="804"/>
      <c r="T26" s="804"/>
      <c r="U26" s="805"/>
    </row>
    <row r="27" spans="1:21" s="88" customFormat="1">
      <c r="A27" s="769" t="s">
        <v>101</v>
      </c>
      <c r="B27" s="685"/>
      <c r="C27" s="685"/>
      <c r="D27" s="733"/>
      <c r="E27" s="733"/>
      <c r="F27" s="733"/>
      <c r="G27" s="733"/>
      <c r="H27" s="733"/>
      <c r="I27" s="733"/>
      <c r="J27" s="733"/>
      <c r="K27" s="733"/>
      <c r="L27" s="672" t="s">
        <v>2862</v>
      </c>
      <c r="M27" s="692"/>
      <c r="N27" s="673"/>
      <c r="O27" s="673"/>
      <c r="P27" s="673"/>
      <c r="Q27" s="673"/>
      <c r="R27" s="673"/>
      <c r="S27" s="673"/>
      <c r="T27" s="673"/>
      <c r="U27" s="795"/>
    </row>
    <row r="28" spans="1:21" s="90" customFormat="1">
      <c r="A28" s="796">
        <v>2</v>
      </c>
      <c r="B28" s="797" t="s">
        <v>1306</v>
      </c>
      <c r="C28" s="797"/>
      <c r="D28" s="791"/>
      <c r="E28" s="791"/>
      <c r="F28" s="791"/>
      <c r="G28" s="791"/>
      <c r="H28" s="791"/>
      <c r="I28" s="791"/>
      <c r="J28" s="791"/>
      <c r="K28" s="791"/>
      <c r="L28" s="792" t="s">
        <v>17</v>
      </c>
      <c r="M28" s="171" t="s">
        <v>850</v>
      </c>
      <c r="N28" s="783" t="s">
        <v>355</v>
      </c>
      <c r="O28" s="173">
        <v>0</v>
      </c>
      <c r="P28" s="173">
        <v>698.54</v>
      </c>
      <c r="Q28" s="173">
        <v>698.54</v>
      </c>
      <c r="R28" s="173">
        <v>0</v>
      </c>
      <c r="S28" s="173">
        <v>917.91</v>
      </c>
      <c r="T28" s="173">
        <v>904.85</v>
      </c>
      <c r="U28" s="794"/>
    </row>
    <row r="29" spans="1:21" s="90" customFormat="1" ht="22.8">
      <c r="A29" s="796">
        <v>2</v>
      </c>
      <c r="B29" s="797" t="s">
        <v>1307</v>
      </c>
      <c r="C29" s="797"/>
      <c r="D29" s="791"/>
      <c r="E29" s="791"/>
      <c r="F29" s="791"/>
      <c r="G29" s="791"/>
      <c r="H29" s="791"/>
      <c r="I29" s="791"/>
      <c r="J29" s="791"/>
      <c r="K29" s="791"/>
      <c r="L29" s="792" t="s">
        <v>101</v>
      </c>
      <c r="M29" s="171" t="s">
        <v>951</v>
      </c>
      <c r="N29" s="768" t="s">
        <v>1004</v>
      </c>
      <c r="O29" s="173">
        <v>0</v>
      </c>
      <c r="P29" s="173">
        <v>85.5</v>
      </c>
      <c r="Q29" s="173">
        <v>85.5</v>
      </c>
      <c r="R29" s="173">
        <v>0</v>
      </c>
      <c r="S29" s="173">
        <v>97.65</v>
      </c>
      <c r="T29" s="173">
        <v>97.65</v>
      </c>
      <c r="U29" s="794"/>
    </row>
    <row r="30" spans="1:21" s="90" customFormat="1">
      <c r="A30" s="796">
        <v>2</v>
      </c>
      <c r="B30" s="797" t="s">
        <v>1308</v>
      </c>
      <c r="C30" s="797"/>
      <c r="D30" s="791"/>
      <c r="E30" s="791"/>
      <c r="F30" s="791"/>
      <c r="G30" s="791"/>
      <c r="H30" s="791"/>
      <c r="I30" s="791"/>
      <c r="J30" s="791"/>
      <c r="K30" s="791"/>
      <c r="L30" s="792" t="s">
        <v>102</v>
      </c>
      <c r="M30" s="171" t="s">
        <v>952</v>
      </c>
      <c r="N30" s="768" t="s">
        <v>1218</v>
      </c>
      <c r="O30" s="798"/>
      <c r="P30" s="798"/>
      <c r="Q30" s="798"/>
      <c r="R30" s="798"/>
      <c r="S30" s="798">
        <v>65</v>
      </c>
      <c r="T30" s="798">
        <v>65</v>
      </c>
      <c r="U30" s="794"/>
    </row>
    <row r="31" spans="1:21" s="90" customFormat="1">
      <c r="A31" s="796">
        <v>2</v>
      </c>
      <c r="B31" s="797" t="s">
        <v>1362</v>
      </c>
      <c r="C31" s="797"/>
      <c r="D31" s="791"/>
      <c r="E31" s="791"/>
      <c r="F31" s="791"/>
      <c r="G31" s="791"/>
      <c r="H31" s="791"/>
      <c r="I31" s="791"/>
      <c r="J31" s="791"/>
      <c r="K31" s="791"/>
      <c r="L31" s="792" t="s">
        <v>103</v>
      </c>
      <c r="M31" s="171" t="s">
        <v>357</v>
      </c>
      <c r="N31" s="768" t="s">
        <v>449</v>
      </c>
      <c r="O31" s="173">
        <v>0</v>
      </c>
      <c r="P31" s="173">
        <v>8.1700584795321625</v>
      </c>
      <c r="Q31" s="173">
        <v>8.1700584795321625</v>
      </c>
      <c r="R31" s="173">
        <v>0</v>
      </c>
      <c r="S31" s="173">
        <v>9.3999999999999986</v>
      </c>
      <c r="T31" s="173">
        <v>9.2662570404505882</v>
      </c>
      <c r="U31" s="794"/>
    </row>
    <row r="32" spans="1:21" s="90" customFormat="1">
      <c r="A32" s="796">
        <v>2</v>
      </c>
      <c r="B32" s="797" t="s">
        <v>1311</v>
      </c>
      <c r="C32" s="797"/>
      <c r="D32" s="791"/>
      <c r="E32" s="791"/>
      <c r="F32" s="791"/>
      <c r="G32" s="791"/>
      <c r="H32" s="791"/>
      <c r="I32" s="791"/>
      <c r="J32" s="791"/>
      <c r="K32" s="791"/>
      <c r="L32" s="792" t="s">
        <v>119</v>
      </c>
      <c r="M32" s="171" t="s">
        <v>358</v>
      </c>
      <c r="N32" s="768" t="s">
        <v>448</v>
      </c>
      <c r="O32" s="799">
        <v>0</v>
      </c>
      <c r="P32" s="799">
        <v>0</v>
      </c>
      <c r="Q32" s="799">
        <v>0</v>
      </c>
      <c r="R32" s="799">
        <v>0</v>
      </c>
      <c r="S32" s="799">
        <v>1.5023076923076923</v>
      </c>
      <c r="T32" s="799">
        <v>1.5023076923076923</v>
      </c>
      <c r="U32" s="794"/>
    </row>
    <row r="33" spans="1:21" s="90" customFormat="1" ht="22.8">
      <c r="A33" s="796">
        <v>2</v>
      </c>
      <c r="B33" s="797"/>
      <c r="C33" s="797"/>
      <c r="D33" s="791"/>
      <c r="E33" s="791"/>
      <c r="F33" s="791"/>
      <c r="G33" s="791"/>
      <c r="H33" s="791"/>
      <c r="I33" s="791"/>
      <c r="J33" s="800" t="s">
        <v>854</v>
      </c>
      <c r="K33" s="791"/>
      <c r="L33" s="801"/>
      <c r="M33" s="802" t="s">
        <v>942</v>
      </c>
      <c r="N33" s="803"/>
      <c r="O33" s="804"/>
      <c r="P33" s="804"/>
      <c r="Q33" s="804"/>
      <c r="R33" s="804"/>
      <c r="S33" s="804"/>
      <c r="T33" s="804"/>
      <c r="U33" s="805"/>
    </row>
    <row r="34" spans="1:21" s="90" customFormat="1" ht="13.8">
      <c r="A34" s="806">
        <v>2</v>
      </c>
      <c r="B34" s="797" t="s">
        <v>1363</v>
      </c>
      <c r="C34" s="797" t="s">
        <v>990</v>
      </c>
      <c r="D34" s="791"/>
      <c r="E34" s="791"/>
      <c r="F34" s="791"/>
      <c r="G34" s="791"/>
      <c r="H34" s="791"/>
      <c r="I34" s="791"/>
      <c r="J34" s="1129" t="s">
        <v>183</v>
      </c>
      <c r="K34" s="646"/>
      <c r="L34" s="792" t="s">
        <v>183</v>
      </c>
      <c r="M34" s="807" t="s">
        <v>990</v>
      </c>
      <c r="N34" s="783" t="s">
        <v>355</v>
      </c>
      <c r="O34" s="808"/>
      <c r="P34" s="808">
        <v>698.54</v>
      </c>
      <c r="Q34" s="808">
        <v>698.54</v>
      </c>
      <c r="R34" s="808"/>
      <c r="S34" s="808">
        <v>917.91</v>
      </c>
      <c r="T34" s="808">
        <v>904.85</v>
      </c>
      <c r="U34" s="794"/>
    </row>
    <row r="35" spans="1:21" s="90" customFormat="1">
      <c r="A35" s="806">
        <v>2</v>
      </c>
      <c r="B35" s="797" t="s">
        <v>1341</v>
      </c>
      <c r="C35" s="797" t="s">
        <v>990</v>
      </c>
      <c r="D35" s="791"/>
      <c r="E35" s="791"/>
      <c r="F35" s="791"/>
      <c r="G35" s="791"/>
      <c r="H35" s="791"/>
      <c r="I35" s="791"/>
      <c r="J35" s="1129"/>
      <c r="K35" s="791"/>
      <c r="L35" s="809" t="s">
        <v>1057</v>
      </c>
      <c r="M35" s="190" t="s">
        <v>855</v>
      </c>
      <c r="N35" s="768" t="s">
        <v>449</v>
      </c>
      <c r="O35" s="173">
        <v>0</v>
      </c>
      <c r="P35" s="173">
        <v>8.1700584795321625</v>
      </c>
      <c r="Q35" s="173">
        <v>8.1700584795321625</v>
      </c>
      <c r="R35" s="173">
        <v>0</v>
      </c>
      <c r="S35" s="173">
        <v>9.3999999999999986</v>
      </c>
      <c r="T35" s="173">
        <v>9.2662570404505882</v>
      </c>
      <c r="U35" s="794"/>
    </row>
    <row r="36" spans="1:21" s="90" customFormat="1">
      <c r="A36" s="806">
        <v>2</v>
      </c>
      <c r="B36" s="797" t="s">
        <v>1342</v>
      </c>
      <c r="C36" s="797" t="s">
        <v>990</v>
      </c>
      <c r="D36" s="791"/>
      <c r="E36" s="791"/>
      <c r="F36" s="791"/>
      <c r="G36" s="791"/>
      <c r="H36" s="791"/>
      <c r="I36" s="791"/>
      <c r="J36" s="1129"/>
      <c r="K36" s="791"/>
      <c r="L36" s="809" t="s">
        <v>1058</v>
      </c>
      <c r="M36" s="190" t="s">
        <v>953</v>
      </c>
      <c r="N36" s="768" t="s">
        <v>1004</v>
      </c>
      <c r="O36" s="808"/>
      <c r="P36" s="808">
        <v>85.5</v>
      </c>
      <c r="Q36" s="808">
        <v>85.5</v>
      </c>
      <c r="R36" s="808"/>
      <c r="S36" s="808">
        <v>97.65</v>
      </c>
      <c r="T36" s="808">
        <v>97.65</v>
      </c>
      <c r="U36" s="794"/>
    </row>
    <row r="37" spans="1:21" s="90" customFormat="1" ht="22.8">
      <c r="A37" s="796">
        <v>2</v>
      </c>
      <c r="B37" s="797"/>
      <c r="C37" s="797"/>
      <c r="D37" s="791"/>
      <c r="E37" s="791"/>
      <c r="F37" s="791"/>
      <c r="G37" s="791"/>
      <c r="H37" s="791"/>
      <c r="I37" s="791"/>
      <c r="J37" s="800" t="s">
        <v>927</v>
      </c>
      <c r="K37" s="791"/>
      <c r="L37" s="801"/>
      <c r="M37" s="802" t="s">
        <v>943</v>
      </c>
      <c r="N37" s="803"/>
      <c r="O37" s="804"/>
      <c r="P37" s="804"/>
      <c r="Q37" s="804"/>
      <c r="R37" s="804"/>
      <c r="S37" s="804"/>
      <c r="T37" s="804"/>
      <c r="U37" s="805"/>
    </row>
    <row r="38" spans="1:21" s="88" customFormat="1">
      <c r="A38" s="769" t="s">
        <v>102</v>
      </c>
      <c r="B38" s="685"/>
      <c r="C38" s="685"/>
      <c r="D38" s="733"/>
      <c r="E38" s="733"/>
      <c r="F38" s="733"/>
      <c r="G38" s="733"/>
      <c r="H38" s="733"/>
      <c r="I38" s="733"/>
      <c r="J38" s="733"/>
      <c r="K38" s="733"/>
      <c r="L38" s="672" t="s">
        <v>2864</v>
      </c>
      <c r="M38" s="692"/>
      <c r="N38" s="673"/>
      <c r="O38" s="673"/>
      <c r="P38" s="673"/>
      <c r="Q38" s="673"/>
      <c r="R38" s="673"/>
      <c r="S38" s="673"/>
      <c r="T38" s="673"/>
      <c r="U38" s="795"/>
    </row>
    <row r="39" spans="1:21" s="90" customFormat="1">
      <c r="A39" s="796">
        <v>3</v>
      </c>
      <c r="B39" s="797" t="s">
        <v>1306</v>
      </c>
      <c r="C39" s="797"/>
      <c r="D39" s="791"/>
      <c r="E39" s="791"/>
      <c r="F39" s="791"/>
      <c r="G39" s="791"/>
      <c r="H39" s="791"/>
      <c r="I39" s="791"/>
      <c r="J39" s="791"/>
      <c r="K39" s="791"/>
      <c r="L39" s="792" t="s">
        <v>17</v>
      </c>
      <c r="M39" s="171" t="s">
        <v>850</v>
      </c>
      <c r="N39" s="783" t="s">
        <v>355</v>
      </c>
      <c r="O39" s="173">
        <v>0</v>
      </c>
      <c r="P39" s="173">
        <v>58.82</v>
      </c>
      <c r="Q39" s="173">
        <v>58.82</v>
      </c>
      <c r="R39" s="173">
        <v>0</v>
      </c>
      <c r="S39" s="173">
        <v>72.47</v>
      </c>
      <c r="T39" s="173">
        <v>71.44</v>
      </c>
      <c r="U39" s="794"/>
    </row>
    <row r="40" spans="1:21" s="90" customFormat="1" ht="22.8">
      <c r="A40" s="796">
        <v>3</v>
      </c>
      <c r="B40" s="797" t="s">
        <v>1307</v>
      </c>
      <c r="C40" s="797"/>
      <c r="D40" s="791"/>
      <c r="E40" s="791"/>
      <c r="F40" s="791"/>
      <c r="G40" s="791"/>
      <c r="H40" s="791"/>
      <c r="I40" s="791"/>
      <c r="J40" s="791"/>
      <c r="K40" s="791"/>
      <c r="L40" s="792" t="s">
        <v>101</v>
      </c>
      <c r="M40" s="171" t="s">
        <v>951</v>
      </c>
      <c r="N40" s="768" t="s">
        <v>1004</v>
      </c>
      <c r="O40" s="173">
        <v>0</v>
      </c>
      <c r="P40" s="173">
        <v>7.2</v>
      </c>
      <c r="Q40" s="173">
        <v>7.2</v>
      </c>
      <c r="R40" s="173">
        <v>0</v>
      </c>
      <c r="S40" s="173">
        <v>7.71</v>
      </c>
      <c r="T40" s="173">
        <v>7.71</v>
      </c>
      <c r="U40" s="794"/>
    </row>
    <row r="41" spans="1:21" s="90" customFormat="1">
      <c r="A41" s="796">
        <v>3</v>
      </c>
      <c r="B41" s="797" t="s">
        <v>1308</v>
      </c>
      <c r="C41" s="797"/>
      <c r="D41" s="791"/>
      <c r="E41" s="791"/>
      <c r="F41" s="791"/>
      <c r="G41" s="791"/>
      <c r="H41" s="791"/>
      <c r="I41" s="791"/>
      <c r="J41" s="791"/>
      <c r="K41" s="791"/>
      <c r="L41" s="792" t="s">
        <v>102</v>
      </c>
      <c r="M41" s="171" t="s">
        <v>952</v>
      </c>
      <c r="N41" s="768" t="s">
        <v>1218</v>
      </c>
      <c r="O41" s="798"/>
      <c r="P41" s="798"/>
      <c r="Q41" s="798"/>
      <c r="R41" s="798"/>
      <c r="S41" s="798">
        <v>23.82</v>
      </c>
      <c r="T41" s="798">
        <v>23.82</v>
      </c>
      <c r="U41" s="794"/>
    </row>
    <row r="42" spans="1:21" s="90" customFormat="1">
      <c r="A42" s="796">
        <v>3</v>
      </c>
      <c r="B42" s="797" t="s">
        <v>1362</v>
      </c>
      <c r="C42" s="797"/>
      <c r="D42" s="791"/>
      <c r="E42" s="791"/>
      <c r="F42" s="791"/>
      <c r="G42" s="791"/>
      <c r="H42" s="791"/>
      <c r="I42" s="791"/>
      <c r="J42" s="791"/>
      <c r="K42" s="791"/>
      <c r="L42" s="792" t="s">
        <v>103</v>
      </c>
      <c r="M42" s="171" t="s">
        <v>357</v>
      </c>
      <c r="N42" s="768" t="s">
        <v>449</v>
      </c>
      <c r="O42" s="173">
        <v>0</v>
      </c>
      <c r="P42" s="173">
        <v>8.1694444444444443</v>
      </c>
      <c r="Q42" s="173">
        <v>8.1694444444444443</v>
      </c>
      <c r="R42" s="173">
        <v>0</v>
      </c>
      <c r="S42" s="173">
        <v>9.3994811932555127</v>
      </c>
      <c r="T42" s="173">
        <v>9.2658884565499342</v>
      </c>
      <c r="U42" s="794"/>
    </row>
    <row r="43" spans="1:21" s="90" customFormat="1">
      <c r="A43" s="796">
        <v>3</v>
      </c>
      <c r="B43" s="797" t="s">
        <v>1311</v>
      </c>
      <c r="C43" s="797"/>
      <c r="D43" s="791"/>
      <c r="E43" s="791"/>
      <c r="F43" s="791"/>
      <c r="G43" s="791"/>
      <c r="H43" s="791"/>
      <c r="I43" s="791"/>
      <c r="J43" s="791"/>
      <c r="K43" s="791"/>
      <c r="L43" s="792" t="s">
        <v>119</v>
      </c>
      <c r="M43" s="171" t="s">
        <v>358</v>
      </c>
      <c r="N43" s="768" t="s">
        <v>448</v>
      </c>
      <c r="O43" s="799">
        <v>0</v>
      </c>
      <c r="P43" s="799">
        <v>0</v>
      </c>
      <c r="Q43" s="799">
        <v>0</v>
      </c>
      <c r="R43" s="799">
        <v>0</v>
      </c>
      <c r="S43" s="799">
        <v>0.32367758186397982</v>
      </c>
      <c r="T43" s="799">
        <v>0.32367758186397982</v>
      </c>
      <c r="U43" s="794"/>
    </row>
    <row r="44" spans="1:21" s="90" customFormat="1" ht="22.8">
      <c r="A44" s="796">
        <v>3</v>
      </c>
      <c r="B44" s="797"/>
      <c r="C44" s="797"/>
      <c r="D44" s="791"/>
      <c r="E44" s="791"/>
      <c r="F44" s="791"/>
      <c r="G44" s="791"/>
      <c r="H44" s="791"/>
      <c r="I44" s="791"/>
      <c r="J44" s="800" t="s">
        <v>854</v>
      </c>
      <c r="K44" s="791"/>
      <c r="L44" s="801"/>
      <c r="M44" s="802" t="s">
        <v>942</v>
      </c>
      <c r="N44" s="803"/>
      <c r="O44" s="804"/>
      <c r="P44" s="804"/>
      <c r="Q44" s="804"/>
      <c r="R44" s="804"/>
      <c r="S44" s="804"/>
      <c r="T44" s="804"/>
      <c r="U44" s="805"/>
    </row>
    <row r="45" spans="1:21" s="90" customFormat="1" ht="13.8">
      <c r="A45" s="806">
        <v>3</v>
      </c>
      <c r="B45" s="797" t="s">
        <v>1363</v>
      </c>
      <c r="C45" s="797" t="s">
        <v>990</v>
      </c>
      <c r="D45" s="791"/>
      <c r="E45" s="791"/>
      <c r="F45" s="791"/>
      <c r="G45" s="791"/>
      <c r="H45" s="791"/>
      <c r="I45" s="791"/>
      <c r="J45" s="1129" t="s">
        <v>183</v>
      </c>
      <c r="K45" s="646"/>
      <c r="L45" s="792" t="s">
        <v>183</v>
      </c>
      <c r="M45" s="807" t="s">
        <v>990</v>
      </c>
      <c r="N45" s="783" t="s">
        <v>355</v>
      </c>
      <c r="O45" s="808"/>
      <c r="P45" s="808">
        <v>58.82</v>
      </c>
      <c r="Q45" s="808">
        <v>58.82</v>
      </c>
      <c r="R45" s="808"/>
      <c r="S45" s="808">
        <v>72.47</v>
      </c>
      <c r="T45" s="808">
        <v>71.44</v>
      </c>
      <c r="U45" s="794"/>
    </row>
    <row r="46" spans="1:21" s="90" customFormat="1">
      <c r="A46" s="806">
        <v>3</v>
      </c>
      <c r="B46" s="797" t="s">
        <v>1341</v>
      </c>
      <c r="C46" s="797" t="s">
        <v>990</v>
      </c>
      <c r="D46" s="791"/>
      <c r="E46" s="791"/>
      <c r="F46" s="791"/>
      <c r="G46" s="791"/>
      <c r="H46" s="791"/>
      <c r="I46" s="791"/>
      <c r="J46" s="1129"/>
      <c r="K46" s="791"/>
      <c r="L46" s="809" t="s">
        <v>1057</v>
      </c>
      <c r="M46" s="190" t="s">
        <v>855</v>
      </c>
      <c r="N46" s="768" t="s">
        <v>449</v>
      </c>
      <c r="O46" s="173">
        <v>0</v>
      </c>
      <c r="P46" s="173">
        <v>8.1694444444444443</v>
      </c>
      <c r="Q46" s="173">
        <v>8.1694444444444443</v>
      </c>
      <c r="R46" s="173">
        <v>0</v>
      </c>
      <c r="S46" s="173">
        <v>9.3994811932555127</v>
      </c>
      <c r="T46" s="173">
        <v>9.2658884565499342</v>
      </c>
      <c r="U46" s="794"/>
    </row>
    <row r="47" spans="1:21" s="90" customFormat="1">
      <c r="A47" s="806">
        <v>3</v>
      </c>
      <c r="B47" s="797" t="s">
        <v>1342</v>
      </c>
      <c r="C47" s="797" t="s">
        <v>990</v>
      </c>
      <c r="D47" s="791"/>
      <c r="E47" s="791"/>
      <c r="F47" s="791"/>
      <c r="G47" s="791"/>
      <c r="H47" s="791"/>
      <c r="I47" s="791"/>
      <c r="J47" s="1129"/>
      <c r="K47" s="791"/>
      <c r="L47" s="809" t="s">
        <v>1058</v>
      </c>
      <c r="M47" s="190" t="s">
        <v>953</v>
      </c>
      <c r="N47" s="768" t="s">
        <v>1004</v>
      </c>
      <c r="O47" s="808"/>
      <c r="P47" s="808">
        <v>7.2</v>
      </c>
      <c r="Q47" s="808">
        <v>7.2</v>
      </c>
      <c r="R47" s="808"/>
      <c r="S47" s="808">
        <v>7.71</v>
      </c>
      <c r="T47" s="808">
        <v>7.71</v>
      </c>
      <c r="U47" s="794"/>
    </row>
    <row r="48" spans="1:21" s="90" customFormat="1" ht="22.8">
      <c r="A48" s="796">
        <v>3</v>
      </c>
      <c r="B48" s="797"/>
      <c r="C48" s="797"/>
      <c r="D48" s="791"/>
      <c r="E48" s="791"/>
      <c r="F48" s="791"/>
      <c r="G48" s="791"/>
      <c r="H48" s="791"/>
      <c r="I48" s="791"/>
      <c r="J48" s="800" t="s">
        <v>927</v>
      </c>
      <c r="K48" s="791"/>
      <c r="L48" s="801"/>
      <c r="M48" s="802" t="s">
        <v>943</v>
      </c>
      <c r="N48" s="803"/>
      <c r="O48" s="804"/>
      <c r="P48" s="804"/>
      <c r="Q48" s="804"/>
      <c r="R48" s="804"/>
      <c r="S48" s="804"/>
      <c r="T48" s="804"/>
      <c r="U48" s="805"/>
    </row>
    <row r="49" spans="1:21" s="88" customFormat="1">
      <c r="A49" s="769" t="s">
        <v>103</v>
      </c>
      <c r="B49" s="685"/>
      <c r="C49" s="685"/>
      <c r="D49" s="733"/>
      <c r="E49" s="733"/>
      <c r="F49" s="733"/>
      <c r="G49" s="733"/>
      <c r="H49" s="733"/>
      <c r="I49" s="733"/>
      <c r="J49" s="733"/>
      <c r="K49" s="733"/>
      <c r="L49" s="672" t="s">
        <v>2866</v>
      </c>
      <c r="M49" s="692"/>
      <c r="N49" s="673"/>
      <c r="O49" s="673"/>
      <c r="P49" s="673"/>
      <c r="Q49" s="673"/>
      <c r="R49" s="673"/>
      <c r="S49" s="673"/>
      <c r="T49" s="673"/>
      <c r="U49" s="795"/>
    </row>
    <row r="50" spans="1:21" s="90" customFormat="1">
      <c r="A50" s="796">
        <v>4</v>
      </c>
      <c r="B50" s="797" t="s">
        <v>1306</v>
      </c>
      <c r="C50" s="797"/>
      <c r="D50" s="791"/>
      <c r="E50" s="791"/>
      <c r="F50" s="791"/>
      <c r="G50" s="791"/>
      <c r="H50" s="791"/>
      <c r="I50" s="791"/>
      <c r="J50" s="791"/>
      <c r="K50" s="791"/>
      <c r="L50" s="792" t="s">
        <v>17</v>
      </c>
      <c r="M50" s="171" t="s">
        <v>850</v>
      </c>
      <c r="N50" s="783" t="s">
        <v>355</v>
      </c>
      <c r="O50" s="173">
        <v>0</v>
      </c>
      <c r="P50" s="173">
        <v>509.48</v>
      </c>
      <c r="Q50" s="173">
        <v>509.48</v>
      </c>
      <c r="R50" s="173">
        <v>0</v>
      </c>
      <c r="S50" s="173">
        <v>672.1</v>
      </c>
      <c r="T50" s="173">
        <v>574.51</v>
      </c>
      <c r="U50" s="794"/>
    </row>
    <row r="51" spans="1:21" s="90" customFormat="1" ht="22.8">
      <c r="A51" s="796">
        <v>4</v>
      </c>
      <c r="B51" s="797" t="s">
        <v>1307</v>
      </c>
      <c r="C51" s="797"/>
      <c r="D51" s="791"/>
      <c r="E51" s="791"/>
      <c r="F51" s="791"/>
      <c r="G51" s="791"/>
      <c r="H51" s="791"/>
      <c r="I51" s="791"/>
      <c r="J51" s="791"/>
      <c r="K51" s="791"/>
      <c r="L51" s="792" t="s">
        <v>101</v>
      </c>
      <c r="M51" s="171" t="s">
        <v>951</v>
      </c>
      <c r="N51" s="768" t="s">
        <v>1004</v>
      </c>
      <c r="O51" s="173">
        <v>0</v>
      </c>
      <c r="P51" s="173">
        <v>62.36</v>
      </c>
      <c r="Q51" s="173">
        <v>62.36</v>
      </c>
      <c r="R51" s="173">
        <v>0</v>
      </c>
      <c r="S51" s="173">
        <v>71.5</v>
      </c>
      <c r="T51" s="173">
        <v>62</v>
      </c>
      <c r="U51" s="794"/>
    </row>
    <row r="52" spans="1:21" s="90" customFormat="1">
      <c r="A52" s="796">
        <v>4</v>
      </c>
      <c r="B52" s="797" t="s">
        <v>1308</v>
      </c>
      <c r="C52" s="797"/>
      <c r="D52" s="791"/>
      <c r="E52" s="791"/>
      <c r="F52" s="791"/>
      <c r="G52" s="791"/>
      <c r="H52" s="791"/>
      <c r="I52" s="791"/>
      <c r="J52" s="791"/>
      <c r="K52" s="791"/>
      <c r="L52" s="792" t="s">
        <v>102</v>
      </c>
      <c r="M52" s="171" t="s">
        <v>952</v>
      </c>
      <c r="N52" s="768" t="s">
        <v>1218</v>
      </c>
      <c r="O52" s="798"/>
      <c r="P52" s="798"/>
      <c r="Q52" s="798"/>
      <c r="R52" s="798"/>
      <c r="S52" s="798">
        <v>60.43</v>
      </c>
      <c r="T52" s="798">
        <v>60.43</v>
      </c>
      <c r="U52" s="794"/>
    </row>
    <row r="53" spans="1:21" s="90" customFormat="1">
      <c r="A53" s="796">
        <v>4</v>
      </c>
      <c r="B53" s="797" t="s">
        <v>1362</v>
      </c>
      <c r="C53" s="797"/>
      <c r="D53" s="791"/>
      <c r="E53" s="791"/>
      <c r="F53" s="791"/>
      <c r="G53" s="791"/>
      <c r="H53" s="791"/>
      <c r="I53" s="791"/>
      <c r="J53" s="791"/>
      <c r="K53" s="791"/>
      <c r="L53" s="792" t="s">
        <v>103</v>
      </c>
      <c r="M53" s="171" t="s">
        <v>357</v>
      </c>
      <c r="N53" s="768" t="s">
        <v>449</v>
      </c>
      <c r="O53" s="173">
        <v>0</v>
      </c>
      <c r="P53" s="173">
        <v>8.1699807568954466</v>
      </c>
      <c r="Q53" s="173">
        <v>8.1699807568954466</v>
      </c>
      <c r="R53" s="173">
        <v>0</v>
      </c>
      <c r="S53" s="173">
        <v>9.4</v>
      </c>
      <c r="T53" s="173">
        <v>9.2662903225806446</v>
      </c>
      <c r="U53" s="794"/>
    </row>
    <row r="54" spans="1:21" s="90" customFormat="1">
      <c r="A54" s="796">
        <v>4</v>
      </c>
      <c r="B54" s="797" t="s">
        <v>1311</v>
      </c>
      <c r="C54" s="797"/>
      <c r="D54" s="791"/>
      <c r="E54" s="791"/>
      <c r="F54" s="791"/>
      <c r="G54" s="791"/>
      <c r="H54" s="791"/>
      <c r="I54" s="791"/>
      <c r="J54" s="791"/>
      <c r="K54" s="791"/>
      <c r="L54" s="792" t="s">
        <v>119</v>
      </c>
      <c r="M54" s="171" t="s">
        <v>358</v>
      </c>
      <c r="N54" s="768" t="s">
        <v>448</v>
      </c>
      <c r="O54" s="799">
        <v>0</v>
      </c>
      <c r="P54" s="799">
        <v>0</v>
      </c>
      <c r="Q54" s="799">
        <v>0</v>
      </c>
      <c r="R54" s="799">
        <v>0</v>
      </c>
      <c r="S54" s="799">
        <v>1.1831871586960119</v>
      </c>
      <c r="T54" s="799">
        <v>1.0259804732748634</v>
      </c>
      <c r="U54" s="794"/>
    </row>
    <row r="55" spans="1:21" s="90" customFormat="1" ht="22.8">
      <c r="A55" s="796">
        <v>4</v>
      </c>
      <c r="B55" s="797"/>
      <c r="C55" s="797"/>
      <c r="D55" s="791"/>
      <c r="E55" s="791"/>
      <c r="F55" s="791"/>
      <c r="G55" s="791"/>
      <c r="H55" s="791"/>
      <c r="I55" s="791"/>
      <c r="J55" s="800" t="s">
        <v>854</v>
      </c>
      <c r="K55" s="791"/>
      <c r="L55" s="801"/>
      <c r="M55" s="802" t="s">
        <v>942</v>
      </c>
      <c r="N55" s="803"/>
      <c r="O55" s="804"/>
      <c r="P55" s="804"/>
      <c r="Q55" s="804"/>
      <c r="R55" s="804"/>
      <c r="S55" s="804"/>
      <c r="T55" s="804"/>
      <c r="U55" s="805"/>
    </row>
    <row r="56" spans="1:21" s="90" customFormat="1" ht="13.8">
      <c r="A56" s="806">
        <v>4</v>
      </c>
      <c r="B56" s="797" t="s">
        <v>1363</v>
      </c>
      <c r="C56" s="797" t="s">
        <v>990</v>
      </c>
      <c r="D56" s="791"/>
      <c r="E56" s="791"/>
      <c r="F56" s="791"/>
      <c r="G56" s="791"/>
      <c r="H56" s="791"/>
      <c r="I56" s="791"/>
      <c r="J56" s="1129" t="s">
        <v>183</v>
      </c>
      <c r="K56" s="646"/>
      <c r="L56" s="792" t="s">
        <v>183</v>
      </c>
      <c r="M56" s="807" t="s">
        <v>990</v>
      </c>
      <c r="N56" s="783" t="s">
        <v>355</v>
      </c>
      <c r="O56" s="808"/>
      <c r="P56" s="808">
        <v>509.48</v>
      </c>
      <c r="Q56" s="808">
        <v>509.48</v>
      </c>
      <c r="R56" s="808"/>
      <c r="S56" s="808">
        <v>672.1</v>
      </c>
      <c r="T56" s="808">
        <v>574.51</v>
      </c>
      <c r="U56" s="794"/>
    </row>
    <row r="57" spans="1:21" s="90" customFormat="1">
      <c r="A57" s="806">
        <v>4</v>
      </c>
      <c r="B57" s="797" t="s">
        <v>1341</v>
      </c>
      <c r="C57" s="797" t="s">
        <v>990</v>
      </c>
      <c r="D57" s="791"/>
      <c r="E57" s="791"/>
      <c r="F57" s="791"/>
      <c r="G57" s="791"/>
      <c r="H57" s="791"/>
      <c r="I57" s="791"/>
      <c r="J57" s="1129"/>
      <c r="K57" s="791"/>
      <c r="L57" s="809" t="s">
        <v>1057</v>
      </c>
      <c r="M57" s="190" t="s">
        <v>855</v>
      </c>
      <c r="N57" s="768" t="s">
        <v>449</v>
      </c>
      <c r="O57" s="173">
        <v>0</v>
      </c>
      <c r="P57" s="173">
        <v>8.1699807568954466</v>
      </c>
      <c r="Q57" s="173">
        <v>8.1699807568954466</v>
      </c>
      <c r="R57" s="173">
        <v>0</v>
      </c>
      <c r="S57" s="173">
        <v>9.4</v>
      </c>
      <c r="T57" s="173">
        <v>9.2662903225806446</v>
      </c>
      <c r="U57" s="794"/>
    </row>
    <row r="58" spans="1:21" s="90" customFormat="1">
      <c r="A58" s="806">
        <v>4</v>
      </c>
      <c r="B58" s="797" t="s">
        <v>1342</v>
      </c>
      <c r="C58" s="797" t="s">
        <v>990</v>
      </c>
      <c r="D58" s="791"/>
      <c r="E58" s="791"/>
      <c r="F58" s="791"/>
      <c r="G58" s="791"/>
      <c r="H58" s="791"/>
      <c r="I58" s="791"/>
      <c r="J58" s="1129"/>
      <c r="K58" s="791"/>
      <c r="L58" s="809" t="s">
        <v>1058</v>
      </c>
      <c r="M58" s="190" t="s">
        <v>953</v>
      </c>
      <c r="N58" s="768" t="s">
        <v>1004</v>
      </c>
      <c r="O58" s="808"/>
      <c r="P58" s="808">
        <v>62.36</v>
      </c>
      <c r="Q58" s="808">
        <v>62.36</v>
      </c>
      <c r="R58" s="808"/>
      <c r="S58" s="808">
        <v>71.5</v>
      </c>
      <c r="T58" s="808">
        <v>62</v>
      </c>
      <c r="U58" s="794"/>
    </row>
    <row r="59" spans="1:21" s="90" customFormat="1" ht="22.8">
      <c r="A59" s="796">
        <v>4</v>
      </c>
      <c r="B59" s="797"/>
      <c r="C59" s="797"/>
      <c r="D59" s="791"/>
      <c r="E59" s="791"/>
      <c r="F59" s="791"/>
      <c r="G59" s="791"/>
      <c r="H59" s="791"/>
      <c r="I59" s="791"/>
      <c r="J59" s="800" t="s">
        <v>927</v>
      </c>
      <c r="K59" s="791"/>
      <c r="L59" s="801"/>
      <c r="M59" s="802" t="s">
        <v>943</v>
      </c>
      <c r="N59" s="803"/>
      <c r="O59" s="804"/>
      <c r="P59" s="804"/>
      <c r="Q59" s="804"/>
      <c r="R59" s="804"/>
      <c r="S59" s="804"/>
      <c r="T59" s="804"/>
      <c r="U59" s="805"/>
    </row>
    <row r="60" spans="1:21" s="88" customFormat="1">
      <c r="A60" s="769" t="s">
        <v>119</v>
      </c>
      <c r="B60" s="685"/>
      <c r="C60" s="685"/>
      <c r="D60" s="733"/>
      <c r="E60" s="733"/>
      <c r="F60" s="733"/>
      <c r="G60" s="733"/>
      <c r="H60" s="733"/>
      <c r="I60" s="733"/>
      <c r="J60" s="733"/>
      <c r="K60" s="733"/>
      <c r="L60" s="672" t="s">
        <v>2868</v>
      </c>
      <c r="M60" s="692"/>
      <c r="N60" s="673"/>
      <c r="O60" s="673"/>
      <c r="P60" s="673"/>
      <c r="Q60" s="673"/>
      <c r="R60" s="673"/>
      <c r="S60" s="673"/>
      <c r="T60" s="673"/>
      <c r="U60" s="795"/>
    </row>
    <row r="61" spans="1:21" s="90" customFormat="1">
      <c r="A61" s="796">
        <v>5</v>
      </c>
      <c r="B61" s="797" t="s">
        <v>1306</v>
      </c>
      <c r="C61" s="797"/>
      <c r="D61" s="791"/>
      <c r="E61" s="791"/>
      <c r="F61" s="791"/>
      <c r="G61" s="791"/>
      <c r="H61" s="791"/>
      <c r="I61" s="791"/>
      <c r="J61" s="791"/>
      <c r="K61" s="791"/>
      <c r="L61" s="792" t="s">
        <v>17</v>
      </c>
      <c r="M61" s="171" t="s">
        <v>850</v>
      </c>
      <c r="N61" s="783" t="s">
        <v>355</v>
      </c>
      <c r="O61" s="173">
        <v>0</v>
      </c>
      <c r="P61" s="173">
        <v>1209.1600000000001</v>
      </c>
      <c r="Q61" s="173">
        <v>1209.1600000000001</v>
      </c>
      <c r="R61" s="173">
        <v>0</v>
      </c>
      <c r="S61" s="173">
        <v>1903.69</v>
      </c>
      <c r="T61" s="173">
        <v>1876.59</v>
      </c>
      <c r="U61" s="794"/>
    </row>
    <row r="62" spans="1:21" s="90" customFormat="1" ht="22.8">
      <c r="A62" s="796">
        <v>5</v>
      </c>
      <c r="B62" s="797" t="s">
        <v>1307</v>
      </c>
      <c r="C62" s="797"/>
      <c r="D62" s="791"/>
      <c r="E62" s="791"/>
      <c r="F62" s="791"/>
      <c r="G62" s="791"/>
      <c r="H62" s="791"/>
      <c r="I62" s="791"/>
      <c r="J62" s="791"/>
      <c r="K62" s="791"/>
      <c r="L62" s="792" t="s">
        <v>101</v>
      </c>
      <c r="M62" s="171" t="s">
        <v>951</v>
      </c>
      <c r="N62" s="768" t="s">
        <v>1004</v>
      </c>
      <c r="O62" s="173">
        <v>0</v>
      </c>
      <c r="P62" s="173">
        <v>148</v>
      </c>
      <c r="Q62" s="173">
        <v>148</v>
      </c>
      <c r="R62" s="173">
        <v>0</v>
      </c>
      <c r="S62" s="173">
        <v>202.52</v>
      </c>
      <c r="T62" s="173">
        <v>202.52</v>
      </c>
      <c r="U62" s="794"/>
    </row>
    <row r="63" spans="1:21" s="90" customFormat="1">
      <c r="A63" s="796">
        <v>5</v>
      </c>
      <c r="B63" s="797" t="s">
        <v>1308</v>
      </c>
      <c r="C63" s="797"/>
      <c r="D63" s="791"/>
      <c r="E63" s="791"/>
      <c r="F63" s="791"/>
      <c r="G63" s="791"/>
      <c r="H63" s="791"/>
      <c r="I63" s="791"/>
      <c r="J63" s="791"/>
      <c r="K63" s="791"/>
      <c r="L63" s="792" t="s">
        <v>102</v>
      </c>
      <c r="M63" s="171" t="s">
        <v>952</v>
      </c>
      <c r="N63" s="768" t="s">
        <v>1218</v>
      </c>
      <c r="O63" s="798"/>
      <c r="P63" s="798"/>
      <c r="Q63" s="798"/>
      <c r="R63" s="798"/>
      <c r="S63" s="798">
        <v>125.37</v>
      </c>
      <c r="T63" s="798">
        <v>125.37</v>
      </c>
      <c r="U63" s="794"/>
    </row>
    <row r="64" spans="1:21" s="90" customFormat="1">
      <c r="A64" s="796">
        <v>5</v>
      </c>
      <c r="B64" s="797" t="s">
        <v>1362</v>
      </c>
      <c r="C64" s="797"/>
      <c r="D64" s="791"/>
      <c r="E64" s="791"/>
      <c r="F64" s="791"/>
      <c r="G64" s="791"/>
      <c r="H64" s="791"/>
      <c r="I64" s="791"/>
      <c r="J64" s="791"/>
      <c r="K64" s="791"/>
      <c r="L64" s="792" t="s">
        <v>103</v>
      </c>
      <c r="M64" s="171" t="s">
        <v>357</v>
      </c>
      <c r="N64" s="768" t="s">
        <v>449</v>
      </c>
      <c r="O64" s="173">
        <v>0</v>
      </c>
      <c r="P64" s="173">
        <v>8.17</v>
      </c>
      <c r="Q64" s="173">
        <v>8.17</v>
      </c>
      <c r="R64" s="173">
        <v>0</v>
      </c>
      <c r="S64" s="173">
        <v>9.4000098755678447</v>
      </c>
      <c r="T64" s="173">
        <v>9.2661959312660471</v>
      </c>
      <c r="U64" s="794"/>
    </row>
    <row r="65" spans="1:21" s="90" customFormat="1">
      <c r="A65" s="796">
        <v>5</v>
      </c>
      <c r="B65" s="797" t="s">
        <v>1311</v>
      </c>
      <c r="C65" s="797"/>
      <c r="D65" s="791"/>
      <c r="E65" s="791"/>
      <c r="F65" s="791"/>
      <c r="G65" s="791"/>
      <c r="H65" s="791"/>
      <c r="I65" s="791"/>
      <c r="J65" s="791"/>
      <c r="K65" s="791"/>
      <c r="L65" s="792" t="s">
        <v>119</v>
      </c>
      <c r="M65" s="171" t="s">
        <v>358</v>
      </c>
      <c r="N65" s="768" t="s">
        <v>448</v>
      </c>
      <c r="O65" s="799">
        <v>0</v>
      </c>
      <c r="P65" s="799">
        <v>0</v>
      </c>
      <c r="Q65" s="799">
        <v>0</v>
      </c>
      <c r="R65" s="799">
        <v>0</v>
      </c>
      <c r="S65" s="799">
        <v>1.6153784797000879</v>
      </c>
      <c r="T65" s="799">
        <v>1.6153784797000879</v>
      </c>
      <c r="U65" s="794"/>
    </row>
    <row r="66" spans="1:21" s="90" customFormat="1" ht="22.8">
      <c r="A66" s="796">
        <v>5</v>
      </c>
      <c r="B66" s="797"/>
      <c r="C66" s="797"/>
      <c r="D66" s="791"/>
      <c r="E66" s="791"/>
      <c r="F66" s="791"/>
      <c r="G66" s="791"/>
      <c r="H66" s="791"/>
      <c r="I66" s="791"/>
      <c r="J66" s="800" t="s">
        <v>854</v>
      </c>
      <c r="K66" s="791"/>
      <c r="L66" s="801"/>
      <c r="M66" s="802" t="s">
        <v>942</v>
      </c>
      <c r="N66" s="803"/>
      <c r="O66" s="804"/>
      <c r="P66" s="804"/>
      <c r="Q66" s="804"/>
      <c r="R66" s="804"/>
      <c r="S66" s="804"/>
      <c r="T66" s="804"/>
      <c r="U66" s="805"/>
    </row>
    <row r="67" spans="1:21" s="90" customFormat="1" ht="13.8">
      <c r="A67" s="806">
        <v>5</v>
      </c>
      <c r="B67" s="797" t="s">
        <v>1363</v>
      </c>
      <c r="C67" s="797" t="s">
        <v>990</v>
      </c>
      <c r="D67" s="791"/>
      <c r="E67" s="791"/>
      <c r="F67" s="791"/>
      <c r="G67" s="791"/>
      <c r="H67" s="791"/>
      <c r="I67" s="791"/>
      <c r="J67" s="1129" t="s">
        <v>183</v>
      </c>
      <c r="K67" s="646"/>
      <c r="L67" s="792" t="s">
        <v>183</v>
      </c>
      <c r="M67" s="807" t="s">
        <v>990</v>
      </c>
      <c r="N67" s="783" t="s">
        <v>355</v>
      </c>
      <c r="O67" s="808"/>
      <c r="P67" s="808">
        <v>1209.1600000000001</v>
      </c>
      <c r="Q67" s="808">
        <v>1209.1600000000001</v>
      </c>
      <c r="R67" s="808"/>
      <c r="S67" s="808">
        <v>1903.69</v>
      </c>
      <c r="T67" s="808">
        <v>1876.59</v>
      </c>
      <c r="U67" s="794"/>
    </row>
    <row r="68" spans="1:21" s="90" customFormat="1">
      <c r="A68" s="806">
        <v>5</v>
      </c>
      <c r="B68" s="797" t="s">
        <v>1341</v>
      </c>
      <c r="C68" s="797" t="s">
        <v>990</v>
      </c>
      <c r="D68" s="791"/>
      <c r="E68" s="791"/>
      <c r="F68" s="791"/>
      <c r="G68" s="791"/>
      <c r="H68" s="791"/>
      <c r="I68" s="791"/>
      <c r="J68" s="1129"/>
      <c r="K68" s="791"/>
      <c r="L68" s="809" t="s">
        <v>1057</v>
      </c>
      <c r="M68" s="190" t="s">
        <v>855</v>
      </c>
      <c r="N68" s="768" t="s">
        <v>449</v>
      </c>
      <c r="O68" s="173">
        <v>0</v>
      </c>
      <c r="P68" s="173">
        <v>8.17</v>
      </c>
      <c r="Q68" s="173">
        <v>8.17</v>
      </c>
      <c r="R68" s="173">
        <v>0</v>
      </c>
      <c r="S68" s="173">
        <v>9.4000098755678447</v>
      </c>
      <c r="T68" s="173">
        <v>9.2661959312660471</v>
      </c>
      <c r="U68" s="794"/>
    </row>
    <row r="69" spans="1:21" s="90" customFormat="1">
      <c r="A69" s="806">
        <v>5</v>
      </c>
      <c r="B69" s="797" t="s">
        <v>1342</v>
      </c>
      <c r="C69" s="797" t="s">
        <v>990</v>
      </c>
      <c r="D69" s="791"/>
      <c r="E69" s="791"/>
      <c r="F69" s="791"/>
      <c r="G69" s="791"/>
      <c r="H69" s="791"/>
      <c r="I69" s="791"/>
      <c r="J69" s="1129"/>
      <c r="K69" s="791"/>
      <c r="L69" s="809" t="s">
        <v>1058</v>
      </c>
      <c r="M69" s="190" t="s">
        <v>953</v>
      </c>
      <c r="N69" s="768" t="s">
        <v>1004</v>
      </c>
      <c r="O69" s="808"/>
      <c r="P69" s="808">
        <v>148</v>
      </c>
      <c r="Q69" s="808">
        <v>148</v>
      </c>
      <c r="R69" s="808"/>
      <c r="S69" s="808">
        <v>202.52</v>
      </c>
      <c r="T69" s="808">
        <v>202.52</v>
      </c>
      <c r="U69" s="794"/>
    </row>
    <row r="70" spans="1:21" s="90" customFormat="1" ht="22.8">
      <c r="A70" s="796">
        <v>5</v>
      </c>
      <c r="B70" s="797"/>
      <c r="C70" s="797"/>
      <c r="D70" s="791"/>
      <c r="E70" s="791"/>
      <c r="F70" s="791"/>
      <c r="G70" s="791"/>
      <c r="H70" s="791"/>
      <c r="I70" s="791"/>
      <c r="J70" s="800" t="s">
        <v>927</v>
      </c>
      <c r="K70" s="791"/>
      <c r="L70" s="801"/>
      <c r="M70" s="802" t="s">
        <v>943</v>
      </c>
      <c r="N70" s="803"/>
      <c r="O70" s="804"/>
      <c r="P70" s="804"/>
      <c r="Q70" s="804"/>
      <c r="R70" s="804"/>
      <c r="S70" s="804"/>
      <c r="T70" s="804"/>
      <c r="U70" s="805"/>
    </row>
    <row r="71" spans="1:21" s="88" customFormat="1">
      <c r="A71" s="769" t="s">
        <v>123</v>
      </c>
      <c r="B71" s="685"/>
      <c r="C71" s="685"/>
      <c r="D71" s="733"/>
      <c r="E71" s="733"/>
      <c r="F71" s="733"/>
      <c r="G71" s="733"/>
      <c r="H71" s="733"/>
      <c r="I71" s="733"/>
      <c r="J71" s="733"/>
      <c r="K71" s="733"/>
      <c r="L71" s="672" t="s">
        <v>2870</v>
      </c>
      <c r="M71" s="692"/>
      <c r="N71" s="673"/>
      <c r="O71" s="673"/>
      <c r="P71" s="673"/>
      <c r="Q71" s="673"/>
      <c r="R71" s="673"/>
      <c r="S71" s="673"/>
      <c r="T71" s="673"/>
      <c r="U71" s="795"/>
    </row>
    <row r="72" spans="1:21" s="90" customFormat="1">
      <c r="A72" s="796">
        <v>6</v>
      </c>
      <c r="B72" s="797" t="s">
        <v>1306</v>
      </c>
      <c r="C72" s="797"/>
      <c r="D72" s="791"/>
      <c r="E72" s="791"/>
      <c r="F72" s="791"/>
      <c r="G72" s="791"/>
      <c r="H72" s="791"/>
      <c r="I72" s="791"/>
      <c r="J72" s="791"/>
      <c r="K72" s="791"/>
      <c r="L72" s="792" t="s">
        <v>17</v>
      </c>
      <c r="M72" s="171" t="s">
        <v>850</v>
      </c>
      <c r="N72" s="783" t="s">
        <v>355</v>
      </c>
      <c r="O72" s="173">
        <v>0</v>
      </c>
      <c r="P72" s="173">
        <v>406.05</v>
      </c>
      <c r="Q72" s="173">
        <v>406.05</v>
      </c>
      <c r="R72" s="173">
        <v>0</v>
      </c>
      <c r="S72" s="173">
        <v>476.39</v>
      </c>
      <c r="T72" s="173">
        <v>469.61</v>
      </c>
      <c r="U72" s="794"/>
    </row>
    <row r="73" spans="1:21" s="90" customFormat="1" ht="22.8">
      <c r="A73" s="796">
        <v>6</v>
      </c>
      <c r="B73" s="797" t="s">
        <v>1307</v>
      </c>
      <c r="C73" s="797"/>
      <c r="D73" s="791"/>
      <c r="E73" s="791"/>
      <c r="F73" s="791"/>
      <c r="G73" s="791"/>
      <c r="H73" s="791"/>
      <c r="I73" s="791"/>
      <c r="J73" s="791"/>
      <c r="K73" s="791"/>
      <c r="L73" s="792" t="s">
        <v>101</v>
      </c>
      <c r="M73" s="171" t="s">
        <v>951</v>
      </c>
      <c r="N73" s="768" t="s">
        <v>1004</v>
      </c>
      <c r="O73" s="173">
        <v>0</v>
      </c>
      <c r="P73" s="173">
        <v>49.7</v>
      </c>
      <c r="Q73" s="173">
        <v>49.7</v>
      </c>
      <c r="R73" s="173">
        <v>0</v>
      </c>
      <c r="S73" s="173">
        <v>50.68</v>
      </c>
      <c r="T73" s="173">
        <v>50.68</v>
      </c>
      <c r="U73" s="794"/>
    </row>
    <row r="74" spans="1:21" s="90" customFormat="1">
      <c r="A74" s="796">
        <v>6</v>
      </c>
      <c r="B74" s="797" t="s">
        <v>1308</v>
      </c>
      <c r="C74" s="797"/>
      <c r="D74" s="791"/>
      <c r="E74" s="791"/>
      <c r="F74" s="791"/>
      <c r="G74" s="791"/>
      <c r="H74" s="791"/>
      <c r="I74" s="791"/>
      <c r="J74" s="791"/>
      <c r="K74" s="791"/>
      <c r="L74" s="792" t="s">
        <v>102</v>
      </c>
      <c r="M74" s="171" t="s">
        <v>952</v>
      </c>
      <c r="N74" s="768" t="s">
        <v>1218</v>
      </c>
      <c r="O74" s="798"/>
      <c r="P74" s="798"/>
      <c r="Q74" s="798"/>
      <c r="R74" s="798"/>
      <c r="S74" s="798">
        <v>40.92</v>
      </c>
      <c r="T74" s="798">
        <v>40.92</v>
      </c>
      <c r="U74" s="794"/>
    </row>
    <row r="75" spans="1:21" s="90" customFormat="1">
      <c r="A75" s="796">
        <v>6</v>
      </c>
      <c r="B75" s="797" t="s">
        <v>1362</v>
      </c>
      <c r="C75" s="797"/>
      <c r="D75" s="791"/>
      <c r="E75" s="791"/>
      <c r="F75" s="791"/>
      <c r="G75" s="791"/>
      <c r="H75" s="791"/>
      <c r="I75" s="791"/>
      <c r="J75" s="791"/>
      <c r="K75" s="791"/>
      <c r="L75" s="792" t="s">
        <v>103</v>
      </c>
      <c r="M75" s="171" t="s">
        <v>357</v>
      </c>
      <c r="N75" s="768" t="s">
        <v>449</v>
      </c>
      <c r="O75" s="173">
        <v>0</v>
      </c>
      <c r="P75" s="173">
        <v>8.1700201207243452</v>
      </c>
      <c r="Q75" s="173">
        <v>8.1700201207243452</v>
      </c>
      <c r="R75" s="173">
        <v>0</v>
      </c>
      <c r="S75" s="173">
        <v>9.3999605367008687</v>
      </c>
      <c r="T75" s="173">
        <v>9.2661799526440412</v>
      </c>
      <c r="U75" s="794"/>
    </row>
    <row r="76" spans="1:21" s="90" customFormat="1">
      <c r="A76" s="796">
        <v>6</v>
      </c>
      <c r="B76" s="797" t="s">
        <v>1311</v>
      </c>
      <c r="C76" s="797"/>
      <c r="D76" s="791"/>
      <c r="E76" s="791"/>
      <c r="F76" s="791"/>
      <c r="G76" s="791"/>
      <c r="H76" s="791"/>
      <c r="I76" s="791"/>
      <c r="J76" s="791"/>
      <c r="K76" s="791"/>
      <c r="L76" s="792" t="s">
        <v>119</v>
      </c>
      <c r="M76" s="171" t="s">
        <v>358</v>
      </c>
      <c r="N76" s="768" t="s">
        <v>448</v>
      </c>
      <c r="O76" s="799">
        <v>0</v>
      </c>
      <c r="P76" s="799">
        <v>0</v>
      </c>
      <c r="Q76" s="799">
        <v>0</v>
      </c>
      <c r="R76" s="799">
        <v>0</v>
      </c>
      <c r="S76" s="799">
        <v>1.238514173998045</v>
      </c>
      <c r="T76" s="799">
        <v>1.238514173998045</v>
      </c>
      <c r="U76" s="794"/>
    </row>
    <row r="77" spans="1:21" s="90" customFormat="1" ht="22.8">
      <c r="A77" s="796">
        <v>6</v>
      </c>
      <c r="B77" s="797"/>
      <c r="C77" s="797"/>
      <c r="D77" s="791"/>
      <c r="E77" s="791"/>
      <c r="F77" s="791"/>
      <c r="G77" s="791"/>
      <c r="H77" s="791"/>
      <c r="I77" s="791"/>
      <c r="J77" s="800" t="s">
        <v>854</v>
      </c>
      <c r="K77" s="791"/>
      <c r="L77" s="801"/>
      <c r="M77" s="802" t="s">
        <v>942</v>
      </c>
      <c r="N77" s="803"/>
      <c r="O77" s="804"/>
      <c r="P77" s="804"/>
      <c r="Q77" s="804"/>
      <c r="R77" s="804"/>
      <c r="S77" s="804"/>
      <c r="T77" s="804"/>
      <c r="U77" s="805"/>
    </row>
    <row r="78" spans="1:21" s="90" customFormat="1" ht="13.8">
      <c r="A78" s="806">
        <v>6</v>
      </c>
      <c r="B78" s="797" t="s">
        <v>1363</v>
      </c>
      <c r="C78" s="797" t="s">
        <v>990</v>
      </c>
      <c r="D78" s="791"/>
      <c r="E78" s="791"/>
      <c r="F78" s="791"/>
      <c r="G78" s="791"/>
      <c r="H78" s="791"/>
      <c r="I78" s="791"/>
      <c r="J78" s="1129" t="s">
        <v>183</v>
      </c>
      <c r="K78" s="646"/>
      <c r="L78" s="792" t="s">
        <v>183</v>
      </c>
      <c r="M78" s="807" t="s">
        <v>990</v>
      </c>
      <c r="N78" s="783" t="s">
        <v>355</v>
      </c>
      <c r="O78" s="808"/>
      <c r="P78" s="808">
        <v>406.05</v>
      </c>
      <c r="Q78" s="808">
        <v>406.05</v>
      </c>
      <c r="R78" s="808"/>
      <c r="S78" s="808">
        <v>476.39</v>
      </c>
      <c r="T78" s="808">
        <v>469.61</v>
      </c>
      <c r="U78" s="794"/>
    </row>
    <row r="79" spans="1:21" s="90" customFormat="1">
      <c r="A79" s="806">
        <v>6</v>
      </c>
      <c r="B79" s="797" t="s">
        <v>1341</v>
      </c>
      <c r="C79" s="797" t="s">
        <v>990</v>
      </c>
      <c r="D79" s="791"/>
      <c r="E79" s="791"/>
      <c r="F79" s="791"/>
      <c r="G79" s="791"/>
      <c r="H79" s="791"/>
      <c r="I79" s="791"/>
      <c r="J79" s="1129"/>
      <c r="K79" s="791"/>
      <c r="L79" s="809" t="s">
        <v>1057</v>
      </c>
      <c r="M79" s="190" t="s">
        <v>855</v>
      </c>
      <c r="N79" s="768" t="s">
        <v>449</v>
      </c>
      <c r="O79" s="173">
        <v>0</v>
      </c>
      <c r="P79" s="173">
        <v>8.1700201207243452</v>
      </c>
      <c r="Q79" s="173">
        <v>8.1700201207243452</v>
      </c>
      <c r="R79" s="173">
        <v>0</v>
      </c>
      <c r="S79" s="173">
        <v>9.3999605367008687</v>
      </c>
      <c r="T79" s="173">
        <v>9.2661799526440412</v>
      </c>
      <c r="U79" s="794"/>
    </row>
    <row r="80" spans="1:21" s="90" customFormat="1">
      <c r="A80" s="806">
        <v>6</v>
      </c>
      <c r="B80" s="797" t="s">
        <v>1342</v>
      </c>
      <c r="C80" s="797" t="s">
        <v>990</v>
      </c>
      <c r="D80" s="791"/>
      <c r="E80" s="791"/>
      <c r="F80" s="791"/>
      <c r="G80" s="791"/>
      <c r="H80" s="791"/>
      <c r="I80" s="791"/>
      <c r="J80" s="1129"/>
      <c r="K80" s="791"/>
      <c r="L80" s="809" t="s">
        <v>1058</v>
      </c>
      <c r="M80" s="190" t="s">
        <v>953</v>
      </c>
      <c r="N80" s="768" t="s">
        <v>1004</v>
      </c>
      <c r="O80" s="808"/>
      <c r="P80" s="808">
        <v>49.7</v>
      </c>
      <c r="Q80" s="808">
        <v>49.7</v>
      </c>
      <c r="R80" s="808"/>
      <c r="S80" s="808">
        <v>50.68</v>
      </c>
      <c r="T80" s="808">
        <v>50.68</v>
      </c>
      <c r="U80" s="794"/>
    </row>
    <row r="81" spans="1:21" s="90" customFormat="1" ht="22.8">
      <c r="A81" s="796">
        <v>6</v>
      </c>
      <c r="B81" s="797"/>
      <c r="C81" s="797"/>
      <c r="D81" s="791"/>
      <c r="E81" s="791"/>
      <c r="F81" s="791"/>
      <c r="G81" s="791"/>
      <c r="H81" s="791"/>
      <c r="I81" s="791"/>
      <c r="J81" s="800" t="s">
        <v>927</v>
      </c>
      <c r="K81" s="791"/>
      <c r="L81" s="801"/>
      <c r="M81" s="802" t="s">
        <v>943</v>
      </c>
      <c r="N81" s="803"/>
      <c r="O81" s="804"/>
      <c r="P81" s="804"/>
      <c r="Q81" s="804"/>
      <c r="R81" s="804"/>
      <c r="S81" s="804"/>
      <c r="T81" s="804"/>
      <c r="U81" s="805"/>
    </row>
    <row r="82" spans="1:21" s="88" customFormat="1">
      <c r="A82" s="769" t="s">
        <v>124</v>
      </c>
      <c r="B82" s="685"/>
      <c r="C82" s="685"/>
      <c r="D82" s="733"/>
      <c r="E82" s="733"/>
      <c r="F82" s="733"/>
      <c r="G82" s="733"/>
      <c r="H82" s="733"/>
      <c r="I82" s="733"/>
      <c r="J82" s="733"/>
      <c r="K82" s="733"/>
      <c r="L82" s="672" t="s">
        <v>2872</v>
      </c>
      <c r="M82" s="692"/>
      <c r="N82" s="673"/>
      <c r="O82" s="673"/>
      <c r="P82" s="673"/>
      <c r="Q82" s="673"/>
      <c r="R82" s="673"/>
      <c r="S82" s="673"/>
      <c r="T82" s="673"/>
      <c r="U82" s="795"/>
    </row>
    <row r="83" spans="1:21" s="90" customFormat="1">
      <c r="A83" s="796">
        <v>7</v>
      </c>
      <c r="B83" s="797" t="s">
        <v>1306</v>
      </c>
      <c r="C83" s="797"/>
      <c r="D83" s="791"/>
      <c r="E83" s="791"/>
      <c r="F83" s="791"/>
      <c r="G83" s="791"/>
      <c r="H83" s="791"/>
      <c r="I83" s="791"/>
      <c r="J83" s="791"/>
      <c r="K83" s="791"/>
      <c r="L83" s="792" t="s">
        <v>17</v>
      </c>
      <c r="M83" s="171" t="s">
        <v>850</v>
      </c>
      <c r="N83" s="783" t="s">
        <v>355</v>
      </c>
      <c r="O83" s="173">
        <v>0</v>
      </c>
      <c r="P83" s="173">
        <v>2451.41</v>
      </c>
      <c r="Q83" s="173">
        <v>2451.41</v>
      </c>
      <c r="R83" s="173">
        <v>0</v>
      </c>
      <c r="S83" s="173">
        <v>2775.82</v>
      </c>
      <c r="T83" s="173">
        <v>2736.31</v>
      </c>
      <c r="U83" s="794"/>
    </row>
    <row r="84" spans="1:21" s="90" customFormat="1" ht="22.8">
      <c r="A84" s="796">
        <v>7</v>
      </c>
      <c r="B84" s="797" t="s">
        <v>1307</v>
      </c>
      <c r="C84" s="797"/>
      <c r="D84" s="791"/>
      <c r="E84" s="791"/>
      <c r="F84" s="791"/>
      <c r="G84" s="791"/>
      <c r="H84" s="791"/>
      <c r="I84" s="791"/>
      <c r="J84" s="791"/>
      <c r="K84" s="791"/>
      <c r="L84" s="792" t="s">
        <v>101</v>
      </c>
      <c r="M84" s="171" t="s">
        <v>951</v>
      </c>
      <c r="N84" s="768" t="s">
        <v>1004</v>
      </c>
      <c r="O84" s="173">
        <v>0</v>
      </c>
      <c r="P84" s="173">
        <v>300.05</v>
      </c>
      <c r="Q84" s="173">
        <v>300.05</v>
      </c>
      <c r="R84" s="173">
        <v>0</v>
      </c>
      <c r="S84" s="173">
        <v>295.3</v>
      </c>
      <c r="T84" s="173">
        <v>295.3</v>
      </c>
      <c r="U84" s="794"/>
    </row>
    <row r="85" spans="1:21" s="90" customFormat="1">
      <c r="A85" s="796">
        <v>7</v>
      </c>
      <c r="B85" s="797" t="s">
        <v>1308</v>
      </c>
      <c r="C85" s="797"/>
      <c r="D85" s="791"/>
      <c r="E85" s="791"/>
      <c r="F85" s="791"/>
      <c r="G85" s="791"/>
      <c r="H85" s="791"/>
      <c r="I85" s="791"/>
      <c r="J85" s="791"/>
      <c r="K85" s="791"/>
      <c r="L85" s="792" t="s">
        <v>102</v>
      </c>
      <c r="M85" s="171" t="s">
        <v>952</v>
      </c>
      <c r="N85" s="768" t="s">
        <v>1218</v>
      </c>
      <c r="O85" s="798"/>
      <c r="P85" s="798"/>
      <c r="Q85" s="798"/>
      <c r="R85" s="798"/>
      <c r="S85" s="798">
        <v>218.63</v>
      </c>
      <c r="T85" s="798">
        <v>218.63</v>
      </c>
      <c r="U85" s="794"/>
    </row>
    <row r="86" spans="1:21" s="90" customFormat="1">
      <c r="A86" s="796">
        <v>7</v>
      </c>
      <c r="B86" s="797" t="s">
        <v>1362</v>
      </c>
      <c r="C86" s="797"/>
      <c r="D86" s="791"/>
      <c r="E86" s="791"/>
      <c r="F86" s="791"/>
      <c r="G86" s="791"/>
      <c r="H86" s="791"/>
      <c r="I86" s="791"/>
      <c r="J86" s="791"/>
      <c r="K86" s="791"/>
      <c r="L86" s="792" t="s">
        <v>103</v>
      </c>
      <c r="M86" s="171" t="s">
        <v>357</v>
      </c>
      <c r="N86" s="768" t="s">
        <v>449</v>
      </c>
      <c r="O86" s="173">
        <v>0</v>
      </c>
      <c r="P86" s="173">
        <v>8.1700049991668049</v>
      </c>
      <c r="Q86" s="173">
        <v>8.1700049991668049</v>
      </c>
      <c r="R86" s="173">
        <v>0</v>
      </c>
      <c r="S86" s="173">
        <v>9.4</v>
      </c>
      <c r="T86" s="173">
        <v>9.2662038604808661</v>
      </c>
      <c r="U86" s="794"/>
    </row>
    <row r="87" spans="1:21" s="90" customFormat="1">
      <c r="A87" s="796">
        <v>7</v>
      </c>
      <c r="B87" s="797" t="s">
        <v>1311</v>
      </c>
      <c r="C87" s="797"/>
      <c r="D87" s="791"/>
      <c r="E87" s="791"/>
      <c r="F87" s="791"/>
      <c r="G87" s="791"/>
      <c r="H87" s="791"/>
      <c r="I87" s="791"/>
      <c r="J87" s="791"/>
      <c r="K87" s="791"/>
      <c r="L87" s="792" t="s">
        <v>119</v>
      </c>
      <c r="M87" s="171" t="s">
        <v>358</v>
      </c>
      <c r="N87" s="768" t="s">
        <v>448</v>
      </c>
      <c r="O87" s="799">
        <v>0</v>
      </c>
      <c r="P87" s="799">
        <v>0</v>
      </c>
      <c r="Q87" s="799">
        <v>0</v>
      </c>
      <c r="R87" s="799">
        <v>0</v>
      </c>
      <c r="S87" s="799">
        <v>1.3506838036865938</v>
      </c>
      <c r="T87" s="799">
        <v>1.3506838036865938</v>
      </c>
      <c r="U87" s="794"/>
    </row>
    <row r="88" spans="1:21" s="90" customFormat="1" ht="22.8">
      <c r="A88" s="796">
        <v>7</v>
      </c>
      <c r="B88" s="797"/>
      <c r="C88" s="797"/>
      <c r="D88" s="791"/>
      <c r="E88" s="791"/>
      <c r="F88" s="791"/>
      <c r="G88" s="791"/>
      <c r="H88" s="791"/>
      <c r="I88" s="791"/>
      <c r="J88" s="800" t="s">
        <v>854</v>
      </c>
      <c r="K88" s="791"/>
      <c r="L88" s="801"/>
      <c r="M88" s="802" t="s">
        <v>942</v>
      </c>
      <c r="N88" s="803"/>
      <c r="O88" s="804"/>
      <c r="P88" s="804"/>
      <c r="Q88" s="804"/>
      <c r="R88" s="804"/>
      <c r="S88" s="804"/>
      <c r="T88" s="804"/>
      <c r="U88" s="805"/>
    </row>
    <row r="89" spans="1:21" s="90" customFormat="1" ht="13.8">
      <c r="A89" s="806">
        <v>7</v>
      </c>
      <c r="B89" s="797" t="s">
        <v>1363</v>
      </c>
      <c r="C89" s="797" t="s">
        <v>990</v>
      </c>
      <c r="D89" s="791"/>
      <c r="E89" s="791"/>
      <c r="F89" s="791"/>
      <c r="G89" s="791"/>
      <c r="H89" s="791"/>
      <c r="I89" s="791"/>
      <c r="J89" s="1129" t="s">
        <v>183</v>
      </c>
      <c r="K89" s="646"/>
      <c r="L89" s="792" t="s">
        <v>183</v>
      </c>
      <c r="M89" s="807" t="s">
        <v>990</v>
      </c>
      <c r="N89" s="783" t="s">
        <v>355</v>
      </c>
      <c r="O89" s="808"/>
      <c r="P89" s="808">
        <v>2451.41</v>
      </c>
      <c r="Q89" s="808">
        <v>2451.41</v>
      </c>
      <c r="R89" s="808"/>
      <c r="S89" s="808">
        <v>2775.82</v>
      </c>
      <c r="T89" s="808">
        <v>2736.31</v>
      </c>
      <c r="U89" s="794"/>
    </row>
    <row r="90" spans="1:21" s="90" customFormat="1">
      <c r="A90" s="806">
        <v>7</v>
      </c>
      <c r="B90" s="797" t="s">
        <v>1341</v>
      </c>
      <c r="C90" s="797" t="s">
        <v>990</v>
      </c>
      <c r="D90" s="791"/>
      <c r="E90" s="791"/>
      <c r="F90" s="791"/>
      <c r="G90" s="791"/>
      <c r="H90" s="791"/>
      <c r="I90" s="791"/>
      <c r="J90" s="1129"/>
      <c r="K90" s="791"/>
      <c r="L90" s="809" t="s">
        <v>1057</v>
      </c>
      <c r="M90" s="190" t="s">
        <v>855</v>
      </c>
      <c r="N90" s="768" t="s">
        <v>449</v>
      </c>
      <c r="O90" s="173">
        <v>0</v>
      </c>
      <c r="P90" s="173">
        <v>8.1700049991668049</v>
      </c>
      <c r="Q90" s="173">
        <v>8.1700049991668049</v>
      </c>
      <c r="R90" s="173">
        <v>0</v>
      </c>
      <c r="S90" s="173">
        <v>9.4</v>
      </c>
      <c r="T90" s="173">
        <v>9.2662038604808661</v>
      </c>
      <c r="U90" s="794"/>
    </row>
    <row r="91" spans="1:21" s="90" customFormat="1">
      <c r="A91" s="806">
        <v>7</v>
      </c>
      <c r="B91" s="797" t="s">
        <v>1342</v>
      </c>
      <c r="C91" s="797" t="s">
        <v>990</v>
      </c>
      <c r="D91" s="791"/>
      <c r="E91" s="791"/>
      <c r="F91" s="791"/>
      <c r="G91" s="791"/>
      <c r="H91" s="791"/>
      <c r="I91" s="791"/>
      <c r="J91" s="1129"/>
      <c r="K91" s="791"/>
      <c r="L91" s="809" t="s">
        <v>1058</v>
      </c>
      <c r="M91" s="190" t="s">
        <v>953</v>
      </c>
      <c r="N91" s="768" t="s">
        <v>1004</v>
      </c>
      <c r="O91" s="808"/>
      <c r="P91" s="808">
        <v>300.05</v>
      </c>
      <c r="Q91" s="808">
        <v>300.05</v>
      </c>
      <c r="R91" s="808"/>
      <c r="S91" s="808">
        <v>295.3</v>
      </c>
      <c r="T91" s="808">
        <v>295.3</v>
      </c>
      <c r="U91" s="794"/>
    </row>
    <row r="92" spans="1:21" s="90" customFormat="1" ht="22.8">
      <c r="A92" s="796">
        <v>7</v>
      </c>
      <c r="B92" s="797"/>
      <c r="C92" s="797"/>
      <c r="D92" s="791"/>
      <c r="E92" s="791"/>
      <c r="F92" s="791"/>
      <c r="G92" s="791"/>
      <c r="H92" s="791"/>
      <c r="I92" s="791"/>
      <c r="J92" s="800" t="s">
        <v>927</v>
      </c>
      <c r="K92" s="791"/>
      <c r="L92" s="801"/>
      <c r="M92" s="802" t="s">
        <v>943</v>
      </c>
      <c r="N92" s="803"/>
      <c r="O92" s="804"/>
      <c r="P92" s="804"/>
      <c r="Q92" s="804"/>
      <c r="R92" s="804"/>
      <c r="S92" s="804"/>
      <c r="T92" s="804"/>
      <c r="U92" s="805"/>
    </row>
    <row r="93" spans="1:21" s="88" customFormat="1">
      <c r="A93" s="769" t="s">
        <v>125</v>
      </c>
      <c r="B93" s="685"/>
      <c r="C93" s="685"/>
      <c r="D93" s="733"/>
      <c r="E93" s="733"/>
      <c r="F93" s="733"/>
      <c r="G93" s="733"/>
      <c r="H93" s="733"/>
      <c r="I93" s="733"/>
      <c r="J93" s="733"/>
      <c r="K93" s="733"/>
      <c r="L93" s="672" t="s">
        <v>2874</v>
      </c>
      <c r="M93" s="692"/>
      <c r="N93" s="673"/>
      <c r="O93" s="673"/>
      <c r="P93" s="673"/>
      <c r="Q93" s="673"/>
      <c r="R93" s="673"/>
      <c r="S93" s="673"/>
      <c r="T93" s="673"/>
      <c r="U93" s="795"/>
    </row>
    <row r="94" spans="1:21" s="90" customFormat="1">
      <c r="A94" s="796">
        <v>8</v>
      </c>
      <c r="B94" s="797" t="s">
        <v>1306</v>
      </c>
      <c r="C94" s="797"/>
      <c r="D94" s="791"/>
      <c r="E94" s="791"/>
      <c r="F94" s="791"/>
      <c r="G94" s="791"/>
      <c r="H94" s="791"/>
      <c r="I94" s="791"/>
      <c r="J94" s="791"/>
      <c r="K94" s="791"/>
      <c r="L94" s="792" t="s">
        <v>17</v>
      </c>
      <c r="M94" s="171" t="s">
        <v>850</v>
      </c>
      <c r="N94" s="783" t="s">
        <v>355</v>
      </c>
      <c r="O94" s="173">
        <v>0</v>
      </c>
      <c r="P94" s="173">
        <v>0</v>
      </c>
      <c r="Q94" s="173">
        <v>0</v>
      </c>
      <c r="R94" s="173">
        <v>0</v>
      </c>
      <c r="S94" s="173">
        <v>373.96</v>
      </c>
      <c r="T94" s="173">
        <v>373.96</v>
      </c>
      <c r="U94" s="794"/>
    </row>
    <row r="95" spans="1:21" s="90" customFormat="1" ht="22.8">
      <c r="A95" s="796">
        <v>8</v>
      </c>
      <c r="B95" s="797" t="s">
        <v>1307</v>
      </c>
      <c r="C95" s="797"/>
      <c r="D95" s="791"/>
      <c r="E95" s="791"/>
      <c r="F95" s="791"/>
      <c r="G95" s="791"/>
      <c r="H95" s="791"/>
      <c r="I95" s="791"/>
      <c r="J95" s="791"/>
      <c r="K95" s="791"/>
      <c r="L95" s="792" t="s">
        <v>101</v>
      </c>
      <c r="M95" s="171" t="s">
        <v>951</v>
      </c>
      <c r="N95" s="768" t="s">
        <v>1004</v>
      </c>
      <c r="O95" s="173">
        <v>0</v>
      </c>
      <c r="P95" s="173">
        <v>0</v>
      </c>
      <c r="Q95" s="173">
        <v>0</v>
      </c>
      <c r="R95" s="173">
        <v>0</v>
      </c>
      <c r="S95" s="173">
        <v>9.8219641600000021</v>
      </c>
      <c r="T95" s="173">
        <v>9.8219641600000021</v>
      </c>
      <c r="U95" s="794"/>
    </row>
    <row r="96" spans="1:21" s="90" customFormat="1">
      <c r="A96" s="796">
        <v>8</v>
      </c>
      <c r="B96" s="797" t="s">
        <v>1308</v>
      </c>
      <c r="C96" s="797"/>
      <c r="D96" s="791"/>
      <c r="E96" s="791"/>
      <c r="F96" s="791"/>
      <c r="G96" s="791"/>
      <c r="H96" s="791"/>
      <c r="I96" s="791"/>
      <c r="J96" s="791"/>
      <c r="K96" s="791"/>
      <c r="L96" s="792" t="s">
        <v>102</v>
      </c>
      <c r="M96" s="171" t="s">
        <v>952</v>
      </c>
      <c r="N96" s="768" t="s">
        <v>1218</v>
      </c>
      <c r="O96" s="798"/>
      <c r="P96" s="798"/>
      <c r="Q96" s="798"/>
      <c r="R96" s="798"/>
      <c r="S96" s="798">
        <v>20</v>
      </c>
      <c r="T96" s="798">
        <v>20</v>
      </c>
      <c r="U96" s="794"/>
    </row>
    <row r="97" spans="1:21" s="90" customFormat="1">
      <c r="A97" s="796">
        <v>8</v>
      </c>
      <c r="B97" s="797" t="s">
        <v>1362</v>
      </c>
      <c r="C97" s="797"/>
      <c r="D97" s="791"/>
      <c r="E97" s="791"/>
      <c r="F97" s="791"/>
      <c r="G97" s="791"/>
      <c r="H97" s="791"/>
      <c r="I97" s="791"/>
      <c r="J97" s="791"/>
      <c r="K97" s="791"/>
      <c r="L97" s="792" t="s">
        <v>103</v>
      </c>
      <c r="M97" s="171" t="s">
        <v>357</v>
      </c>
      <c r="N97" s="768" t="s">
        <v>449</v>
      </c>
      <c r="O97" s="173">
        <v>0</v>
      </c>
      <c r="P97" s="173">
        <v>0</v>
      </c>
      <c r="Q97" s="173">
        <v>0</v>
      </c>
      <c r="R97" s="173">
        <v>0</v>
      </c>
      <c r="S97" s="173">
        <v>38.073851004563217</v>
      </c>
      <c r="T97" s="173">
        <v>38.073851004563217</v>
      </c>
      <c r="U97" s="794"/>
    </row>
    <row r="98" spans="1:21" s="90" customFormat="1">
      <c r="A98" s="796">
        <v>8</v>
      </c>
      <c r="B98" s="797" t="s">
        <v>1311</v>
      </c>
      <c r="C98" s="797"/>
      <c r="D98" s="791"/>
      <c r="E98" s="791"/>
      <c r="F98" s="791"/>
      <c r="G98" s="791"/>
      <c r="H98" s="791"/>
      <c r="I98" s="791"/>
      <c r="J98" s="791"/>
      <c r="K98" s="791"/>
      <c r="L98" s="792" t="s">
        <v>119</v>
      </c>
      <c r="M98" s="171" t="s">
        <v>358</v>
      </c>
      <c r="N98" s="768" t="s">
        <v>448</v>
      </c>
      <c r="O98" s="799">
        <v>0</v>
      </c>
      <c r="P98" s="799">
        <v>0</v>
      </c>
      <c r="Q98" s="799">
        <v>0</v>
      </c>
      <c r="R98" s="799">
        <v>0</v>
      </c>
      <c r="S98" s="799">
        <v>0.49109820800000009</v>
      </c>
      <c r="T98" s="799">
        <v>0.49109820800000009</v>
      </c>
      <c r="U98" s="794"/>
    </row>
    <row r="99" spans="1:21" s="90" customFormat="1" ht="22.8">
      <c r="A99" s="796">
        <v>8</v>
      </c>
      <c r="B99" s="797"/>
      <c r="C99" s="797"/>
      <c r="D99" s="791"/>
      <c r="E99" s="791"/>
      <c r="F99" s="791"/>
      <c r="G99" s="791"/>
      <c r="H99" s="791"/>
      <c r="I99" s="791"/>
      <c r="J99" s="800" t="s">
        <v>854</v>
      </c>
      <c r="K99" s="791"/>
      <c r="L99" s="801"/>
      <c r="M99" s="802" t="s">
        <v>942</v>
      </c>
      <c r="N99" s="803"/>
      <c r="O99" s="804"/>
      <c r="P99" s="804"/>
      <c r="Q99" s="804"/>
      <c r="R99" s="804"/>
      <c r="S99" s="804"/>
      <c r="T99" s="804"/>
      <c r="U99" s="805"/>
    </row>
    <row r="100" spans="1:21" s="90" customFormat="1" ht="13.8">
      <c r="A100" s="806">
        <v>8</v>
      </c>
      <c r="B100" s="797" t="s">
        <v>1363</v>
      </c>
      <c r="C100" s="797" t="s">
        <v>990</v>
      </c>
      <c r="D100" s="791"/>
      <c r="E100" s="791"/>
      <c r="F100" s="791"/>
      <c r="G100" s="791"/>
      <c r="H100" s="791"/>
      <c r="I100" s="791"/>
      <c r="J100" s="1129" t="s">
        <v>183</v>
      </c>
      <c r="K100" s="646"/>
      <c r="L100" s="792" t="s">
        <v>183</v>
      </c>
      <c r="M100" s="807" t="s">
        <v>990</v>
      </c>
      <c r="N100" s="783" t="s">
        <v>355</v>
      </c>
      <c r="O100" s="808"/>
      <c r="P100" s="808"/>
      <c r="Q100" s="808"/>
      <c r="R100" s="808"/>
      <c r="S100" s="808">
        <v>373.96</v>
      </c>
      <c r="T100" s="808">
        <v>373.96</v>
      </c>
      <c r="U100" s="794"/>
    </row>
    <row r="101" spans="1:21" s="90" customFormat="1">
      <c r="A101" s="806">
        <v>8</v>
      </c>
      <c r="B101" s="797" t="s">
        <v>1341</v>
      </c>
      <c r="C101" s="797" t="s">
        <v>990</v>
      </c>
      <c r="D101" s="791"/>
      <c r="E101" s="791"/>
      <c r="F101" s="791"/>
      <c r="G101" s="791"/>
      <c r="H101" s="791"/>
      <c r="I101" s="791"/>
      <c r="J101" s="1129"/>
      <c r="K101" s="791"/>
      <c r="L101" s="809" t="s">
        <v>1057</v>
      </c>
      <c r="M101" s="190" t="s">
        <v>855</v>
      </c>
      <c r="N101" s="768" t="s">
        <v>449</v>
      </c>
      <c r="O101" s="173">
        <v>0</v>
      </c>
      <c r="P101" s="173">
        <v>0</v>
      </c>
      <c r="Q101" s="173">
        <v>0</v>
      </c>
      <c r="R101" s="173">
        <v>0</v>
      </c>
      <c r="S101" s="173">
        <v>38.073851004563217</v>
      </c>
      <c r="T101" s="173">
        <v>38.073851004563217</v>
      </c>
      <c r="U101" s="794"/>
    </row>
    <row r="102" spans="1:21" s="90" customFormat="1">
      <c r="A102" s="806">
        <v>8</v>
      </c>
      <c r="B102" s="797" t="s">
        <v>1342</v>
      </c>
      <c r="C102" s="797" t="s">
        <v>990</v>
      </c>
      <c r="D102" s="791"/>
      <c r="E102" s="791"/>
      <c r="F102" s="791"/>
      <c r="G102" s="791"/>
      <c r="H102" s="791"/>
      <c r="I102" s="791"/>
      <c r="J102" s="1129"/>
      <c r="K102" s="791"/>
      <c r="L102" s="809" t="s">
        <v>1058</v>
      </c>
      <c r="M102" s="190" t="s">
        <v>953</v>
      </c>
      <c r="N102" s="768" t="s">
        <v>1004</v>
      </c>
      <c r="O102" s="808"/>
      <c r="P102" s="808"/>
      <c r="Q102" s="808"/>
      <c r="R102" s="808"/>
      <c r="S102" s="808">
        <v>9.8219641600000021</v>
      </c>
      <c r="T102" s="808">
        <v>9.8219641600000021</v>
      </c>
      <c r="U102" s="794"/>
    </row>
    <row r="103" spans="1:21" s="90" customFormat="1" ht="22.8">
      <c r="A103" s="796">
        <v>8</v>
      </c>
      <c r="B103" s="797"/>
      <c r="C103" s="797"/>
      <c r="D103" s="791"/>
      <c r="E103" s="791"/>
      <c r="F103" s="791"/>
      <c r="G103" s="791"/>
      <c r="H103" s="791"/>
      <c r="I103" s="791"/>
      <c r="J103" s="800" t="s">
        <v>927</v>
      </c>
      <c r="K103" s="791"/>
      <c r="L103" s="801"/>
      <c r="M103" s="802" t="s">
        <v>943</v>
      </c>
      <c r="N103" s="803"/>
      <c r="O103" s="804"/>
      <c r="P103" s="804"/>
      <c r="Q103" s="804"/>
      <c r="R103" s="804"/>
      <c r="S103" s="804"/>
      <c r="T103" s="804"/>
      <c r="U103" s="805"/>
    </row>
    <row r="104" spans="1:21">
      <c r="A104" s="685"/>
      <c r="B104" s="685"/>
      <c r="C104" s="685"/>
      <c r="D104" s="685"/>
      <c r="E104" s="685"/>
      <c r="F104" s="685"/>
      <c r="G104" s="685"/>
      <c r="H104" s="685"/>
      <c r="I104" s="685"/>
      <c r="J104" s="685"/>
      <c r="K104" s="685"/>
      <c r="L104" s="685"/>
      <c r="M104" s="685"/>
      <c r="N104" s="685"/>
      <c r="O104" s="685"/>
      <c r="P104" s="685"/>
      <c r="Q104" s="685"/>
      <c r="R104" s="685"/>
      <c r="S104" s="685"/>
      <c r="T104" s="685"/>
      <c r="U104" s="685"/>
    </row>
    <row r="105" spans="1:21">
      <c r="A105" s="685"/>
      <c r="B105" s="685"/>
      <c r="C105" s="685"/>
      <c r="D105" s="685"/>
      <c r="E105" s="685"/>
      <c r="F105" s="685"/>
      <c r="G105" s="685"/>
      <c r="H105" s="685"/>
      <c r="I105" s="685"/>
      <c r="J105" s="685"/>
      <c r="K105" s="685"/>
      <c r="L105" s="685"/>
      <c r="M105" s="685"/>
      <c r="N105" s="685"/>
      <c r="O105" s="685"/>
      <c r="P105" s="685"/>
      <c r="Q105" s="685"/>
      <c r="R105" s="685"/>
      <c r="S105" s="685"/>
      <c r="T105" s="685"/>
      <c r="U105" s="685"/>
    </row>
    <row r="106" spans="1:21" ht="15" customHeight="1">
      <c r="A106" s="685"/>
      <c r="B106" s="685"/>
      <c r="C106" s="685"/>
      <c r="D106" s="685"/>
      <c r="E106" s="685"/>
      <c r="F106" s="685"/>
      <c r="G106" s="685"/>
      <c r="H106" s="685"/>
      <c r="I106" s="685"/>
      <c r="J106" s="685"/>
      <c r="K106" s="685"/>
      <c r="L106" s="1124" t="s">
        <v>1255</v>
      </c>
      <c r="M106" s="1124"/>
      <c r="N106" s="1124"/>
      <c r="O106" s="1124"/>
      <c r="P106" s="1124"/>
      <c r="Q106" s="1124"/>
      <c r="R106" s="1124"/>
      <c r="S106" s="1125"/>
      <c r="T106" s="1125"/>
      <c r="U106" s="1125"/>
    </row>
    <row r="107" spans="1:21" ht="30.75" customHeight="1">
      <c r="A107" s="685"/>
      <c r="B107" s="685"/>
      <c r="C107" s="685"/>
      <c r="D107" s="685"/>
      <c r="E107" s="685"/>
      <c r="F107" s="685"/>
      <c r="G107" s="685"/>
      <c r="H107" s="685"/>
      <c r="I107" s="685"/>
      <c r="J107" s="685"/>
      <c r="K107" s="646"/>
      <c r="L107" s="1130" t="s">
        <v>2798</v>
      </c>
      <c r="M107" s="1126"/>
      <c r="N107" s="1126"/>
      <c r="O107" s="1126"/>
      <c r="P107" s="1126"/>
      <c r="Q107" s="1126"/>
      <c r="R107" s="1126"/>
      <c r="S107" s="1127"/>
      <c r="T107" s="1127"/>
      <c r="U107" s="1127"/>
    </row>
    <row r="108" spans="1:21" ht="40.5" customHeight="1">
      <c r="A108" s="685"/>
      <c r="B108" s="685"/>
      <c r="C108" s="685"/>
      <c r="D108" s="685"/>
      <c r="E108" s="685"/>
      <c r="F108" s="685"/>
      <c r="G108" s="685"/>
      <c r="H108" s="685"/>
      <c r="I108" s="685"/>
      <c r="J108" s="685"/>
      <c r="K108" s="646" t="s">
        <v>2927</v>
      </c>
      <c r="L108" s="1130" t="s">
        <v>2820</v>
      </c>
      <c r="M108" s="1126"/>
      <c r="N108" s="1126"/>
      <c r="O108" s="1126"/>
      <c r="P108" s="1126"/>
      <c r="Q108" s="1126"/>
      <c r="R108" s="1126"/>
      <c r="S108" s="1127"/>
      <c r="T108" s="1127"/>
      <c r="U108" s="1127"/>
    </row>
    <row r="109" spans="1:21" ht="40.5" customHeight="1">
      <c r="A109" s="685"/>
      <c r="B109" s="685"/>
      <c r="C109" s="685"/>
      <c r="D109" s="685"/>
      <c r="E109" s="685"/>
      <c r="F109" s="685"/>
      <c r="G109" s="685"/>
      <c r="H109" s="685"/>
      <c r="I109" s="685"/>
      <c r="J109" s="685"/>
      <c r="K109" s="646" t="s">
        <v>2927</v>
      </c>
      <c r="L109" s="1130" t="s">
        <v>2846</v>
      </c>
      <c r="M109" s="1126"/>
      <c r="N109" s="1126"/>
      <c r="O109" s="1126"/>
      <c r="P109" s="1126"/>
      <c r="Q109" s="1126"/>
      <c r="R109" s="1126"/>
      <c r="S109" s="1127"/>
      <c r="T109" s="1127"/>
      <c r="U109" s="1127"/>
    </row>
  </sheetData>
  <sheetProtection formatColumns="0" formatRows="0" autoFilter="0"/>
  <mergeCells count="16">
    <mergeCell ref="L109:U109"/>
    <mergeCell ref="J100:J102"/>
    <mergeCell ref="L106:U106"/>
    <mergeCell ref="L107:U107"/>
    <mergeCell ref="L14:L15"/>
    <mergeCell ref="M14:M15"/>
    <mergeCell ref="N14:N15"/>
    <mergeCell ref="U14:U15"/>
    <mergeCell ref="L108:U108"/>
    <mergeCell ref="J78:J80"/>
    <mergeCell ref="J89:J91"/>
    <mergeCell ref="J23:J25"/>
    <mergeCell ref="J34:J36"/>
    <mergeCell ref="J45:J47"/>
    <mergeCell ref="J56:J58"/>
    <mergeCell ref="J67:J69"/>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U50:U54 U56:U58 U61:U65 U67:U69 U72:U76 U78:U80 U83:U87 U89:U91 U94:U98 U100:U102">
      <formula1>900</formula1>
    </dataValidation>
    <dataValidation type="decimal" allowBlank="1" showErrorMessage="1" errorTitle="Ошибка" error="Допускается ввод только неотрицательных чисел!" sqref="O25:T25 O23:T23 O36:T36 O34:T34 O47:T47 O45:T45 O58:T58 O56:T56 O69:T69 O67:T67 O80:T80 O78:T78 O91:T91 O89:T89 O102:T102 O100:T100">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M56 M67 M78 M89 M100">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430"/>
  <sheetViews>
    <sheetView showGridLines="0" view="pageBreakPreview" zoomScale="60" zoomScaleNormal="100" workbookViewId="0">
      <pane xSplit="14" ySplit="15" topLeftCell="O388" activePane="bottomRight" state="frozen"/>
      <selection activeCell="K11" sqref="A11:XFD11"/>
      <selection pane="topRight" activeCell="K11" sqref="A11:XFD11"/>
      <selection pane="bottomLeft" activeCell="K11" sqref="A11:XFD11"/>
      <selection pane="bottomRight" activeCell="T428" sqref="T428"/>
    </sheetView>
  </sheetViews>
  <sheetFormatPr defaultColWidth="8.75" defaultRowHeight="11.4"/>
  <cols>
    <col min="1" max="10" width="2.75" style="91" hidden="1" customWidth="1"/>
    <col min="11" max="11" width="3.75" style="91" hidden="1" customWidth="1"/>
    <col min="12" max="12" width="7.875" style="91" customWidth="1"/>
    <col min="13" max="13" width="42.375" style="91" customWidth="1"/>
    <col min="14" max="14" width="11.75" style="92" bestFit="1" customWidth="1"/>
    <col min="15" max="20" width="13.25" style="92" customWidth="1"/>
    <col min="21" max="21" width="20.75" style="91" customWidth="1"/>
    <col min="22" max="16384" width="8.75" style="91"/>
  </cols>
  <sheetData>
    <row r="1" spans="1:21" hidden="1">
      <c r="A1" s="810"/>
      <c r="B1" s="810"/>
      <c r="C1" s="810"/>
      <c r="D1" s="810"/>
      <c r="E1" s="810"/>
      <c r="F1" s="810"/>
      <c r="G1" s="810"/>
      <c r="H1" s="810"/>
      <c r="I1" s="810"/>
      <c r="J1" s="810"/>
      <c r="K1" s="810"/>
      <c r="L1" s="810"/>
      <c r="M1" s="810"/>
      <c r="N1" s="811"/>
      <c r="O1" s="685">
        <v>2022</v>
      </c>
      <c r="P1" s="685">
        <v>2022</v>
      </c>
      <c r="Q1" s="685">
        <v>2022</v>
      </c>
      <c r="R1" s="685">
        <v>2023</v>
      </c>
      <c r="S1" s="685">
        <v>2024</v>
      </c>
      <c r="T1" s="685">
        <v>2024</v>
      </c>
      <c r="U1" s="810"/>
    </row>
    <row r="2" spans="1:21" hidden="1">
      <c r="A2" s="810"/>
      <c r="B2" s="810"/>
      <c r="C2" s="810"/>
      <c r="D2" s="810"/>
      <c r="E2" s="810"/>
      <c r="F2" s="810"/>
      <c r="G2" s="810"/>
      <c r="H2" s="810"/>
      <c r="I2" s="810"/>
      <c r="J2" s="810"/>
      <c r="K2" s="810"/>
      <c r="L2" s="810"/>
      <c r="M2" s="810"/>
      <c r="N2" s="811"/>
      <c r="O2" s="685" t="s">
        <v>271</v>
      </c>
      <c r="P2" s="685" t="s">
        <v>309</v>
      </c>
      <c r="Q2" s="685" t="s">
        <v>289</v>
      </c>
      <c r="R2" s="685" t="s">
        <v>271</v>
      </c>
      <c r="S2" s="685" t="s">
        <v>272</v>
      </c>
      <c r="T2" s="685" t="s">
        <v>271</v>
      </c>
      <c r="U2" s="810"/>
    </row>
    <row r="3" spans="1:21" hidden="1">
      <c r="A3" s="810"/>
      <c r="B3" s="810"/>
      <c r="C3" s="810"/>
      <c r="D3" s="810"/>
      <c r="E3" s="810"/>
      <c r="F3" s="810"/>
      <c r="G3" s="810"/>
      <c r="H3" s="810"/>
      <c r="I3" s="810"/>
      <c r="J3" s="810"/>
      <c r="K3" s="810"/>
      <c r="L3" s="810"/>
      <c r="M3" s="810"/>
      <c r="N3" s="811"/>
      <c r="O3" s="811"/>
      <c r="P3" s="811"/>
      <c r="Q3" s="811"/>
      <c r="R3" s="811"/>
      <c r="S3" s="685"/>
      <c r="T3" s="685"/>
      <c r="U3" s="810"/>
    </row>
    <row r="4" spans="1:21" hidden="1">
      <c r="A4" s="810"/>
      <c r="B4" s="810"/>
      <c r="C4" s="810"/>
      <c r="D4" s="810"/>
      <c r="E4" s="810"/>
      <c r="F4" s="810"/>
      <c r="G4" s="810"/>
      <c r="H4" s="810"/>
      <c r="I4" s="810"/>
      <c r="J4" s="810"/>
      <c r="K4" s="810"/>
      <c r="L4" s="810"/>
      <c r="M4" s="810"/>
      <c r="N4" s="811"/>
      <c r="O4" s="811"/>
      <c r="P4" s="811"/>
      <c r="Q4" s="811"/>
      <c r="R4" s="811"/>
      <c r="S4" s="685"/>
      <c r="T4" s="685"/>
      <c r="U4" s="810"/>
    </row>
    <row r="5" spans="1:21" hidden="1">
      <c r="A5" s="810"/>
      <c r="B5" s="810"/>
      <c r="C5" s="810"/>
      <c r="D5" s="810"/>
      <c r="E5" s="810"/>
      <c r="F5" s="810"/>
      <c r="G5" s="810"/>
      <c r="H5" s="810"/>
      <c r="I5" s="810"/>
      <c r="J5" s="810"/>
      <c r="K5" s="810"/>
      <c r="L5" s="810"/>
      <c r="M5" s="810"/>
      <c r="N5" s="811"/>
      <c r="O5" s="811"/>
      <c r="P5" s="811"/>
      <c r="Q5" s="811"/>
      <c r="R5" s="811"/>
      <c r="S5" s="685"/>
      <c r="T5" s="685"/>
      <c r="U5" s="810"/>
    </row>
    <row r="6" spans="1:21" hidden="1">
      <c r="A6" s="810"/>
      <c r="B6" s="810"/>
      <c r="C6" s="810"/>
      <c r="D6" s="810"/>
      <c r="E6" s="810"/>
      <c r="F6" s="810"/>
      <c r="G6" s="810"/>
      <c r="H6" s="810"/>
      <c r="I6" s="810"/>
      <c r="J6" s="810"/>
      <c r="K6" s="810"/>
      <c r="L6" s="810"/>
      <c r="M6" s="810"/>
      <c r="N6" s="811"/>
      <c r="O6" s="811"/>
      <c r="P6" s="811"/>
      <c r="Q6" s="811"/>
      <c r="R6" s="811"/>
      <c r="S6" s="685"/>
      <c r="T6" s="685"/>
      <c r="U6" s="810"/>
    </row>
    <row r="7" spans="1:21" hidden="1">
      <c r="A7" s="810"/>
      <c r="B7" s="810"/>
      <c r="C7" s="810"/>
      <c r="D7" s="810"/>
      <c r="E7" s="810"/>
      <c r="F7" s="810"/>
      <c r="G7" s="810"/>
      <c r="H7" s="810"/>
      <c r="I7" s="810"/>
      <c r="J7" s="810"/>
      <c r="K7" s="810"/>
      <c r="L7" s="810"/>
      <c r="M7" s="810"/>
      <c r="N7" s="811"/>
      <c r="O7" s="685" t="b">
        <v>1</v>
      </c>
      <c r="P7" s="685" t="b">
        <v>1</v>
      </c>
      <c r="Q7" s="685" t="b">
        <v>1</v>
      </c>
      <c r="R7" s="685" t="b">
        <v>1</v>
      </c>
      <c r="S7" s="717"/>
      <c r="T7" s="717"/>
      <c r="U7" s="685"/>
    </row>
    <row r="8" spans="1:21" hidden="1">
      <c r="A8" s="810"/>
      <c r="B8" s="810"/>
      <c r="C8" s="810"/>
      <c r="D8" s="810"/>
      <c r="E8" s="810"/>
      <c r="F8" s="810"/>
      <c r="G8" s="810"/>
      <c r="H8" s="810"/>
      <c r="I8" s="810"/>
      <c r="J8" s="810"/>
      <c r="K8" s="810"/>
      <c r="L8" s="810"/>
      <c r="M8" s="810"/>
      <c r="N8" s="811"/>
      <c r="O8" s="811"/>
      <c r="P8" s="811"/>
      <c r="Q8" s="811"/>
      <c r="R8" s="811"/>
      <c r="S8" s="811"/>
      <c r="T8" s="811"/>
      <c r="U8" s="810"/>
    </row>
    <row r="9" spans="1:21" hidden="1">
      <c r="A9" s="810"/>
      <c r="B9" s="810"/>
      <c r="C9" s="810"/>
      <c r="D9" s="810"/>
      <c r="E9" s="810"/>
      <c r="F9" s="810"/>
      <c r="G9" s="810"/>
      <c r="H9" s="810"/>
      <c r="I9" s="810"/>
      <c r="J9" s="810"/>
      <c r="K9" s="810"/>
      <c r="L9" s="810"/>
      <c r="M9" s="810"/>
      <c r="N9" s="811"/>
      <c r="O9" s="811"/>
      <c r="P9" s="811"/>
      <c r="Q9" s="811"/>
      <c r="R9" s="811"/>
      <c r="S9" s="811"/>
      <c r="T9" s="811"/>
      <c r="U9" s="810"/>
    </row>
    <row r="10" spans="1:21" hidden="1">
      <c r="A10" s="810"/>
      <c r="B10" s="810"/>
      <c r="C10" s="810"/>
      <c r="D10" s="810"/>
      <c r="E10" s="810"/>
      <c r="F10" s="810"/>
      <c r="G10" s="810"/>
      <c r="H10" s="810"/>
      <c r="I10" s="810"/>
      <c r="J10" s="810"/>
      <c r="K10" s="810"/>
      <c r="L10" s="810"/>
      <c r="M10" s="810"/>
      <c r="N10" s="811"/>
      <c r="O10" s="811"/>
      <c r="P10" s="811"/>
      <c r="Q10" s="811"/>
      <c r="R10" s="811"/>
      <c r="S10" s="811"/>
      <c r="T10" s="811"/>
      <c r="U10" s="810"/>
    </row>
    <row r="11" spans="1:21" ht="15" hidden="1" customHeight="1">
      <c r="A11" s="810"/>
      <c r="B11" s="810"/>
      <c r="C11" s="810"/>
      <c r="D11" s="810"/>
      <c r="E11" s="810"/>
      <c r="F11" s="810"/>
      <c r="G11" s="810"/>
      <c r="H11" s="810"/>
      <c r="I11" s="810"/>
      <c r="J11" s="810"/>
      <c r="K11" s="810"/>
      <c r="L11" s="810"/>
      <c r="M11" s="662"/>
      <c r="N11" s="811"/>
      <c r="O11" s="811"/>
      <c r="P11" s="811"/>
      <c r="Q11" s="811"/>
      <c r="R11" s="811"/>
      <c r="S11" s="811"/>
      <c r="T11" s="811"/>
      <c r="U11" s="810"/>
    </row>
    <row r="12" spans="1:21" s="193" customFormat="1" ht="20.100000000000001" customHeight="1">
      <c r="A12" s="812"/>
      <c r="B12" s="812"/>
      <c r="C12" s="812"/>
      <c r="D12" s="812"/>
      <c r="E12" s="812"/>
      <c r="F12" s="812"/>
      <c r="G12" s="812"/>
      <c r="H12" s="812"/>
      <c r="I12" s="812"/>
      <c r="J12" s="812"/>
      <c r="K12" s="812"/>
      <c r="L12" s="357" t="s">
        <v>1094</v>
      </c>
      <c r="M12" s="194"/>
      <c r="N12" s="196"/>
      <c r="O12" s="194"/>
      <c r="P12" s="194"/>
      <c r="Q12" s="194"/>
      <c r="R12" s="194"/>
      <c r="S12" s="194"/>
      <c r="T12" s="194"/>
      <c r="U12" s="195"/>
    </row>
    <row r="13" spans="1:21" s="193" customFormat="1">
      <c r="A13" s="812"/>
      <c r="B13" s="812"/>
      <c r="C13" s="812"/>
      <c r="D13" s="812"/>
      <c r="E13" s="812"/>
      <c r="F13" s="812"/>
      <c r="G13" s="812"/>
      <c r="H13" s="812"/>
      <c r="I13" s="812"/>
      <c r="J13" s="812"/>
      <c r="K13" s="812"/>
      <c r="L13" s="1131"/>
      <c r="M13" s="1131"/>
      <c r="N13" s="1131"/>
      <c r="O13" s="1131"/>
      <c r="P13" s="1131"/>
      <c r="Q13" s="1131"/>
      <c r="R13" s="1131"/>
      <c r="S13" s="1131"/>
      <c r="T13" s="1131"/>
      <c r="U13" s="812"/>
    </row>
    <row r="14" spans="1:21" ht="15" customHeight="1">
      <c r="A14" s="810"/>
      <c r="B14" s="810"/>
      <c r="C14" s="810"/>
      <c r="D14" s="810"/>
      <c r="E14" s="810"/>
      <c r="F14" s="810"/>
      <c r="G14" s="810"/>
      <c r="H14" s="810"/>
      <c r="I14" s="810"/>
      <c r="J14" s="810"/>
      <c r="K14" s="810"/>
      <c r="L14" s="1132" t="s">
        <v>359</v>
      </c>
      <c r="M14" s="1133" t="s">
        <v>216</v>
      </c>
      <c r="N14" s="1132" t="s">
        <v>141</v>
      </c>
      <c r="O14" s="765" t="s">
        <v>2875</v>
      </c>
      <c r="P14" s="765" t="s">
        <v>2875</v>
      </c>
      <c r="Q14" s="765" t="s">
        <v>2875</v>
      </c>
      <c r="R14" s="766" t="s">
        <v>2876</v>
      </c>
      <c r="S14" s="767" t="s">
        <v>2877</v>
      </c>
      <c r="T14" s="767" t="s">
        <v>2877</v>
      </c>
      <c r="U14" s="1134" t="s">
        <v>308</v>
      </c>
    </row>
    <row r="15" spans="1:21" ht="50.1" customHeight="1">
      <c r="A15" s="810"/>
      <c r="B15" s="810"/>
      <c r="C15" s="810"/>
      <c r="D15" s="810"/>
      <c r="E15" s="810"/>
      <c r="F15" s="810"/>
      <c r="G15" s="810"/>
      <c r="H15" s="810"/>
      <c r="I15" s="810"/>
      <c r="J15" s="810"/>
      <c r="K15" s="810"/>
      <c r="L15" s="1132"/>
      <c r="M15" s="1133"/>
      <c r="N15" s="1132"/>
      <c r="O15" s="768" t="s">
        <v>271</v>
      </c>
      <c r="P15" s="768" t="s">
        <v>309</v>
      </c>
      <c r="Q15" s="768" t="s">
        <v>289</v>
      </c>
      <c r="R15" s="768" t="s">
        <v>271</v>
      </c>
      <c r="S15" s="767" t="s">
        <v>272</v>
      </c>
      <c r="T15" s="767" t="s">
        <v>271</v>
      </c>
      <c r="U15" s="1135"/>
    </row>
    <row r="16" spans="1:21">
      <c r="A16" s="769" t="s">
        <v>17</v>
      </c>
      <c r="B16" s="810"/>
      <c r="C16" s="810"/>
      <c r="D16" s="810"/>
      <c r="E16" s="810"/>
      <c r="F16" s="810"/>
      <c r="G16" s="810"/>
      <c r="H16" s="810"/>
      <c r="I16" s="810"/>
      <c r="J16" s="810"/>
      <c r="K16" s="810"/>
      <c r="L16" s="813" t="s">
        <v>2860</v>
      </c>
      <c r="M16" s="692"/>
      <c r="N16" s="673"/>
      <c r="O16" s="673"/>
      <c r="P16" s="673"/>
      <c r="Q16" s="673"/>
      <c r="R16" s="673"/>
      <c r="S16" s="673"/>
      <c r="T16" s="673"/>
      <c r="U16" s="814"/>
    </row>
    <row r="17" spans="1:21" s="93" customFormat="1" ht="22.8">
      <c r="A17" s="796">
        <v>1</v>
      </c>
      <c r="B17" s="810" t="s">
        <v>1306</v>
      </c>
      <c r="C17" s="815"/>
      <c r="D17" s="815"/>
      <c r="E17" s="815"/>
      <c r="F17" s="815"/>
      <c r="G17" s="815"/>
      <c r="H17" s="815"/>
      <c r="I17" s="815"/>
      <c r="J17" s="815"/>
      <c r="K17" s="815"/>
      <c r="L17" s="816">
        <v>1</v>
      </c>
      <c r="M17" s="199" t="s">
        <v>360</v>
      </c>
      <c r="N17" s="783" t="s">
        <v>355</v>
      </c>
      <c r="O17" s="817">
        <v>0</v>
      </c>
      <c r="P17" s="817">
        <v>0</v>
      </c>
      <c r="Q17" s="817">
        <v>0</v>
      </c>
      <c r="R17" s="817">
        <v>0</v>
      </c>
      <c r="S17" s="817">
        <v>0</v>
      </c>
      <c r="T17" s="817">
        <v>0</v>
      </c>
      <c r="U17" s="794"/>
    </row>
    <row r="18" spans="1:21">
      <c r="A18" s="796">
        <v>1</v>
      </c>
      <c r="B18" s="810" t="s">
        <v>1352</v>
      </c>
      <c r="C18" s="810"/>
      <c r="D18" s="810"/>
      <c r="E18" s="810"/>
      <c r="F18" s="810"/>
      <c r="G18" s="810"/>
      <c r="H18" s="810"/>
      <c r="I18" s="810"/>
      <c r="J18" s="810"/>
      <c r="K18" s="810"/>
      <c r="L18" s="818">
        <v>1.1000000000000001</v>
      </c>
      <c r="M18" s="203" t="s">
        <v>361</v>
      </c>
      <c r="N18" s="783" t="s">
        <v>355</v>
      </c>
      <c r="O18" s="819"/>
      <c r="P18" s="819"/>
      <c r="Q18" s="819"/>
      <c r="R18" s="819"/>
      <c r="S18" s="819"/>
      <c r="T18" s="819"/>
      <c r="U18" s="794"/>
    </row>
    <row r="19" spans="1:21">
      <c r="A19" s="796">
        <v>1</v>
      </c>
      <c r="B19" s="810" t="s">
        <v>1353</v>
      </c>
      <c r="C19" s="810"/>
      <c r="D19" s="810"/>
      <c r="E19" s="810"/>
      <c r="F19" s="810"/>
      <c r="G19" s="810"/>
      <c r="H19" s="810"/>
      <c r="I19" s="810"/>
      <c r="J19" s="810"/>
      <c r="K19" s="810"/>
      <c r="L19" s="818">
        <v>1.2</v>
      </c>
      <c r="M19" s="203" t="s">
        <v>362</v>
      </c>
      <c r="N19" s="783" t="s">
        <v>355</v>
      </c>
      <c r="O19" s="819"/>
      <c r="P19" s="819"/>
      <c r="Q19" s="819"/>
      <c r="R19" s="819"/>
      <c r="S19" s="819"/>
      <c r="T19" s="819"/>
      <c r="U19" s="794"/>
    </row>
    <row r="20" spans="1:21">
      <c r="A20" s="796">
        <v>1</v>
      </c>
      <c r="B20" s="810" t="s">
        <v>1354</v>
      </c>
      <c r="C20" s="810"/>
      <c r="D20" s="810"/>
      <c r="E20" s="810"/>
      <c r="F20" s="810"/>
      <c r="G20" s="810"/>
      <c r="H20" s="810"/>
      <c r="I20" s="810"/>
      <c r="J20" s="810"/>
      <c r="K20" s="810"/>
      <c r="L20" s="818">
        <v>1.3</v>
      </c>
      <c r="M20" s="203" t="s">
        <v>364</v>
      </c>
      <c r="N20" s="783" t="s">
        <v>355</v>
      </c>
      <c r="O20" s="819"/>
      <c r="P20" s="819"/>
      <c r="Q20" s="819"/>
      <c r="R20" s="819"/>
      <c r="S20" s="819"/>
      <c r="T20" s="819"/>
      <c r="U20" s="794"/>
    </row>
    <row r="21" spans="1:21">
      <c r="A21" s="796">
        <v>1</v>
      </c>
      <c r="B21" s="810" t="s">
        <v>1355</v>
      </c>
      <c r="C21" s="810"/>
      <c r="D21" s="810"/>
      <c r="E21" s="810"/>
      <c r="F21" s="810"/>
      <c r="G21" s="810"/>
      <c r="H21" s="810"/>
      <c r="I21" s="810"/>
      <c r="J21" s="810"/>
      <c r="K21" s="810"/>
      <c r="L21" s="818">
        <v>1.4</v>
      </c>
      <c r="M21" s="203" t="s">
        <v>366</v>
      </c>
      <c r="N21" s="783" t="s">
        <v>355</v>
      </c>
      <c r="O21" s="819"/>
      <c r="P21" s="819"/>
      <c r="Q21" s="819"/>
      <c r="R21" s="819"/>
      <c r="S21" s="819"/>
      <c r="T21" s="819"/>
      <c r="U21" s="794"/>
    </row>
    <row r="22" spans="1:21">
      <c r="A22" s="796">
        <v>1</v>
      </c>
      <c r="B22" s="810" t="s">
        <v>1408</v>
      </c>
      <c r="C22" s="810"/>
      <c r="D22" s="810"/>
      <c r="E22" s="810"/>
      <c r="F22" s="810"/>
      <c r="G22" s="810"/>
      <c r="H22" s="810"/>
      <c r="I22" s="810"/>
      <c r="J22" s="810"/>
      <c r="K22" s="810"/>
      <c r="L22" s="818">
        <v>1.5</v>
      </c>
      <c r="M22" s="203" t="s">
        <v>368</v>
      </c>
      <c r="N22" s="783" t="s">
        <v>355</v>
      </c>
      <c r="O22" s="819"/>
      <c r="P22" s="819"/>
      <c r="Q22" s="819"/>
      <c r="R22" s="819"/>
      <c r="S22" s="819"/>
      <c r="T22" s="819"/>
      <c r="U22" s="794"/>
    </row>
    <row r="23" spans="1:21" s="93" customFormat="1">
      <c r="A23" s="796">
        <v>1</v>
      </c>
      <c r="B23" s="810" t="s">
        <v>1307</v>
      </c>
      <c r="C23" s="815"/>
      <c r="D23" s="815"/>
      <c r="E23" s="815"/>
      <c r="F23" s="815"/>
      <c r="G23" s="815"/>
      <c r="H23" s="815"/>
      <c r="I23" s="815"/>
      <c r="J23" s="815"/>
      <c r="K23" s="815"/>
      <c r="L23" s="816">
        <v>2</v>
      </c>
      <c r="M23" s="199" t="s">
        <v>369</v>
      </c>
      <c r="N23" s="783" t="s">
        <v>355</v>
      </c>
      <c r="O23" s="817">
        <v>0</v>
      </c>
      <c r="P23" s="817">
        <v>0</v>
      </c>
      <c r="Q23" s="817">
        <v>0</v>
      </c>
      <c r="R23" s="817">
        <v>0</v>
      </c>
      <c r="S23" s="817">
        <v>0</v>
      </c>
      <c r="T23" s="817">
        <v>0</v>
      </c>
      <c r="U23" s="794"/>
    </row>
    <row r="24" spans="1:21">
      <c r="A24" s="796">
        <v>1</v>
      </c>
      <c r="B24" s="810" t="s">
        <v>1356</v>
      </c>
      <c r="C24" s="810"/>
      <c r="D24" s="810"/>
      <c r="E24" s="810"/>
      <c r="F24" s="810"/>
      <c r="G24" s="810"/>
      <c r="H24" s="810"/>
      <c r="I24" s="810"/>
      <c r="J24" s="810"/>
      <c r="K24" s="810"/>
      <c r="L24" s="818">
        <v>2.1</v>
      </c>
      <c r="M24" s="203" t="s">
        <v>361</v>
      </c>
      <c r="N24" s="783" t="s">
        <v>355</v>
      </c>
      <c r="O24" s="819"/>
      <c r="P24" s="819"/>
      <c r="Q24" s="819"/>
      <c r="R24" s="819"/>
      <c r="S24" s="819"/>
      <c r="T24" s="819"/>
      <c r="U24" s="794"/>
    </row>
    <row r="25" spans="1:21">
      <c r="A25" s="796">
        <v>1</v>
      </c>
      <c r="B25" s="810" t="s">
        <v>1357</v>
      </c>
      <c r="C25" s="810"/>
      <c r="D25" s="810"/>
      <c r="E25" s="810"/>
      <c r="F25" s="810"/>
      <c r="G25" s="810"/>
      <c r="H25" s="810"/>
      <c r="I25" s="810"/>
      <c r="J25" s="810"/>
      <c r="K25" s="810"/>
      <c r="L25" s="818">
        <v>2.2000000000000002</v>
      </c>
      <c r="M25" s="203" t="s">
        <v>362</v>
      </c>
      <c r="N25" s="783" t="s">
        <v>355</v>
      </c>
      <c r="O25" s="819"/>
      <c r="P25" s="819"/>
      <c r="Q25" s="819"/>
      <c r="R25" s="819"/>
      <c r="S25" s="819"/>
      <c r="T25" s="819"/>
      <c r="U25" s="794"/>
    </row>
    <row r="26" spans="1:21">
      <c r="A26" s="796">
        <v>1</v>
      </c>
      <c r="B26" s="810" t="s">
        <v>1409</v>
      </c>
      <c r="C26" s="810"/>
      <c r="D26" s="810"/>
      <c r="E26" s="810"/>
      <c r="F26" s="810"/>
      <c r="G26" s="810"/>
      <c r="H26" s="810"/>
      <c r="I26" s="810"/>
      <c r="J26" s="810"/>
      <c r="K26" s="810"/>
      <c r="L26" s="818">
        <v>2.2999999999999998</v>
      </c>
      <c r="M26" s="203" t="s">
        <v>364</v>
      </c>
      <c r="N26" s="783" t="s">
        <v>355</v>
      </c>
      <c r="O26" s="819"/>
      <c r="P26" s="819"/>
      <c r="Q26" s="819"/>
      <c r="R26" s="819"/>
      <c r="S26" s="819"/>
      <c r="T26" s="819"/>
      <c r="U26" s="794"/>
    </row>
    <row r="27" spans="1:21">
      <c r="A27" s="796">
        <v>1</v>
      </c>
      <c r="B27" s="810" t="s">
        <v>1410</v>
      </c>
      <c r="C27" s="810"/>
      <c r="D27" s="810"/>
      <c r="E27" s="810"/>
      <c r="F27" s="810"/>
      <c r="G27" s="810"/>
      <c r="H27" s="810"/>
      <c r="I27" s="810"/>
      <c r="J27" s="810"/>
      <c r="K27" s="810"/>
      <c r="L27" s="818">
        <v>2.4</v>
      </c>
      <c r="M27" s="203" t="s">
        <v>366</v>
      </c>
      <c r="N27" s="783" t="s">
        <v>355</v>
      </c>
      <c r="O27" s="819"/>
      <c r="P27" s="819"/>
      <c r="Q27" s="819"/>
      <c r="R27" s="819"/>
      <c r="S27" s="819"/>
      <c r="T27" s="819"/>
      <c r="U27" s="794"/>
    </row>
    <row r="28" spans="1:21">
      <c r="A28" s="796">
        <v>1</v>
      </c>
      <c r="B28" s="810" t="s">
        <v>1411</v>
      </c>
      <c r="C28" s="810"/>
      <c r="D28" s="810"/>
      <c r="E28" s="810"/>
      <c r="F28" s="810"/>
      <c r="G28" s="810"/>
      <c r="H28" s="810"/>
      <c r="I28" s="810"/>
      <c r="J28" s="810"/>
      <c r="K28" s="810"/>
      <c r="L28" s="818">
        <v>2.5</v>
      </c>
      <c r="M28" s="203" t="s">
        <v>368</v>
      </c>
      <c r="N28" s="783" t="s">
        <v>355</v>
      </c>
      <c r="O28" s="819"/>
      <c r="P28" s="819"/>
      <c r="Q28" s="819"/>
      <c r="R28" s="819"/>
      <c r="S28" s="819"/>
      <c r="T28" s="819"/>
      <c r="U28" s="794"/>
    </row>
    <row r="29" spans="1:21" s="93" customFormat="1">
      <c r="A29" s="796">
        <v>1</v>
      </c>
      <c r="B29" s="810" t="s">
        <v>1308</v>
      </c>
      <c r="C29" s="815"/>
      <c r="D29" s="815"/>
      <c r="E29" s="815"/>
      <c r="F29" s="815"/>
      <c r="G29" s="815"/>
      <c r="H29" s="815"/>
      <c r="I29" s="815"/>
      <c r="J29" s="815"/>
      <c r="K29" s="815"/>
      <c r="L29" s="816">
        <v>3</v>
      </c>
      <c r="M29" s="199" t="s">
        <v>371</v>
      </c>
      <c r="N29" s="783" t="s">
        <v>355</v>
      </c>
      <c r="O29" s="817">
        <v>0</v>
      </c>
      <c r="P29" s="817">
        <v>0</v>
      </c>
      <c r="Q29" s="817">
        <v>0</v>
      </c>
      <c r="R29" s="817">
        <v>0</v>
      </c>
      <c r="S29" s="817">
        <v>0</v>
      </c>
      <c r="T29" s="817">
        <v>0</v>
      </c>
      <c r="U29" s="794"/>
    </row>
    <row r="30" spans="1:21">
      <c r="A30" s="796">
        <v>1</v>
      </c>
      <c r="B30" s="810" t="s">
        <v>1324</v>
      </c>
      <c r="C30" s="810"/>
      <c r="D30" s="810"/>
      <c r="E30" s="810"/>
      <c r="F30" s="810"/>
      <c r="G30" s="810"/>
      <c r="H30" s="810"/>
      <c r="I30" s="810"/>
      <c r="J30" s="810"/>
      <c r="K30" s="810"/>
      <c r="L30" s="818">
        <v>3.1</v>
      </c>
      <c r="M30" s="203" t="s">
        <v>361</v>
      </c>
      <c r="N30" s="783" t="s">
        <v>355</v>
      </c>
      <c r="O30" s="819"/>
      <c r="P30" s="819"/>
      <c r="Q30" s="819"/>
      <c r="R30" s="819"/>
      <c r="S30" s="819"/>
      <c r="T30" s="819"/>
      <c r="U30" s="794"/>
    </row>
    <row r="31" spans="1:21">
      <c r="A31" s="796">
        <v>1</v>
      </c>
      <c r="B31" s="810" t="s">
        <v>1325</v>
      </c>
      <c r="C31" s="810"/>
      <c r="D31" s="810"/>
      <c r="E31" s="810"/>
      <c r="F31" s="810"/>
      <c r="G31" s="810"/>
      <c r="H31" s="810"/>
      <c r="I31" s="810"/>
      <c r="J31" s="810"/>
      <c r="K31" s="810"/>
      <c r="L31" s="818">
        <v>3.2</v>
      </c>
      <c r="M31" s="203" t="s">
        <v>362</v>
      </c>
      <c r="N31" s="783" t="s">
        <v>355</v>
      </c>
      <c r="O31" s="819"/>
      <c r="P31" s="819"/>
      <c r="Q31" s="819"/>
      <c r="R31" s="819"/>
      <c r="S31" s="819"/>
      <c r="T31" s="819"/>
      <c r="U31" s="794"/>
    </row>
    <row r="32" spans="1:21">
      <c r="A32" s="796">
        <v>1</v>
      </c>
      <c r="B32" s="810" t="s">
        <v>1326</v>
      </c>
      <c r="C32" s="810"/>
      <c r="D32" s="810"/>
      <c r="E32" s="810"/>
      <c r="F32" s="810"/>
      <c r="G32" s="810"/>
      <c r="H32" s="810"/>
      <c r="I32" s="810"/>
      <c r="J32" s="810"/>
      <c r="K32" s="810"/>
      <c r="L32" s="818">
        <v>3.3</v>
      </c>
      <c r="M32" s="203" t="s">
        <v>364</v>
      </c>
      <c r="N32" s="783" t="s">
        <v>355</v>
      </c>
      <c r="O32" s="819"/>
      <c r="P32" s="819"/>
      <c r="Q32" s="819"/>
      <c r="R32" s="819"/>
      <c r="S32" s="819"/>
      <c r="T32" s="819"/>
      <c r="U32" s="794"/>
    </row>
    <row r="33" spans="1:21">
      <c r="A33" s="796">
        <v>1</v>
      </c>
      <c r="B33" s="810" t="s">
        <v>1412</v>
      </c>
      <c r="C33" s="810"/>
      <c r="D33" s="810"/>
      <c r="E33" s="810"/>
      <c r="F33" s="810"/>
      <c r="G33" s="810"/>
      <c r="H33" s="810"/>
      <c r="I33" s="810"/>
      <c r="J33" s="810"/>
      <c r="K33" s="810"/>
      <c r="L33" s="818">
        <v>3.4</v>
      </c>
      <c r="M33" s="203" t="s">
        <v>366</v>
      </c>
      <c r="N33" s="783" t="s">
        <v>355</v>
      </c>
      <c r="O33" s="819"/>
      <c r="P33" s="819"/>
      <c r="Q33" s="819"/>
      <c r="R33" s="819"/>
      <c r="S33" s="819"/>
      <c r="T33" s="819"/>
      <c r="U33" s="794"/>
    </row>
    <row r="34" spans="1:21">
      <c r="A34" s="796">
        <v>1</v>
      </c>
      <c r="B34" s="810" t="s">
        <v>1413</v>
      </c>
      <c r="C34" s="810"/>
      <c r="D34" s="810"/>
      <c r="E34" s="810"/>
      <c r="F34" s="810"/>
      <c r="G34" s="810"/>
      <c r="H34" s="810"/>
      <c r="I34" s="810"/>
      <c r="J34" s="810"/>
      <c r="K34" s="810"/>
      <c r="L34" s="818">
        <v>3.5</v>
      </c>
      <c r="M34" s="203" t="s">
        <v>368</v>
      </c>
      <c r="N34" s="783" t="s">
        <v>355</v>
      </c>
      <c r="O34" s="819"/>
      <c r="P34" s="819"/>
      <c r="Q34" s="819"/>
      <c r="R34" s="819"/>
      <c r="S34" s="819"/>
      <c r="T34" s="819"/>
      <c r="U34" s="794"/>
    </row>
    <row r="35" spans="1:21" s="93" customFormat="1" ht="22.8">
      <c r="A35" s="796">
        <v>1</v>
      </c>
      <c r="B35" s="810" t="s">
        <v>1362</v>
      </c>
      <c r="C35" s="815"/>
      <c r="D35" s="815"/>
      <c r="E35" s="815"/>
      <c r="F35" s="815"/>
      <c r="G35" s="815"/>
      <c r="H35" s="815"/>
      <c r="I35" s="815"/>
      <c r="J35" s="815"/>
      <c r="K35" s="815"/>
      <c r="L35" s="816">
        <v>4</v>
      </c>
      <c r="M35" s="199" t="s">
        <v>375</v>
      </c>
      <c r="N35" s="783" t="s">
        <v>355</v>
      </c>
      <c r="O35" s="817">
        <v>0</v>
      </c>
      <c r="P35" s="817">
        <v>0</v>
      </c>
      <c r="Q35" s="817">
        <v>0</v>
      </c>
      <c r="R35" s="817">
        <v>0</v>
      </c>
      <c r="S35" s="817">
        <v>0</v>
      </c>
      <c r="T35" s="817">
        <v>0</v>
      </c>
      <c r="U35" s="794"/>
    </row>
    <row r="36" spans="1:21">
      <c r="A36" s="796">
        <v>1</v>
      </c>
      <c r="B36" s="810" t="s">
        <v>1309</v>
      </c>
      <c r="C36" s="810"/>
      <c r="D36" s="810"/>
      <c r="E36" s="810"/>
      <c r="F36" s="810"/>
      <c r="G36" s="810"/>
      <c r="H36" s="810"/>
      <c r="I36" s="810"/>
      <c r="J36" s="810"/>
      <c r="K36" s="810"/>
      <c r="L36" s="818">
        <v>4.0999999999999996</v>
      </c>
      <c r="M36" s="203" t="s">
        <v>361</v>
      </c>
      <c r="N36" s="783" t="s">
        <v>355</v>
      </c>
      <c r="O36" s="819">
        <v>0</v>
      </c>
      <c r="P36" s="819">
        <v>0</v>
      </c>
      <c r="Q36" s="819">
        <v>0</v>
      </c>
      <c r="R36" s="819">
        <v>0</v>
      </c>
      <c r="S36" s="819">
        <v>0</v>
      </c>
      <c r="T36" s="819">
        <v>0</v>
      </c>
      <c r="U36" s="794"/>
    </row>
    <row r="37" spans="1:21">
      <c r="A37" s="796">
        <v>1</v>
      </c>
      <c r="B37" s="810" t="s">
        <v>1310</v>
      </c>
      <c r="C37" s="810"/>
      <c r="D37" s="810"/>
      <c r="E37" s="810"/>
      <c r="F37" s="810"/>
      <c r="G37" s="810"/>
      <c r="H37" s="810"/>
      <c r="I37" s="810"/>
      <c r="J37" s="810"/>
      <c r="K37" s="810"/>
      <c r="L37" s="818">
        <v>4.2</v>
      </c>
      <c r="M37" s="203" t="s">
        <v>362</v>
      </c>
      <c r="N37" s="783" t="s">
        <v>355</v>
      </c>
      <c r="O37" s="819">
        <v>0</v>
      </c>
      <c r="P37" s="819">
        <v>0</v>
      </c>
      <c r="Q37" s="819">
        <v>0</v>
      </c>
      <c r="R37" s="819">
        <v>0</v>
      </c>
      <c r="S37" s="819">
        <v>0</v>
      </c>
      <c r="T37" s="819">
        <v>0</v>
      </c>
      <c r="U37" s="794"/>
    </row>
    <row r="38" spans="1:21">
      <c r="A38" s="796">
        <v>1</v>
      </c>
      <c r="B38" s="810" t="s">
        <v>1327</v>
      </c>
      <c r="C38" s="810"/>
      <c r="D38" s="810"/>
      <c r="E38" s="810"/>
      <c r="F38" s="810"/>
      <c r="G38" s="810"/>
      <c r="H38" s="810"/>
      <c r="I38" s="810"/>
      <c r="J38" s="810"/>
      <c r="K38" s="810"/>
      <c r="L38" s="818">
        <v>4.3</v>
      </c>
      <c r="M38" s="203" t="s">
        <v>364</v>
      </c>
      <c r="N38" s="783" t="s">
        <v>355</v>
      </c>
      <c r="O38" s="819">
        <v>0</v>
      </c>
      <c r="P38" s="819">
        <v>0</v>
      </c>
      <c r="Q38" s="819">
        <v>0</v>
      </c>
      <c r="R38" s="819">
        <v>0</v>
      </c>
      <c r="S38" s="819">
        <v>0</v>
      </c>
      <c r="T38" s="819">
        <v>0</v>
      </c>
      <c r="U38" s="794"/>
    </row>
    <row r="39" spans="1:21">
      <c r="A39" s="796">
        <v>1</v>
      </c>
      <c r="B39" s="810" t="s">
        <v>1328</v>
      </c>
      <c r="C39" s="810"/>
      <c r="D39" s="810"/>
      <c r="E39" s="810"/>
      <c r="F39" s="810"/>
      <c r="G39" s="810"/>
      <c r="H39" s="810"/>
      <c r="I39" s="810"/>
      <c r="J39" s="810"/>
      <c r="K39" s="810"/>
      <c r="L39" s="818">
        <v>4.4000000000000004</v>
      </c>
      <c r="M39" s="203" t="s">
        <v>366</v>
      </c>
      <c r="N39" s="783" t="s">
        <v>355</v>
      </c>
      <c r="O39" s="819">
        <v>0</v>
      </c>
      <c r="P39" s="819">
        <v>0</v>
      </c>
      <c r="Q39" s="819">
        <v>0</v>
      </c>
      <c r="R39" s="819">
        <v>0</v>
      </c>
      <c r="S39" s="819">
        <v>0</v>
      </c>
      <c r="T39" s="819">
        <v>0</v>
      </c>
      <c r="U39" s="794"/>
    </row>
    <row r="40" spans="1:21">
      <c r="A40" s="796">
        <v>1</v>
      </c>
      <c r="B40" s="810" t="s">
        <v>1414</v>
      </c>
      <c r="C40" s="810"/>
      <c r="D40" s="810"/>
      <c r="E40" s="810"/>
      <c r="F40" s="810"/>
      <c r="G40" s="810"/>
      <c r="H40" s="810"/>
      <c r="I40" s="810"/>
      <c r="J40" s="810"/>
      <c r="K40" s="810"/>
      <c r="L40" s="818">
        <v>4.5</v>
      </c>
      <c r="M40" s="203" t="s">
        <v>368</v>
      </c>
      <c r="N40" s="783" t="s">
        <v>355</v>
      </c>
      <c r="O40" s="819">
        <v>0</v>
      </c>
      <c r="P40" s="819">
        <v>0</v>
      </c>
      <c r="Q40" s="819">
        <v>0</v>
      </c>
      <c r="R40" s="819">
        <v>0</v>
      </c>
      <c r="S40" s="819">
        <v>0</v>
      </c>
      <c r="T40" s="819">
        <v>0</v>
      </c>
      <c r="U40" s="794"/>
    </row>
    <row r="41" spans="1:21" s="93" customFormat="1">
      <c r="A41" s="796">
        <v>1</v>
      </c>
      <c r="B41" s="810" t="s">
        <v>1311</v>
      </c>
      <c r="C41" s="815"/>
      <c r="D41" s="815"/>
      <c r="E41" s="815"/>
      <c r="F41" s="815"/>
      <c r="G41" s="815"/>
      <c r="H41" s="815"/>
      <c r="I41" s="815"/>
      <c r="J41" s="815"/>
      <c r="K41" s="815"/>
      <c r="L41" s="816">
        <v>5</v>
      </c>
      <c r="M41" s="199" t="s">
        <v>380</v>
      </c>
      <c r="N41" s="783" t="s">
        <v>355</v>
      </c>
      <c r="O41" s="817">
        <v>0</v>
      </c>
      <c r="P41" s="817">
        <v>0</v>
      </c>
      <c r="Q41" s="817">
        <v>0</v>
      </c>
      <c r="R41" s="817">
        <v>0</v>
      </c>
      <c r="S41" s="817">
        <v>0</v>
      </c>
      <c r="T41" s="817">
        <v>0</v>
      </c>
      <c r="U41" s="794"/>
    </row>
    <row r="42" spans="1:21">
      <c r="A42" s="796">
        <v>1</v>
      </c>
      <c r="B42" s="810" t="s">
        <v>1337</v>
      </c>
      <c r="C42" s="810"/>
      <c r="D42" s="810"/>
      <c r="E42" s="810"/>
      <c r="F42" s="810"/>
      <c r="G42" s="810"/>
      <c r="H42" s="810"/>
      <c r="I42" s="810"/>
      <c r="J42" s="810"/>
      <c r="K42" s="810"/>
      <c r="L42" s="818">
        <v>5.0999999999999996</v>
      </c>
      <c r="M42" s="203" t="s">
        <v>361</v>
      </c>
      <c r="N42" s="783" t="s">
        <v>355</v>
      </c>
      <c r="O42" s="819">
        <v>0</v>
      </c>
      <c r="P42" s="819">
        <v>0</v>
      </c>
      <c r="Q42" s="819">
        <v>0</v>
      </c>
      <c r="R42" s="819">
        <v>0</v>
      </c>
      <c r="S42" s="819">
        <v>0</v>
      </c>
      <c r="T42" s="819">
        <v>0</v>
      </c>
      <c r="U42" s="794"/>
    </row>
    <row r="43" spans="1:21">
      <c r="A43" s="796">
        <v>1</v>
      </c>
      <c r="B43" s="810" t="s">
        <v>1338</v>
      </c>
      <c r="C43" s="810"/>
      <c r="D43" s="810"/>
      <c r="E43" s="810"/>
      <c r="F43" s="810"/>
      <c r="G43" s="810"/>
      <c r="H43" s="810"/>
      <c r="I43" s="810"/>
      <c r="J43" s="810"/>
      <c r="K43" s="810"/>
      <c r="L43" s="818">
        <v>5.2</v>
      </c>
      <c r="M43" s="203" t="s">
        <v>362</v>
      </c>
      <c r="N43" s="783" t="s">
        <v>355</v>
      </c>
      <c r="O43" s="819">
        <v>0</v>
      </c>
      <c r="P43" s="819">
        <v>0</v>
      </c>
      <c r="Q43" s="819">
        <v>0</v>
      </c>
      <c r="R43" s="819">
        <v>0</v>
      </c>
      <c r="S43" s="819">
        <v>0</v>
      </c>
      <c r="T43" s="819">
        <v>0</v>
      </c>
      <c r="U43" s="794"/>
    </row>
    <row r="44" spans="1:21">
      <c r="A44" s="796">
        <v>1</v>
      </c>
      <c r="B44" s="810" t="s">
        <v>1339</v>
      </c>
      <c r="C44" s="810"/>
      <c r="D44" s="810"/>
      <c r="E44" s="810"/>
      <c r="F44" s="810"/>
      <c r="G44" s="810"/>
      <c r="H44" s="810"/>
      <c r="I44" s="810"/>
      <c r="J44" s="810"/>
      <c r="K44" s="810"/>
      <c r="L44" s="818">
        <v>5.3</v>
      </c>
      <c r="M44" s="203" t="s">
        <v>364</v>
      </c>
      <c r="N44" s="783" t="s">
        <v>355</v>
      </c>
      <c r="O44" s="819">
        <v>0</v>
      </c>
      <c r="P44" s="819">
        <v>0</v>
      </c>
      <c r="Q44" s="819">
        <v>0</v>
      </c>
      <c r="R44" s="819">
        <v>0</v>
      </c>
      <c r="S44" s="819">
        <v>0</v>
      </c>
      <c r="T44" s="819">
        <v>0</v>
      </c>
      <c r="U44" s="794"/>
    </row>
    <row r="45" spans="1:21">
      <c r="A45" s="796">
        <v>1</v>
      </c>
      <c r="B45" s="810" t="s">
        <v>1340</v>
      </c>
      <c r="C45" s="810"/>
      <c r="D45" s="810"/>
      <c r="E45" s="810"/>
      <c r="F45" s="810"/>
      <c r="G45" s="810"/>
      <c r="H45" s="810"/>
      <c r="I45" s="810"/>
      <c r="J45" s="810"/>
      <c r="K45" s="810"/>
      <c r="L45" s="818">
        <v>5.4</v>
      </c>
      <c r="M45" s="203" t="s">
        <v>366</v>
      </c>
      <c r="N45" s="783" t="s">
        <v>355</v>
      </c>
      <c r="O45" s="819">
        <v>0</v>
      </c>
      <c r="P45" s="819">
        <v>0</v>
      </c>
      <c r="Q45" s="819">
        <v>0</v>
      </c>
      <c r="R45" s="819">
        <v>0</v>
      </c>
      <c r="S45" s="819">
        <v>0</v>
      </c>
      <c r="T45" s="819">
        <v>0</v>
      </c>
      <c r="U45" s="794"/>
    </row>
    <row r="46" spans="1:21">
      <c r="A46" s="796">
        <v>1</v>
      </c>
      <c r="B46" s="810" t="s">
        <v>1415</v>
      </c>
      <c r="C46" s="810"/>
      <c r="D46" s="810"/>
      <c r="E46" s="810"/>
      <c r="F46" s="810"/>
      <c r="G46" s="810"/>
      <c r="H46" s="810"/>
      <c r="I46" s="810"/>
      <c r="J46" s="810"/>
      <c r="K46" s="810"/>
      <c r="L46" s="818">
        <v>5.5</v>
      </c>
      <c r="M46" s="203" t="s">
        <v>368</v>
      </c>
      <c r="N46" s="783" t="s">
        <v>355</v>
      </c>
      <c r="O46" s="819">
        <v>0</v>
      </c>
      <c r="P46" s="819">
        <v>0</v>
      </c>
      <c r="Q46" s="819">
        <v>0</v>
      </c>
      <c r="R46" s="819">
        <v>0</v>
      </c>
      <c r="S46" s="819">
        <v>0</v>
      </c>
      <c r="T46" s="819">
        <v>0</v>
      </c>
      <c r="U46" s="794"/>
    </row>
    <row r="47" spans="1:21" s="93" customFormat="1" ht="22.8">
      <c r="A47" s="796">
        <v>1</v>
      </c>
      <c r="B47" s="810" t="s">
        <v>1363</v>
      </c>
      <c r="C47" s="815"/>
      <c r="D47" s="815"/>
      <c r="E47" s="815"/>
      <c r="F47" s="815"/>
      <c r="G47" s="815"/>
      <c r="H47" s="815"/>
      <c r="I47" s="815"/>
      <c r="J47" s="815"/>
      <c r="K47" s="815"/>
      <c r="L47" s="816">
        <v>6</v>
      </c>
      <c r="M47" s="199" t="s">
        <v>384</v>
      </c>
      <c r="N47" s="205"/>
      <c r="O47" s="206"/>
      <c r="P47" s="206"/>
      <c r="Q47" s="206"/>
      <c r="R47" s="206"/>
      <c r="S47" s="206"/>
      <c r="T47" s="206"/>
      <c r="U47" s="794"/>
    </row>
    <row r="48" spans="1:21">
      <c r="A48" s="796">
        <v>1</v>
      </c>
      <c r="B48" s="810" t="s">
        <v>1341</v>
      </c>
      <c r="C48" s="810"/>
      <c r="D48" s="810"/>
      <c r="E48" s="810"/>
      <c r="F48" s="810"/>
      <c r="G48" s="810"/>
      <c r="H48" s="810"/>
      <c r="I48" s="810"/>
      <c r="J48" s="810"/>
      <c r="K48" s="810"/>
      <c r="L48" s="818">
        <v>6.1</v>
      </c>
      <c r="M48" s="203" t="s">
        <v>361</v>
      </c>
      <c r="N48" s="200" t="s">
        <v>142</v>
      </c>
      <c r="O48" s="819">
        <v>0</v>
      </c>
      <c r="P48" s="819">
        <v>0</v>
      </c>
      <c r="Q48" s="819">
        <v>0</v>
      </c>
      <c r="R48" s="819">
        <v>0</v>
      </c>
      <c r="S48" s="819">
        <v>0</v>
      </c>
      <c r="T48" s="819">
        <v>0</v>
      </c>
      <c r="U48" s="794"/>
    </row>
    <row r="49" spans="1:21">
      <c r="A49" s="796">
        <v>1</v>
      </c>
      <c r="B49" s="810" t="s">
        <v>1342</v>
      </c>
      <c r="C49" s="810"/>
      <c r="D49" s="810"/>
      <c r="E49" s="810"/>
      <c r="F49" s="810"/>
      <c r="G49" s="810"/>
      <c r="H49" s="810"/>
      <c r="I49" s="810"/>
      <c r="J49" s="810"/>
      <c r="K49" s="810"/>
      <c r="L49" s="818">
        <v>6.2</v>
      </c>
      <c r="M49" s="203" t="s">
        <v>362</v>
      </c>
      <c r="N49" s="200" t="s">
        <v>142</v>
      </c>
      <c r="O49" s="819">
        <v>0</v>
      </c>
      <c r="P49" s="819">
        <v>0</v>
      </c>
      <c r="Q49" s="819">
        <v>0</v>
      </c>
      <c r="R49" s="819">
        <v>0</v>
      </c>
      <c r="S49" s="819">
        <v>0</v>
      </c>
      <c r="T49" s="819">
        <v>0</v>
      </c>
      <c r="U49" s="794"/>
    </row>
    <row r="50" spans="1:21">
      <c r="A50" s="796">
        <v>1</v>
      </c>
      <c r="B50" s="810" t="s">
        <v>1343</v>
      </c>
      <c r="C50" s="810"/>
      <c r="D50" s="810"/>
      <c r="E50" s="810"/>
      <c r="F50" s="810"/>
      <c r="G50" s="810"/>
      <c r="H50" s="810"/>
      <c r="I50" s="810"/>
      <c r="J50" s="810"/>
      <c r="K50" s="810"/>
      <c r="L50" s="818">
        <v>6.3</v>
      </c>
      <c r="M50" s="203" t="s">
        <v>364</v>
      </c>
      <c r="N50" s="200" t="s">
        <v>142</v>
      </c>
      <c r="O50" s="819">
        <v>0</v>
      </c>
      <c r="P50" s="819">
        <v>0</v>
      </c>
      <c r="Q50" s="819">
        <v>0</v>
      </c>
      <c r="R50" s="819">
        <v>0</v>
      </c>
      <c r="S50" s="819">
        <v>0</v>
      </c>
      <c r="T50" s="819">
        <v>0</v>
      </c>
      <c r="U50" s="794"/>
    </row>
    <row r="51" spans="1:21">
      <c r="A51" s="796">
        <v>1</v>
      </c>
      <c r="B51" s="810" t="s">
        <v>1344</v>
      </c>
      <c r="C51" s="810"/>
      <c r="D51" s="810"/>
      <c r="E51" s="810"/>
      <c r="F51" s="810"/>
      <c r="G51" s="810"/>
      <c r="H51" s="810"/>
      <c r="I51" s="810"/>
      <c r="J51" s="810"/>
      <c r="K51" s="810"/>
      <c r="L51" s="818">
        <v>6.4</v>
      </c>
      <c r="M51" s="203" t="s">
        <v>366</v>
      </c>
      <c r="N51" s="200" t="s">
        <v>142</v>
      </c>
      <c r="O51" s="819">
        <v>0</v>
      </c>
      <c r="P51" s="819">
        <v>0</v>
      </c>
      <c r="Q51" s="819">
        <v>0</v>
      </c>
      <c r="R51" s="819">
        <v>0</v>
      </c>
      <c r="S51" s="819">
        <v>0</v>
      </c>
      <c r="T51" s="819">
        <v>0</v>
      </c>
      <c r="U51" s="794"/>
    </row>
    <row r="52" spans="1:21">
      <c r="A52" s="796">
        <v>1</v>
      </c>
      <c r="B52" s="810" t="s">
        <v>1399</v>
      </c>
      <c r="C52" s="810"/>
      <c r="D52" s="810"/>
      <c r="E52" s="810"/>
      <c r="F52" s="810"/>
      <c r="G52" s="810"/>
      <c r="H52" s="810"/>
      <c r="I52" s="810"/>
      <c r="J52" s="810"/>
      <c r="K52" s="810"/>
      <c r="L52" s="818">
        <v>6.5</v>
      </c>
      <c r="M52" s="203" t="s">
        <v>368</v>
      </c>
      <c r="N52" s="200" t="s">
        <v>142</v>
      </c>
      <c r="O52" s="819">
        <v>0</v>
      </c>
      <c r="P52" s="819">
        <v>0</v>
      </c>
      <c r="Q52" s="819">
        <v>0</v>
      </c>
      <c r="R52" s="819">
        <v>0</v>
      </c>
      <c r="S52" s="819">
        <v>0</v>
      </c>
      <c r="T52" s="819">
        <v>0</v>
      </c>
      <c r="U52" s="794"/>
    </row>
    <row r="53" spans="1:21" s="93" customFormat="1">
      <c r="A53" s="796">
        <v>1</v>
      </c>
      <c r="B53" s="810" t="s">
        <v>1364</v>
      </c>
      <c r="C53" s="815"/>
      <c r="D53" s="815"/>
      <c r="E53" s="815"/>
      <c r="F53" s="815"/>
      <c r="G53" s="815"/>
      <c r="H53" s="815"/>
      <c r="I53" s="815"/>
      <c r="J53" s="815"/>
      <c r="K53" s="815"/>
      <c r="L53" s="816">
        <v>7</v>
      </c>
      <c r="M53" s="199" t="s">
        <v>388</v>
      </c>
      <c r="N53" s="783" t="s">
        <v>355</v>
      </c>
      <c r="O53" s="817">
        <v>0</v>
      </c>
      <c r="P53" s="817">
        <v>32.020000000000003</v>
      </c>
      <c r="Q53" s="817">
        <v>0</v>
      </c>
      <c r="R53" s="817">
        <v>0</v>
      </c>
      <c r="S53" s="817">
        <v>38.9</v>
      </c>
      <c r="T53" s="817">
        <v>0</v>
      </c>
      <c r="U53" s="794"/>
    </row>
    <row r="54" spans="1:21">
      <c r="A54" s="796">
        <v>1</v>
      </c>
      <c r="B54" s="810" t="s">
        <v>1390</v>
      </c>
      <c r="C54" s="810"/>
      <c r="D54" s="810"/>
      <c r="E54" s="810"/>
      <c r="F54" s="810"/>
      <c r="G54" s="810"/>
      <c r="H54" s="810"/>
      <c r="I54" s="810"/>
      <c r="J54" s="810"/>
      <c r="K54" s="810"/>
      <c r="L54" s="818">
        <v>7.1</v>
      </c>
      <c r="M54" s="203" t="s">
        <v>361</v>
      </c>
      <c r="N54" s="783" t="s">
        <v>355</v>
      </c>
      <c r="O54" s="819"/>
      <c r="P54" s="819"/>
      <c r="Q54" s="819"/>
      <c r="R54" s="819"/>
      <c r="S54" s="819"/>
      <c r="T54" s="819"/>
      <c r="U54" s="794"/>
    </row>
    <row r="55" spans="1:21">
      <c r="A55" s="796">
        <v>1</v>
      </c>
      <c r="B55" s="810" t="s">
        <v>1345</v>
      </c>
      <c r="C55" s="810"/>
      <c r="D55" s="810"/>
      <c r="E55" s="810"/>
      <c r="F55" s="810"/>
      <c r="G55" s="810"/>
      <c r="H55" s="810"/>
      <c r="I55" s="810"/>
      <c r="J55" s="810"/>
      <c r="K55" s="810"/>
      <c r="L55" s="818">
        <v>7.2</v>
      </c>
      <c r="M55" s="203" t="s">
        <v>362</v>
      </c>
      <c r="N55" s="783" t="s">
        <v>355</v>
      </c>
      <c r="O55" s="819"/>
      <c r="P55" s="819"/>
      <c r="Q55" s="819"/>
      <c r="R55" s="819"/>
      <c r="S55" s="819"/>
      <c r="T55" s="819"/>
      <c r="U55" s="794"/>
    </row>
    <row r="56" spans="1:21">
      <c r="A56" s="796">
        <v>1</v>
      </c>
      <c r="B56" s="810" t="s">
        <v>1346</v>
      </c>
      <c r="C56" s="810"/>
      <c r="D56" s="810"/>
      <c r="E56" s="810"/>
      <c r="F56" s="810"/>
      <c r="G56" s="810"/>
      <c r="H56" s="810"/>
      <c r="I56" s="810"/>
      <c r="J56" s="810"/>
      <c r="K56" s="810"/>
      <c r="L56" s="818">
        <v>7.3</v>
      </c>
      <c r="M56" s="203" t="s">
        <v>364</v>
      </c>
      <c r="N56" s="783" t="s">
        <v>355</v>
      </c>
      <c r="O56" s="819"/>
      <c r="P56" s="819"/>
      <c r="Q56" s="819"/>
      <c r="R56" s="819"/>
      <c r="S56" s="819"/>
      <c r="T56" s="819"/>
      <c r="U56" s="794"/>
    </row>
    <row r="57" spans="1:21">
      <c r="A57" s="796">
        <v>1</v>
      </c>
      <c r="B57" s="810" t="s">
        <v>1347</v>
      </c>
      <c r="C57" s="810"/>
      <c r="D57" s="810"/>
      <c r="E57" s="810"/>
      <c r="F57" s="810"/>
      <c r="G57" s="810"/>
      <c r="H57" s="810"/>
      <c r="I57" s="810"/>
      <c r="J57" s="810"/>
      <c r="K57" s="810"/>
      <c r="L57" s="818">
        <v>7.4</v>
      </c>
      <c r="M57" s="203" t="s">
        <v>366</v>
      </c>
      <c r="N57" s="783" t="s">
        <v>355</v>
      </c>
      <c r="O57" s="819"/>
      <c r="P57" s="819"/>
      <c r="Q57" s="819"/>
      <c r="R57" s="819"/>
      <c r="S57" s="819"/>
      <c r="T57" s="819"/>
      <c r="U57" s="794"/>
    </row>
    <row r="58" spans="1:21">
      <c r="A58" s="796">
        <v>1</v>
      </c>
      <c r="B58" s="810" t="s">
        <v>1348</v>
      </c>
      <c r="C58" s="810"/>
      <c r="D58" s="810"/>
      <c r="E58" s="810"/>
      <c r="F58" s="810"/>
      <c r="G58" s="810"/>
      <c r="H58" s="810"/>
      <c r="I58" s="810"/>
      <c r="J58" s="810"/>
      <c r="K58" s="810"/>
      <c r="L58" s="818">
        <v>7.5</v>
      </c>
      <c r="M58" s="203" t="s">
        <v>368</v>
      </c>
      <c r="N58" s="783" t="s">
        <v>355</v>
      </c>
      <c r="O58" s="819"/>
      <c r="P58" s="819">
        <v>32.020000000000003</v>
      </c>
      <c r="Q58" s="819"/>
      <c r="R58" s="819"/>
      <c r="S58" s="819">
        <v>38.9</v>
      </c>
      <c r="T58" s="819">
        <v>0</v>
      </c>
      <c r="U58" s="794"/>
    </row>
    <row r="59" spans="1:21" s="93" customFormat="1">
      <c r="A59" s="796">
        <v>1</v>
      </c>
      <c r="B59" s="810" t="s">
        <v>1365</v>
      </c>
      <c r="C59" s="815"/>
      <c r="D59" s="815"/>
      <c r="E59" s="815"/>
      <c r="F59" s="815"/>
      <c r="G59" s="815"/>
      <c r="H59" s="815"/>
      <c r="I59" s="815"/>
      <c r="J59" s="815"/>
      <c r="K59" s="815"/>
      <c r="L59" s="816">
        <v>8</v>
      </c>
      <c r="M59" s="199" t="s">
        <v>392</v>
      </c>
      <c r="N59" s="783" t="s">
        <v>355</v>
      </c>
      <c r="O59" s="817">
        <v>0</v>
      </c>
      <c r="P59" s="817">
        <v>0</v>
      </c>
      <c r="Q59" s="817">
        <v>0</v>
      </c>
      <c r="R59" s="817">
        <v>0</v>
      </c>
      <c r="S59" s="817">
        <v>0</v>
      </c>
      <c r="T59" s="817">
        <v>0</v>
      </c>
      <c r="U59" s="794"/>
    </row>
    <row r="60" spans="1:21">
      <c r="A60" s="796">
        <v>1</v>
      </c>
      <c r="B60" s="810" t="s">
        <v>1366</v>
      </c>
      <c r="C60" s="810"/>
      <c r="D60" s="810"/>
      <c r="E60" s="810"/>
      <c r="F60" s="810"/>
      <c r="G60" s="810"/>
      <c r="H60" s="810"/>
      <c r="I60" s="810"/>
      <c r="J60" s="810"/>
      <c r="K60" s="810"/>
      <c r="L60" s="818">
        <v>8.1</v>
      </c>
      <c r="M60" s="203" t="s">
        <v>361</v>
      </c>
      <c r="N60" s="783" t="s">
        <v>355</v>
      </c>
      <c r="O60" s="819"/>
      <c r="P60" s="819"/>
      <c r="Q60" s="819"/>
      <c r="R60" s="819"/>
      <c r="S60" s="819"/>
      <c r="T60" s="819"/>
      <c r="U60" s="794"/>
    </row>
    <row r="61" spans="1:21">
      <c r="A61" s="796">
        <v>1</v>
      </c>
      <c r="B61" s="810" t="s">
        <v>1367</v>
      </c>
      <c r="C61" s="810"/>
      <c r="D61" s="810"/>
      <c r="E61" s="810"/>
      <c r="F61" s="810"/>
      <c r="G61" s="810"/>
      <c r="H61" s="810"/>
      <c r="I61" s="810"/>
      <c r="J61" s="810"/>
      <c r="K61" s="810"/>
      <c r="L61" s="818">
        <v>8.1999999999999993</v>
      </c>
      <c r="M61" s="203" t="s">
        <v>362</v>
      </c>
      <c r="N61" s="783" t="s">
        <v>355</v>
      </c>
      <c r="O61" s="819"/>
      <c r="P61" s="819"/>
      <c r="Q61" s="819"/>
      <c r="R61" s="819"/>
      <c r="S61" s="819"/>
      <c r="T61" s="819"/>
      <c r="U61" s="794"/>
    </row>
    <row r="62" spans="1:21">
      <c r="A62" s="796">
        <v>1</v>
      </c>
      <c r="B62" s="810" t="s">
        <v>1368</v>
      </c>
      <c r="C62" s="810"/>
      <c r="D62" s="810"/>
      <c r="E62" s="810"/>
      <c r="F62" s="810"/>
      <c r="G62" s="810"/>
      <c r="H62" s="810"/>
      <c r="I62" s="810"/>
      <c r="J62" s="810"/>
      <c r="K62" s="810"/>
      <c r="L62" s="818">
        <v>8.3000000000000007</v>
      </c>
      <c r="M62" s="203" t="s">
        <v>364</v>
      </c>
      <c r="N62" s="783" t="s">
        <v>355</v>
      </c>
      <c r="O62" s="819"/>
      <c r="P62" s="819"/>
      <c r="Q62" s="819"/>
      <c r="R62" s="819"/>
      <c r="S62" s="819"/>
      <c r="T62" s="819"/>
      <c r="U62" s="794"/>
    </row>
    <row r="63" spans="1:21">
      <c r="A63" s="796">
        <v>1</v>
      </c>
      <c r="B63" s="810" t="s">
        <v>1416</v>
      </c>
      <c r="C63" s="810"/>
      <c r="D63" s="810"/>
      <c r="E63" s="810"/>
      <c r="F63" s="810"/>
      <c r="G63" s="810"/>
      <c r="H63" s="810"/>
      <c r="I63" s="810"/>
      <c r="J63" s="810"/>
      <c r="K63" s="810"/>
      <c r="L63" s="818">
        <v>8.4</v>
      </c>
      <c r="M63" s="203" t="s">
        <v>366</v>
      </c>
      <c r="N63" s="783" t="s">
        <v>355</v>
      </c>
      <c r="O63" s="819"/>
      <c r="P63" s="819"/>
      <c r="Q63" s="819"/>
      <c r="R63" s="819"/>
      <c r="S63" s="819"/>
      <c r="T63" s="819"/>
      <c r="U63" s="794"/>
    </row>
    <row r="64" spans="1:21">
      <c r="A64" s="796">
        <v>1</v>
      </c>
      <c r="B64" s="810" t="s">
        <v>1417</v>
      </c>
      <c r="C64" s="810"/>
      <c r="D64" s="810"/>
      <c r="E64" s="810"/>
      <c r="F64" s="810"/>
      <c r="G64" s="810"/>
      <c r="H64" s="810"/>
      <c r="I64" s="810"/>
      <c r="J64" s="810"/>
      <c r="K64" s="810"/>
      <c r="L64" s="818">
        <v>8.5</v>
      </c>
      <c r="M64" s="203" t="s">
        <v>368</v>
      </c>
      <c r="N64" s="783" t="s">
        <v>355</v>
      </c>
      <c r="O64" s="819"/>
      <c r="P64" s="819"/>
      <c r="Q64" s="819"/>
      <c r="R64" s="819"/>
      <c r="S64" s="819"/>
      <c r="T64" s="819"/>
      <c r="U64" s="794"/>
    </row>
    <row r="65" spans="1:21">
      <c r="A65" s="769" t="s">
        <v>101</v>
      </c>
      <c r="B65" s="810"/>
      <c r="C65" s="810"/>
      <c r="D65" s="810"/>
      <c r="E65" s="810"/>
      <c r="F65" s="810"/>
      <c r="G65" s="810"/>
      <c r="H65" s="810"/>
      <c r="I65" s="810"/>
      <c r="J65" s="810"/>
      <c r="K65" s="810"/>
      <c r="L65" s="813" t="s">
        <v>2862</v>
      </c>
      <c r="M65" s="692"/>
      <c r="N65" s="673"/>
      <c r="O65" s="673"/>
      <c r="P65" s="673"/>
      <c r="Q65" s="673"/>
      <c r="R65" s="673"/>
      <c r="S65" s="673"/>
      <c r="T65" s="673"/>
      <c r="U65" s="814"/>
    </row>
    <row r="66" spans="1:21" s="93" customFormat="1" ht="22.8">
      <c r="A66" s="796">
        <v>2</v>
      </c>
      <c r="B66" s="810" t="s">
        <v>1306</v>
      </c>
      <c r="C66" s="815"/>
      <c r="D66" s="815"/>
      <c r="E66" s="815"/>
      <c r="F66" s="815"/>
      <c r="G66" s="815"/>
      <c r="H66" s="815"/>
      <c r="I66" s="815"/>
      <c r="J66" s="815"/>
      <c r="K66" s="815"/>
      <c r="L66" s="816">
        <v>1</v>
      </c>
      <c r="M66" s="199" t="s">
        <v>360</v>
      </c>
      <c r="N66" s="783" t="s">
        <v>355</v>
      </c>
      <c r="O66" s="817">
        <v>0</v>
      </c>
      <c r="P66" s="817">
        <v>0</v>
      </c>
      <c r="Q66" s="817">
        <v>0</v>
      </c>
      <c r="R66" s="817">
        <v>0</v>
      </c>
      <c r="S66" s="817">
        <v>0</v>
      </c>
      <c r="T66" s="817">
        <v>0</v>
      </c>
      <c r="U66" s="794"/>
    </row>
    <row r="67" spans="1:21">
      <c r="A67" s="796">
        <v>2</v>
      </c>
      <c r="B67" s="810" t="s">
        <v>1352</v>
      </c>
      <c r="C67" s="810"/>
      <c r="D67" s="810"/>
      <c r="E67" s="810"/>
      <c r="F67" s="810"/>
      <c r="G67" s="810"/>
      <c r="H67" s="810"/>
      <c r="I67" s="810"/>
      <c r="J67" s="810"/>
      <c r="K67" s="810"/>
      <c r="L67" s="818">
        <v>1.1000000000000001</v>
      </c>
      <c r="M67" s="203" t="s">
        <v>361</v>
      </c>
      <c r="N67" s="783" t="s">
        <v>355</v>
      </c>
      <c r="O67" s="819"/>
      <c r="P67" s="819"/>
      <c r="Q67" s="819"/>
      <c r="R67" s="819"/>
      <c r="S67" s="819"/>
      <c r="T67" s="819"/>
      <c r="U67" s="794"/>
    </row>
    <row r="68" spans="1:21">
      <c r="A68" s="796">
        <v>2</v>
      </c>
      <c r="B68" s="810" t="s">
        <v>1353</v>
      </c>
      <c r="C68" s="810"/>
      <c r="D68" s="810"/>
      <c r="E68" s="810"/>
      <c r="F68" s="810"/>
      <c r="G68" s="810"/>
      <c r="H68" s="810"/>
      <c r="I68" s="810"/>
      <c r="J68" s="810"/>
      <c r="K68" s="810"/>
      <c r="L68" s="818">
        <v>1.2</v>
      </c>
      <c r="M68" s="203" t="s">
        <v>362</v>
      </c>
      <c r="N68" s="783" t="s">
        <v>355</v>
      </c>
      <c r="O68" s="819"/>
      <c r="P68" s="819"/>
      <c r="Q68" s="819"/>
      <c r="R68" s="819"/>
      <c r="S68" s="819"/>
      <c r="T68" s="819"/>
      <c r="U68" s="794"/>
    </row>
    <row r="69" spans="1:21">
      <c r="A69" s="796">
        <v>2</v>
      </c>
      <c r="B69" s="810" t="s">
        <v>1354</v>
      </c>
      <c r="C69" s="810"/>
      <c r="D69" s="810"/>
      <c r="E69" s="810"/>
      <c r="F69" s="810"/>
      <c r="G69" s="810"/>
      <c r="H69" s="810"/>
      <c r="I69" s="810"/>
      <c r="J69" s="810"/>
      <c r="K69" s="810"/>
      <c r="L69" s="818">
        <v>1.3</v>
      </c>
      <c r="M69" s="203" t="s">
        <v>364</v>
      </c>
      <c r="N69" s="783" t="s">
        <v>355</v>
      </c>
      <c r="O69" s="819"/>
      <c r="P69" s="819"/>
      <c r="Q69" s="819"/>
      <c r="R69" s="819"/>
      <c r="S69" s="819"/>
      <c r="T69" s="819"/>
      <c r="U69" s="794"/>
    </row>
    <row r="70" spans="1:21">
      <c r="A70" s="796">
        <v>2</v>
      </c>
      <c r="B70" s="810" t="s">
        <v>1355</v>
      </c>
      <c r="C70" s="810"/>
      <c r="D70" s="810"/>
      <c r="E70" s="810"/>
      <c r="F70" s="810"/>
      <c r="G70" s="810"/>
      <c r="H70" s="810"/>
      <c r="I70" s="810"/>
      <c r="J70" s="810"/>
      <c r="K70" s="810"/>
      <c r="L70" s="818">
        <v>1.4</v>
      </c>
      <c r="M70" s="203" t="s">
        <v>366</v>
      </c>
      <c r="N70" s="783" t="s">
        <v>355</v>
      </c>
      <c r="O70" s="819"/>
      <c r="P70" s="819"/>
      <c r="Q70" s="819"/>
      <c r="R70" s="819"/>
      <c r="S70" s="819"/>
      <c r="T70" s="819"/>
      <c r="U70" s="794"/>
    </row>
    <row r="71" spans="1:21">
      <c r="A71" s="796">
        <v>2</v>
      </c>
      <c r="B71" s="810" t="s">
        <v>1408</v>
      </c>
      <c r="C71" s="810"/>
      <c r="D71" s="810"/>
      <c r="E71" s="810"/>
      <c r="F71" s="810"/>
      <c r="G71" s="810"/>
      <c r="H71" s="810"/>
      <c r="I71" s="810"/>
      <c r="J71" s="810"/>
      <c r="K71" s="810"/>
      <c r="L71" s="818">
        <v>1.5</v>
      </c>
      <c r="M71" s="203" t="s">
        <v>368</v>
      </c>
      <c r="N71" s="783" t="s">
        <v>355</v>
      </c>
      <c r="O71" s="819"/>
      <c r="P71" s="819"/>
      <c r="Q71" s="819"/>
      <c r="R71" s="819"/>
      <c r="S71" s="819"/>
      <c r="T71" s="819"/>
      <c r="U71" s="794"/>
    </row>
    <row r="72" spans="1:21" s="93" customFormat="1">
      <c r="A72" s="796">
        <v>2</v>
      </c>
      <c r="B72" s="810" t="s">
        <v>1307</v>
      </c>
      <c r="C72" s="815"/>
      <c r="D72" s="815"/>
      <c r="E72" s="815"/>
      <c r="F72" s="815"/>
      <c r="G72" s="815"/>
      <c r="H72" s="815"/>
      <c r="I72" s="815"/>
      <c r="J72" s="815"/>
      <c r="K72" s="815"/>
      <c r="L72" s="816">
        <v>2</v>
      </c>
      <c r="M72" s="199" t="s">
        <v>369</v>
      </c>
      <c r="N72" s="783" t="s">
        <v>355</v>
      </c>
      <c r="O72" s="817">
        <v>0</v>
      </c>
      <c r="P72" s="817">
        <v>0</v>
      </c>
      <c r="Q72" s="817">
        <v>0</v>
      </c>
      <c r="R72" s="817">
        <v>0</v>
      </c>
      <c r="S72" s="817">
        <v>0</v>
      </c>
      <c r="T72" s="817">
        <v>0</v>
      </c>
      <c r="U72" s="794"/>
    </row>
    <row r="73" spans="1:21">
      <c r="A73" s="796">
        <v>2</v>
      </c>
      <c r="B73" s="810" t="s">
        <v>1356</v>
      </c>
      <c r="C73" s="810"/>
      <c r="D73" s="810"/>
      <c r="E73" s="810"/>
      <c r="F73" s="810"/>
      <c r="G73" s="810"/>
      <c r="H73" s="810"/>
      <c r="I73" s="810"/>
      <c r="J73" s="810"/>
      <c r="K73" s="810"/>
      <c r="L73" s="818">
        <v>2.1</v>
      </c>
      <c r="M73" s="203" t="s">
        <v>361</v>
      </c>
      <c r="N73" s="783" t="s">
        <v>355</v>
      </c>
      <c r="O73" s="819"/>
      <c r="P73" s="819"/>
      <c r="Q73" s="819"/>
      <c r="R73" s="819"/>
      <c r="S73" s="819"/>
      <c r="T73" s="819"/>
      <c r="U73" s="794"/>
    </row>
    <row r="74" spans="1:21">
      <c r="A74" s="796">
        <v>2</v>
      </c>
      <c r="B74" s="810" t="s">
        <v>1357</v>
      </c>
      <c r="C74" s="810"/>
      <c r="D74" s="810"/>
      <c r="E74" s="810"/>
      <c r="F74" s="810"/>
      <c r="G74" s="810"/>
      <c r="H74" s="810"/>
      <c r="I74" s="810"/>
      <c r="J74" s="810"/>
      <c r="K74" s="810"/>
      <c r="L74" s="818">
        <v>2.2000000000000002</v>
      </c>
      <c r="M74" s="203" t="s">
        <v>362</v>
      </c>
      <c r="N74" s="783" t="s">
        <v>355</v>
      </c>
      <c r="O74" s="819"/>
      <c r="P74" s="819"/>
      <c r="Q74" s="819"/>
      <c r="R74" s="819"/>
      <c r="S74" s="819"/>
      <c r="T74" s="819"/>
      <c r="U74" s="794"/>
    </row>
    <row r="75" spans="1:21">
      <c r="A75" s="796">
        <v>2</v>
      </c>
      <c r="B75" s="810" t="s">
        <v>1409</v>
      </c>
      <c r="C75" s="810"/>
      <c r="D75" s="810"/>
      <c r="E75" s="810"/>
      <c r="F75" s="810"/>
      <c r="G75" s="810"/>
      <c r="H75" s="810"/>
      <c r="I75" s="810"/>
      <c r="J75" s="810"/>
      <c r="K75" s="810"/>
      <c r="L75" s="818">
        <v>2.2999999999999998</v>
      </c>
      <c r="M75" s="203" t="s">
        <v>364</v>
      </c>
      <c r="N75" s="783" t="s">
        <v>355</v>
      </c>
      <c r="O75" s="819"/>
      <c r="P75" s="819"/>
      <c r="Q75" s="819"/>
      <c r="R75" s="819"/>
      <c r="S75" s="819"/>
      <c r="T75" s="819"/>
      <c r="U75" s="794"/>
    </row>
    <row r="76" spans="1:21">
      <c r="A76" s="796">
        <v>2</v>
      </c>
      <c r="B76" s="810" t="s">
        <v>1410</v>
      </c>
      <c r="C76" s="810"/>
      <c r="D76" s="810"/>
      <c r="E76" s="810"/>
      <c r="F76" s="810"/>
      <c r="G76" s="810"/>
      <c r="H76" s="810"/>
      <c r="I76" s="810"/>
      <c r="J76" s="810"/>
      <c r="K76" s="810"/>
      <c r="L76" s="818">
        <v>2.4</v>
      </c>
      <c r="M76" s="203" t="s">
        <v>366</v>
      </c>
      <c r="N76" s="783" t="s">
        <v>355</v>
      </c>
      <c r="O76" s="819"/>
      <c r="P76" s="819"/>
      <c r="Q76" s="819"/>
      <c r="R76" s="819"/>
      <c r="S76" s="819"/>
      <c r="T76" s="819"/>
      <c r="U76" s="794"/>
    </row>
    <row r="77" spans="1:21">
      <c r="A77" s="796">
        <v>2</v>
      </c>
      <c r="B77" s="810" t="s">
        <v>1411</v>
      </c>
      <c r="C77" s="810"/>
      <c r="D77" s="810"/>
      <c r="E77" s="810"/>
      <c r="F77" s="810"/>
      <c r="G77" s="810"/>
      <c r="H77" s="810"/>
      <c r="I77" s="810"/>
      <c r="J77" s="810"/>
      <c r="K77" s="810"/>
      <c r="L77" s="818">
        <v>2.5</v>
      </c>
      <c r="M77" s="203" t="s">
        <v>368</v>
      </c>
      <c r="N77" s="783" t="s">
        <v>355</v>
      </c>
      <c r="O77" s="819"/>
      <c r="P77" s="819"/>
      <c r="Q77" s="819"/>
      <c r="R77" s="819"/>
      <c r="S77" s="819"/>
      <c r="T77" s="819"/>
      <c r="U77" s="794"/>
    </row>
    <row r="78" spans="1:21" s="93" customFormat="1">
      <c r="A78" s="796">
        <v>2</v>
      </c>
      <c r="B78" s="810" t="s">
        <v>1308</v>
      </c>
      <c r="C78" s="815"/>
      <c r="D78" s="815"/>
      <c r="E78" s="815"/>
      <c r="F78" s="815"/>
      <c r="G78" s="815"/>
      <c r="H78" s="815"/>
      <c r="I78" s="815"/>
      <c r="J78" s="815"/>
      <c r="K78" s="815"/>
      <c r="L78" s="816">
        <v>3</v>
      </c>
      <c r="M78" s="199" t="s">
        <v>371</v>
      </c>
      <c r="N78" s="783" t="s">
        <v>355</v>
      </c>
      <c r="O78" s="817">
        <v>0</v>
      </c>
      <c r="P78" s="817">
        <v>0</v>
      </c>
      <c r="Q78" s="817">
        <v>0</v>
      </c>
      <c r="R78" s="817">
        <v>0</v>
      </c>
      <c r="S78" s="817">
        <v>0</v>
      </c>
      <c r="T78" s="817">
        <v>0</v>
      </c>
      <c r="U78" s="794"/>
    </row>
    <row r="79" spans="1:21">
      <c r="A79" s="796">
        <v>2</v>
      </c>
      <c r="B79" s="810" t="s">
        <v>1324</v>
      </c>
      <c r="C79" s="810"/>
      <c r="D79" s="810"/>
      <c r="E79" s="810"/>
      <c r="F79" s="810"/>
      <c r="G79" s="810"/>
      <c r="H79" s="810"/>
      <c r="I79" s="810"/>
      <c r="J79" s="810"/>
      <c r="K79" s="810"/>
      <c r="L79" s="818">
        <v>3.1</v>
      </c>
      <c r="M79" s="203" t="s">
        <v>361</v>
      </c>
      <c r="N79" s="783" t="s">
        <v>355</v>
      </c>
      <c r="O79" s="819"/>
      <c r="P79" s="819"/>
      <c r="Q79" s="819"/>
      <c r="R79" s="819"/>
      <c r="S79" s="819"/>
      <c r="T79" s="819"/>
      <c r="U79" s="794"/>
    </row>
    <row r="80" spans="1:21">
      <c r="A80" s="796">
        <v>2</v>
      </c>
      <c r="B80" s="810" t="s">
        <v>1325</v>
      </c>
      <c r="C80" s="810"/>
      <c r="D80" s="810"/>
      <c r="E80" s="810"/>
      <c r="F80" s="810"/>
      <c r="G80" s="810"/>
      <c r="H80" s="810"/>
      <c r="I80" s="810"/>
      <c r="J80" s="810"/>
      <c r="K80" s="810"/>
      <c r="L80" s="818">
        <v>3.2</v>
      </c>
      <c r="M80" s="203" t="s">
        <v>362</v>
      </c>
      <c r="N80" s="783" t="s">
        <v>355</v>
      </c>
      <c r="O80" s="819"/>
      <c r="P80" s="819"/>
      <c r="Q80" s="819"/>
      <c r="R80" s="819"/>
      <c r="S80" s="819"/>
      <c r="T80" s="819"/>
      <c r="U80" s="794"/>
    </row>
    <row r="81" spans="1:21">
      <c r="A81" s="796">
        <v>2</v>
      </c>
      <c r="B81" s="810" t="s">
        <v>1326</v>
      </c>
      <c r="C81" s="810"/>
      <c r="D81" s="810"/>
      <c r="E81" s="810"/>
      <c r="F81" s="810"/>
      <c r="G81" s="810"/>
      <c r="H81" s="810"/>
      <c r="I81" s="810"/>
      <c r="J81" s="810"/>
      <c r="K81" s="810"/>
      <c r="L81" s="818">
        <v>3.3</v>
      </c>
      <c r="M81" s="203" t="s">
        <v>364</v>
      </c>
      <c r="N81" s="783" t="s">
        <v>355</v>
      </c>
      <c r="O81" s="819"/>
      <c r="P81" s="819"/>
      <c r="Q81" s="819"/>
      <c r="R81" s="819"/>
      <c r="S81" s="819"/>
      <c r="T81" s="819"/>
      <c r="U81" s="794"/>
    </row>
    <row r="82" spans="1:21">
      <c r="A82" s="796">
        <v>2</v>
      </c>
      <c r="B82" s="810" t="s">
        <v>1412</v>
      </c>
      <c r="C82" s="810"/>
      <c r="D82" s="810"/>
      <c r="E82" s="810"/>
      <c r="F82" s="810"/>
      <c r="G82" s="810"/>
      <c r="H82" s="810"/>
      <c r="I82" s="810"/>
      <c r="J82" s="810"/>
      <c r="K82" s="810"/>
      <c r="L82" s="818">
        <v>3.4</v>
      </c>
      <c r="M82" s="203" t="s">
        <v>366</v>
      </c>
      <c r="N82" s="783" t="s">
        <v>355</v>
      </c>
      <c r="O82" s="819"/>
      <c r="P82" s="819"/>
      <c r="Q82" s="819"/>
      <c r="R82" s="819"/>
      <c r="S82" s="819"/>
      <c r="T82" s="819"/>
      <c r="U82" s="794"/>
    </row>
    <row r="83" spans="1:21">
      <c r="A83" s="796">
        <v>2</v>
      </c>
      <c r="B83" s="810" t="s">
        <v>1413</v>
      </c>
      <c r="C83" s="810"/>
      <c r="D83" s="810"/>
      <c r="E83" s="810"/>
      <c r="F83" s="810"/>
      <c r="G83" s="810"/>
      <c r="H83" s="810"/>
      <c r="I83" s="810"/>
      <c r="J83" s="810"/>
      <c r="K83" s="810"/>
      <c r="L83" s="818">
        <v>3.5</v>
      </c>
      <c r="M83" s="203" t="s">
        <v>368</v>
      </c>
      <c r="N83" s="783" t="s">
        <v>355</v>
      </c>
      <c r="O83" s="819"/>
      <c r="P83" s="819"/>
      <c r="Q83" s="819"/>
      <c r="R83" s="819"/>
      <c r="S83" s="819"/>
      <c r="T83" s="819"/>
      <c r="U83" s="794"/>
    </row>
    <row r="84" spans="1:21" s="93" customFormat="1" ht="22.8">
      <c r="A84" s="796">
        <v>2</v>
      </c>
      <c r="B84" s="810" t="s">
        <v>1362</v>
      </c>
      <c r="C84" s="815"/>
      <c r="D84" s="815"/>
      <c r="E84" s="815"/>
      <c r="F84" s="815"/>
      <c r="G84" s="815"/>
      <c r="H84" s="815"/>
      <c r="I84" s="815"/>
      <c r="J84" s="815"/>
      <c r="K84" s="815"/>
      <c r="L84" s="816">
        <v>4</v>
      </c>
      <c r="M84" s="199" t="s">
        <v>375</v>
      </c>
      <c r="N84" s="783" t="s">
        <v>355</v>
      </c>
      <c r="O84" s="817">
        <v>0</v>
      </c>
      <c r="P84" s="817">
        <v>0</v>
      </c>
      <c r="Q84" s="817">
        <v>0</v>
      </c>
      <c r="R84" s="817">
        <v>0</v>
      </c>
      <c r="S84" s="817">
        <v>0</v>
      </c>
      <c r="T84" s="817">
        <v>0</v>
      </c>
      <c r="U84" s="794"/>
    </row>
    <row r="85" spans="1:21">
      <c r="A85" s="796">
        <v>2</v>
      </c>
      <c r="B85" s="810" t="s">
        <v>1309</v>
      </c>
      <c r="C85" s="810"/>
      <c r="D85" s="810"/>
      <c r="E85" s="810"/>
      <c r="F85" s="810"/>
      <c r="G85" s="810"/>
      <c r="H85" s="810"/>
      <c r="I85" s="810"/>
      <c r="J85" s="810"/>
      <c r="K85" s="810"/>
      <c r="L85" s="818">
        <v>4.0999999999999996</v>
      </c>
      <c r="M85" s="203" t="s">
        <v>361</v>
      </c>
      <c r="N85" s="783" t="s">
        <v>355</v>
      </c>
      <c r="O85" s="819">
        <v>0</v>
      </c>
      <c r="P85" s="819">
        <v>0</v>
      </c>
      <c r="Q85" s="819">
        <v>0</v>
      </c>
      <c r="R85" s="819">
        <v>0</v>
      </c>
      <c r="S85" s="819">
        <v>0</v>
      </c>
      <c r="T85" s="819">
        <v>0</v>
      </c>
      <c r="U85" s="794"/>
    </row>
    <row r="86" spans="1:21">
      <c r="A86" s="796">
        <v>2</v>
      </c>
      <c r="B86" s="810" t="s">
        <v>1310</v>
      </c>
      <c r="C86" s="810"/>
      <c r="D86" s="810"/>
      <c r="E86" s="810"/>
      <c r="F86" s="810"/>
      <c r="G86" s="810"/>
      <c r="H86" s="810"/>
      <c r="I86" s="810"/>
      <c r="J86" s="810"/>
      <c r="K86" s="810"/>
      <c r="L86" s="818">
        <v>4.2</v>
      </c>
      <c r="M86" s="203" t="s">
        <v>362</v>
      </c>
      <c r="N86" s="783" t="s">
        <v>355</v>
      </c>
      <c r="O86" s="819">
        <v>0</v>
      </c>
      <c r="P86" s="819">
        <v>0</v>
      </c>
      <c r="Q86" s="819">
        <v>0</v>
      </c>
      <c r="R86" s="819">
        <v>0</v>
      </c>
      <c r="S86" s="819">
        <v>0</v>
      </c>
      <c r="T86" s="819">
        <v>0</v>
      </c>
      <c r="U86" s="794"/>
    </row>
    <row r="87" spans="1:21">
      <c r="A87" s="796">
        <v>2</v>
      </c>
      <c r="B87" s="810" t="s">
        <v>1327</v>
      </c>
      <c r="C87" s="810"/>
      <c r="D87" s="810"/>
      <c r="E87" s="810"/>
      <c r="F87" s="810"/>
      <c r="G87" s="810"/>
      <c r="H87" s="810"/>
      <c r="I87" s="810"/>
      <c r="J87" s="810"/>
      <c r="K87" s="810"/>
      <c r="L87" s="818">
        <v>4.3</v>
      </c>
      <c r="M87" s="203" t="s">
        <v>364</v>
      </c>
      <c r="N87" s="783" t="s">
        <v>355</v>
      </c>
      <c r="O87" s="819">
        <v>0</v>
      </c>
      <c r="P87" s="819">
        <v>0</v>
      </c>
      <c r="Q87" s="819">
        <v>0</v>
      </c>
      <c r="R87" s="819">
        <v>0</v>
      </c>
      <c r="S87" s="819">
        <v>0</v>
      </c>
      <c r="T87" s="819">
        <v>0</v>
      </c>
      <c r="U87" s="794"/>
    </row>
    <row r="88" spans="1:21">
      <c r="A88" s="796">
        <v>2</v>
      </c>
      <c r="B88" s="810" t="s">
        <v>1328</v>
      </c>
      <c r="C88" s="810"/>
      <c r="D88" s="810"/>
      <c r="E88" s="810"/>
      <c r="F88" s="810"/>
      <c r="G88" s="810"/>
      <c r="H88" s="810"/>
      <c r="I88" s="810"/>
      <c r="J88" s="810"/>
      <c r="K88" s="810"/>
      <c r="L88" s="818">
        <v>4.4000000000000004</v>
      </c>
      <c r="M88" s="203" t="s">
        <v>366</v>
      </c>
      <c r="N88" s="783" t="s">
        <v>355</v>
      </c>
      <c r="O88" s="819">
        <v>0</v>
      </c>
      <c r="P88" s="819">
        <v>0</v>
      </c>
      <c r="Q88" s="819">
        <v>0</v>
      </c>
      <c r="R88" s="819">
        <v>0</v>
      </c>
      <c r="S88" s="819">
        <v>0</v>
      </c>
      <c r="T88" s="819">
        <v>0</v>
      </c>
      <c r="U88" s="794"/>
    </row>
    <row r="89" spans="1:21">
      <c r="A89" s="796">
        <v>2</v>
      </c>
      <c r="B89" s="810" t="s">
        <v>1414</v>
      </c>
      <c r="C89" s="810"/>
      <c r="D89" s="810"/>
      <c r="E89" s="810"/>
      <c r="F89" s="810"/>
      <c r="G89" s="810"/>
      <c r="H89" s="810"/>
      <c r="I89" s="810"/>
      <c r="J89" s="810"/>
      <c r="K89" s="810"/>
      <c r="L89" s="818">
        <v>4.5</v>
      </c>
      <c r="M89" s="203" t="s">
        <v>368</v>
      </c>
      <c r="N89" s="783" t="s">
        <v>355</v>
      </c>
      <c r="O89" s="819">
        <v>0</v>
      </c>
      <c r="P89" s="819">
        <v>0</v>
      </c>
      <c r="Q89" s="819">
        <v>0</v>
      </c>
      <c r="R89" s="819">
        <v>0</v>
      </c>
      <c r="S89" s="819">
        <v>0</v>
      </c>
      <c r="T89" s="819">
        <v>0</v>
      </c>
      <c r="U89" s="794"/>
    </row>
    <row r="90" spans="1:21" s="93" customFormat="1">
      <c r="A90" s="796">
        <v>2</v>
      </c>
      <c r="B90" s="810" t="s">
        <v>1311</v>
      </c>
      <c r="C90" s="815"/>
      <c r="D90" s="815"/>
      <c r="E90" s="815"/>
      <c r="F90" s="815"/>
      <c r="G90" s="815"/>
      <c r="H90" s="815"/>
      <c r="I90" s="815"/>
      <c r="J90" s="815"/>
      <c r="K90" s="815"/>
      <c r="L90" s="816">
        <v>5</v>
      </c>
      <c r="M90" s="199" t="s">
        <v>380</v>
      </c>
      <c r="N90" s="783" t="s">
        <v>355</v>
      </c>
      <c r="O90" s="817">
        <v>0</v>
      </c>
      <c r="P90" s="817">
        <v>0</v>
      </c>
      <c r="Q90" s="817">
        <v>0</v>
      </c>
      <c r="R90" s="817">
        <v>0</v>
      </c>
      <c r="S90" s="817">
        <v>0</v>
      </c>
      <c r="T90" s="817">
        <v>0</v>
      </c>
      <c r="U90" s="794"/>
    </row>
    <row r="91" spans="1:21">
      <c r="A91" s="796">
        <v>2</v>
      </c>
      <c r="B91" s="810" t="s">
        <v>1337</v>
      </c>
      <c r="C91" s="810"/>
      <c r="D91" s="810"/>
      <c r="E91" s="810"/>
      <c r="F91" s="810"/>
      <c r="G91" s="810"/>
      <c r="H91" s="810"/>
      <c r="I91" s="810"/>
      <c r="J91" s="810"/>
      <c r="K91" s="810"/>
      <c r="L91" s="818">
        <v>5.0999999999999996</v>
      </c>
      <c r="M91" s="203" t="s">
        <v>361</v>
      </c>
      <c r="N91" s="783" t="s">
        <v>355</v>
      </c>
      <c r="O91" s="819">
        <v>0</v>
      </c>
      <c r="P91" s="819">
        <v>0</v>
      </c>
      <c r="Q91" s="819">
        <v>0</v>
      </c>
      <c r="R91" s="819">
        <v>0</v>
      </c>
      <c r="S91" s="819">
        <v>0</v>
      </c>
      <c r="T91" s="819">
        <v>0</v>
      </c>
      <c r="U91" s="794"/>
    </row>
    <row r="92" spans="1:21">
      <c r="A92" s="796">
        <v>2</v>
      </c>
      <c r="B92" s="810" t="s">
        <v>1338</v>
      </c>
      <c r="C92" s="810"/>
      <c r="D92" s="810"/>
      <c r="E92" s="810"/>
      <c r="F92" s="810"/>
      <c r="G92" s="810"/>
      <c r="H92" s="810"/>
      <c r="I92" s="810"/>
      <c r="J92" s="810"/>
      <c r="K92" s="810"/>
      <c r="L92" s="818">
        <v>5.2</v>
      </c>
      <c r="M92" s="203" t="s">
        <v>362</v>
      </c>
      <c r="N92" s="783" t="s">
        <v>355</v>
      </c>
      <c r="O92" s="819">
        <v>0</v>
      </c>
      <c r="P92" s="819">
        <v>0</v>
      </c>
      <c r="Q92" s="819">
        <v>0</v>
      </c>
      <c r="R92" s="819">
        <v>0</v>
      </c>
      <c r="S92" s="819">
        <v>0</v>
      </c>
      <c r="T92" s="819">
        <v>0</v>
      </c>
      <c r="U92" s="794"/>
    </row>
    <row r="93" spans="1:21">
      <c r="A93" s="796">
        <v>2</v>
      </c>
      <c r="B93" s="810" t="s">
        <v>1339</v>
      </c>
      <c r="C93" s="810"/>
      <c r="D93" s="810"/>
      <c r="E93" s="810"/>
      <c r="F93" s="810"/>
      <c r="G93" s="810"/>
      <c r="H93" s="810"/>
      <c r="I93" s="810"/>
      <c r="J93" s="810"/>
      <c r="K93" s="810"/>
      <c r="L93" s="818">
        <v>5.3</v>
      </c>
      <c r="M93" s="203" t="s">
        <v>364</v>
      </c>
      <c r="N93" s="783" t="s">
        <v>355</v>
      </c>
      <c r="O93" s="819">
        <v>0</v>
      </c>
      <c r="P93" s="819">
        <v>0</v>
      </c>
      <c r="Q93" s="819">
        <v>0</v>
      </c>
      <c r="R93" s="819">
        <v>0</v>
      </c>
      <c r="S93" s="819">
        <v>0</v>
      </c>
      <c r="T93" s="819">
        <v>0</v>
      </c>
      <c r="U93" s="794"/>
    </row>
    <row r="94" spans="1:21">
      <c r="A94" s="796">
        <v>2</v>
      </c>
      <c r="B94" s="810" t="s">
        <v>1340</v>
      </c>
      <c r="C94" s="810"/>
      <c r="D94" s="810"/>
      <c r="E94" s="810"/>
      <c r="F94" s="810"/>
      <c r="G94" s="810"/>
      <c r="H94" s="810"/>
      <c r="I94" s="810"/>
      <c r="J94" s="810"/>
      <c r="K94" s="810"/>
      <c r="L94" s="818">
        <v>5.4</v>
      </c>
      <c r="M94" s="203" t="s">
        <v>366</v>
      </c>
      <c r="N94" s="783" t="s">
        <v>355</v>
      </c>
      <c r="O94" s="819">
        <v>0</v>
      </c>
      <c r="P94" s="819">
        <v>0</v>
      </c>
      <c r="Q94" s="819">
        <v>0</v>
      </c>
      <c r="R94" s="819">
        <v>0</v>
      </c>
      <c r="S94" s="819">
        <v>0</v>
      </c>
      <c r="T94" s="819">
        <v>0</v>
      </c>
      <c r="U94" s="794"/>
    </row>
    <row r="95" spans="1:21">
      <c r="A95" s="796">
        <v>2</v>
      </c>
      <c r="B95" s="810" t="s">
        <v>1415</v>
      </c>
      <c r="C95" s="810"/>
      <c r="D95" s="810"/>
      <c r="E95" s="810"/>
      <c r="F95" s="810"/>
      <c r="G95" s="810"/>
      <c r="H95" s="810"/>
      <c r="I95" s="810"/>
      <c r="J95" s="810"/>
      <c r="K95" s="810"/>
      <c r="L95" s="818">
        <v>5.5</v>
      </c>
      <c r="M95" s="203" t="s">
        <v>368</v>
      </c>
      <c r="N95" s="783" t="s">
        <v>355</v>
      </c>
      <c r="O95" s="819">
        <v>0</v>
      </c>
      <c r="P95" s="819">
        <v>0</v>
      </c>
      <c r="Q95" s="819">
        <v>0</v>
      </c>
      <c r="R95" s="819">
        <v>0</v>
      </c>
      <c r="S95" s="819">
        <v>0</v>
      </c>
      <c r="T95" s="819">
        <v>0</v>
      </c>
      <c r="U95" s="794"/>
    </row>
    <row r="96" spans="1:21" s="93" customFormat="1" ht="22.8">
      <c r="A96" s="796">
        <v>2</v>
      </c>
      <c r="B96" s="810" t="s">
        <v>1363</v>
      </c>
      <c r="C96" s="815"/>
      <c r="D96" s="815"/>
      <c r="E96" s="815"/>
      <c r="F96" s="815"/>
      <c r="G96" s="815"/>
      <c r="H96" s="815"/>
      <c r="I96" s="815"/>
      <c r="J96" s="815"/>
      <c r="K96" s="815"/>
      <c r="L96" s="816">
        <v>6</v>
      </c>
      <c r="M96" s="199" t="s">
        <v>384</v>
      </c>
      <c r="N96" s="205"/>
      <c r="O96" s="206"/>
      <c r="P96" s="206"/>
      <c r="Q96" s="206"/>
      <c r="R96" s="206"/>
      <c r="S96" s="206"/>
      <c r="T96" s="206"/>
      <c r="U96" s="794"/>
    </row>
    <row r="97" spans="1:21">
      <c r="A97" s="796">
        <v>2</v>
      </c>
      <c r="B97" s="810" t="s">
        <v>1341</v>
      </c>
      <c r="C97" s="810"/>
      <c r="D97" s="810"/>
      <c r="E97" s="810"/>
      <c r="F97" s="810"/>
      <c r="G97" s="810"/>
      <c r="H97" s="810"/>
      <c r="I97" s="810"/>
      <c r="J97" s="810"/>
      <c r="K97" s="810"/>
      <c r="L97" s="818">
        <v>6.1</v>
      </c>
      <c r="M97" s="203" t="s">
        <v>361</v>
      </c>
      <c r="N97" s="200" t="s">
        <v>142</v>
      </c>
      <c r="O97" s="819">
        <v>0</v>
      </c>
      <c r="P97" s="819">
        <v>0</v>
      </c>
      <c r="Q97" s="819">
        <v>0</v>
      </c>
      <c r="R97" s="819">
        <v>0</v>
      </c>
      <c r="S97" s="819">
        <v>0</v>
      </c>
      <c r="T97" s="819">
        <v>0</v>
      </c>
      <c r="U97" s="794"/>
    </row>
    <row r="98" spans="1:21">
      <c r="A98" s="796">
        <v>2</v>
      </c>
      <c r="B98" s="810" t="s">
        <v>1342</v>
      </c>
      <c r="C98" s="810"/>
      <c r="D98" s="810"/>
      <c r="E98" s="810"/>
      <c r="F98" s="810"/>
      <c r="G98" s="810"/>
      <c r="H98" s="810"/>
      <c r="I98" s="810"/>
      <c r="J98" s="810"/>
      <c r="K98" s="810"/>
      <c r="L98" s="818">
        <v>6.2</v>
      </c>
      <c r="M98" s="203" t="s">
        <v>362</v>
      </c>
      <c r="N98" s="200" t="s">
        <v>142</v>
      </c>
      <c r="O98" s="819">
        <v>0</v>
      </c>
      <c r="P98" s="819">
        <v>0</v>
      </c>
      <c r="Q98" s="819">
        <v>0</v>
      </c>
      <c r="R98" s="819">
        <v>0</v>
      </c>
      <c r="S98" s="819">
        <v>0</v>
      </c>
      <c r="T98" s="819">
        <v>0</v>
      </c>
      <c r="U98" s="794"/>
    </row>
    <row r="99" spans="1:21">
      <c r="A99" s="796">
        <v>2</v>
      </c>
      <c r="B99" s="810" t="s">
        <v>1343</v>
      </c>
      <c r="C99" s="810"/>
      <c r="D99" s="810"/>
      <c r="E99" s="810"/>
      <c r="F99" s="810"/>
      <c r="G99" s="810"/>
      <c r="H99" s="810"/>
      <c r="I99" s="810"/>
      <c r="J99" s="810"/>
      <c r="K99" s="810"/>
      <c r="L99" s="818">
        <v>6.3</v>
      </c>
      <c r="M99" s="203" t="s">
        <v>364</v>
      </c>
      <c r="N99" s="200" t="s">
        <v>142</v>
      </c>
      <c r="O99" s="819">
        <v>0</v>
      </c>
      <c r="P99" s="819">
        <v>0</v>
      </c>
      <c r="Q99" s="819">
        <v>0</v>
      </c>
      <c r="R99" s="819">
        <v>0</v>
      </c>
      <c r="S99" s="819">
        <v>0</v>
      </c>
      <c r="T99" s="819">
        <v>0</v>
      </c>
      <c r="U99" s="794"/>
    </row>
    <row r="100" spans="1:21">
      <c r="A100" s="796">
        <v>2</v>
      </c>
      <c r="B100" s="810" t="s">
        <v>1344</v>
      </c>
      <c r="C100" s="810"/>
      <c r="D100" s="810"/>
      <c r="E100" s="810"/>
      <c r="F100" s="810"/>
      <c r="G100" s="810"/>
      <c r="H100" s="810"/>
      <c r="I100" s="810"/>
      <c r="J100" s="810"/>
      <c r="K100" s="810"/>
      <c r="L100" s="818">
        <v>6.4</v>
      </c>
      <c r="M100" s="203" t="s">
        <v>366</v>
      </c>
      <c r="N100" s="200" t="s">
        <v>142</v>
      </c>
      <c r="O100" s="819">
        <v>0</v>
      </c>
      <c r="P100" s="819">
        <v>0</v>
      </c>
      <c r="Q100" s="819">
        <v>0</v>
      </c>
      <c r="R100" s="819">
        <v>0</v>
      </c>
      <c r="S100" s="819">
        <v>0</v>
      </c>
      <c r="T100" s="819">
        <v>0</v>
      </c>
      <c r="U100" s="794"/>
    </row>
    <row r="101" spans="1:21">
      <c r="A101" s="796">
        <v>2</v>
      </c>
      <c r="B101" s="810" t="s">
        <v>1399</v>
      </c>
      <c r="C101" s="810"/>
      <c r="D101" s="810"/>
      <c r="E101" s="810"/>
      <c r="F101" s="810"/>
      <c r="G101" s="810"/>
      <c r="H101" s="810"/>
      <c r="I101" s="810"/>
      <c r="J101" s="810"/>
      <c r="K101" s="810"/>
      <c r="L101" s="818">
        <v>6.5</v>
      </c>
      <c r="M101" s="203" t="s">
        <v>368</v>
      </c>
      <c r="N101" s="200" t="s">
        <v>142</v>
      </c>
      <c r="O101" s="819">
        <v>0</v>
      </c>
      <c r="P101" s="819">
        <v>0</v>
      </c>
      <c r="Q101" s="819">
        <v>0</v>
      </c>
      <c r="R101" s="819">
        <v>0</v>
      </c>
      <c r="S101" s="819">
        <v>0</v>
      </c>
      <c r="T101" s="819">
        <v>0</v>
      </c>
      <c r="U101" s="794"/>
    </row>
    <row r="102" spans="1:21" s="93" customFormat="1">
      <c r="A102" s="796">
        <v>2</v>
      </c>
      <c r="B102" s="810" t="s">
        <v>1364</v>
      </c>
      <c r="C102" s="815"/>
      <c r="D102" s="815"/>
      <c r="E102" s="815"/>
      <c r="F102" s="815"/>
      <c r="G102" s="815"/>
      <c r="H102" s="815"/>
      <c r="I102" s="815"/>
      <c r="J102" s="815"/>
      <c r="K102" s="815"/>
      <c r="L102" s="816">
        <v>7</v>
      </c>
      <c r="M102" s="199" t="s">
        <v>388</v>
      </c>
      <c r="N102" s="783" t="s">
        <v>355</v>
      </c>
      <c r="O102" s="817">
        <v>0</v>
      </c>
      <c r="P102" s="817">
        <v>36.61</v>
      </c>
      <c r="Q102" s="817">
        <v>0</v>
      </c>
      <c r="R102" s="817">
        <v>0</v>
      </c>
      <c r="S102" s="817">
        <v>23.15</v>
      </c>
      <c r="T102" s="817">
        <v>0</v>
      </c>
      <c r="U102" s="794"/>
    </row>
    <row r="103" spans="1:21">
      <c r="A103" s="796">
        <v>2</v>
      </c>
      <c r="B103" s="810" t="s">
        <v>1390</v>
      </c>
      <c r="C103" s="810"/>
      <c r="D103" s="810"/>
      <c r="E103" s="810"/>
      <c r="F103" s="810"/>
      <c r="G103" s="810"/>
      <c r="H103" s="810"/>
      <c r="I103" s="810"/>
      <c r="J103" s="810"/>
      <c r="K103" s="810"/>
      <c r="L103" s="818">
        <v>7.1</v>
      </c>
      <c r="M103" s="203" t="s">
        <v>361</v>
      </c>
      <c r="N103" s="783" t="s">
        <v>355</v>
      </c>
      <c r="O103" s="819"/>
      <c r="P103" s="819"/>
      <c r="Q103" s="819"/>
      <c r="R103" s="819"/>
      <c r="S103" s="819"/>
      <c r="T103" s="819"/>
      <c r="U103" s="794"/>
    </row>
    <row r="104" spans="1:21">
      <c r="A104" s="796">
        <v>2</v>
      </c>
      <c r="B104" s="810" t="s">
        <v>1345</v>
      </c>
      <c r="C104" s="810"/>
      <c r="D104" s="810"/>
      <c r="E104" s="810"/>
      <c r="F104" s="810"/>
      <c r="G104" s="810"/>
      <c r="H104" s="810"/>
      <c r="I104" s="810"/>
      <c r="J104" s="810"/>
      <c r="K104" s="810"/>
      <c r="L104" s="818">
        <v>7.2</v>
      </c>
      <c r="M104" s="203" t="s">
        <v>362</v>
      </c>
      <c r="N104" s="783" t="s">
        <v>355</v>
      </c>
      <c r="O104" s="819"/>
      <c r="P104" s="819"/>
      <c r="Q104" s="819"/>
      <c r="R104" s="819"/>
      <c r="S104" s="819"/>
      <c r="T104" s="819"/>
      <c r="U104" s="794"/>
    </row>
    <row r="105" spans="1:21">
      <c r="A105" s="796">
        <v>2</v>
      </c>
      <c r="B105" s="810" t="s">
        <v>1346</v>
      </c>
      <c r="C105" s="810"/>
      <c r="D105" s="810"/>
      <c r="E105" s="810"/>
      <c r="F105" s="810"/>
      <c r="G105" s="810"/>
      <c r="H105" s="810"/>
      <c r="I105" s="810"/>
      <c r="J105" s="810"/>
      <c r="K105" s="810"/>
      <c r="L105" s="818">
        <v>7.3</v>
      </c>
      <c r="M105" s="203" t="s">
        <v>364</v>
      </c>
      <c r="N105" s="783" t="s">
        <v>355</v>
      </c>
      <c r="O105" s="819"/>
      <c r="P105" s="819"/>
      <c r="Q105" s="819"/>
      <c r="R105" s="819"/>
      <c r="S105" s="819"/>
      <c r="T105" s="819"/>
      <c r="U105" s="794"/>
    </row>
    <row r="106" spans="1:21">
      <c r="A106" s="796">
        <v>2</v>
      </c>
      <c r="B106" s="810" t="s">
        <v>1347</v>
      </c>
      <c r="C106" s="810"/>
      <c r="D106" s="810"/>
      <c r="E106" s="810"/>
      <c r="F106" s="810"/>
      <c r="G106" s="810"/>
      <c r="H106" s="810"/>
      <c r="I106" s="810"/>
      <c r="J106" s="810"/>
      <c r="K106" s="810"/>
      <c r="L106" s="818">
        <v>7.4</v>
      </c>
      <c r="M106" s="203" t="s">
        <v>366</v>
      </c>
      <c r="N106" s="783" t="s">
        <v>355</v>
      </c>
      <c r="O106" s="819"/>
      <c r="P106" s="819"/>
      <c r="Q106" s="819"/>
      <c r="R106" s="819"/>
      <c r="S106" s="819"/>
      <c r="T106" s="819"/>
      <c r="U106" s="794"/>
    </row>
    <row r="107" spans="1:21">
      <c r="A107" s="796">
        <v>2</v>
      </c>
      <c r="B107" s="810" t="s">
        <v>1348</v>
      </c>
      <c r="C107" s="810"/>
      <c r="D107" s="810"/>
      <c r="E107" s="810"/>
      <c r="F107" s="810"/>
      <c r="G107" s="810"/>
      <c r="H107" s="810"/>
      <c r="I107" s="810"/>
      <c r="J107" s="810"/>
      <c r="K107" s="810"/>
      <c r="L107" s="818">
        <v>7.5</v>
      </c>
      <c r="M107" s="203" t="s">
        <v>368</v>
      </c>
      <c r="N107" s="783" t="s">
        <v>355</v>
      </c>
      <c r="O107" s="819"/>
      <c r="P107" s="819">
        <v>36.61</v>
      </c>
      <c r="Q107" s="819">
        <v>0</v>
      </c>
      <c r="R107" s="819"/>
      <c r="S107" s="819">
        <v>23.15</v>
      </c>
      <c r="T107" s="819">
        <v>0</v>
      </c>
      <c r="U107" s="794"/>
    </row>
    <row r="108" spans="1:21" s="93" customFormat="1">
      <c r="A108" s="796">
        <v>2</v>
      </c>
      <c r="B108" s="810" t="s">
        <v>1365</v>
      </c>
      <c r="C108" s="815"/>
      <c r="D108" s="815"/>
      <c r="E108" s="815"/>
      <c r="F108" s="815"/>
      <c r="G108" s="815"/>
      <c r="H108" s="815"/>
      <c r="I108" s="815"/>
      <c r="J108" s="815"/>
      <c r="K108" s="815"/>
      <c r="L108" s="816">
        <v>8</v>
      </c>
      <c r="M108" s="199" t="s">
        <v>392</v>
      </c>
      <c r="N108" s="783" t="s">
        <v>355</v>
      </c>
      <c r="O108" s="817">
        <v>0</v>
      </c>
      <c r="P108" s="817">
        <v>0</v>
      </c>
      <c r="Q108" s="817">
        <v>0</v>
      </c>
      <c r="R108" s="817">
        <v>0</v>
      </c>
      <c r="S108" s="817">
        <v>0</v>
      </c>
      <c r="T108" s="817">
        <v>0</v>
      </c>
      <c r="U108" s="794"/>
    </row>
    <row r="109" spans="1:21">
      <c r="A109" s="796">
        <v>2</v>
      </c>
      <c r="B109" s="810" t="s">
        <v>1366</v>
      </c>
      <c r="C109" s="810"/>
      <c r="D109" s="810"/>
      <c r="E109" s="810"/>
      <c r="F109" s="810"/>
      <c r="G109" s="810"/>
      <c r="H109" s="810"/>
      <c r="I109" s="810"/>
      <c r="J109" s="810"/>
      <c r="K109" s="810"/>
      <c r="L109" s="818">
        <v>8.1</v>
      </c>
      <c r="M109" s="203" t="s">
        <v>361</v>
      </c>
      <c r="N109" s="783" t="s">
        <v>355</v>
      </c>
      <c r="O109" s="819"/>
      <c r="P109" s="819"/>
      <c r="Q109" s="819"/>
      <c r="R109" s="819"/>
      <c r="S109" s="819"/>
      <c r="T109" s="819"/>
      <c r="U109" s="794"/>
    </row>
    <row r="110" spans="1:21">
      <c r="A110" s="796">
        <v>2</v>
      </c>
      <c r="B110" s="810" t="s">
        <v>1367</v>
      </c>
      <c r="C110" s="810"/>
      <c r="D110" s="810"/>
      <c r="E110" s="810"/>
      <c r="F110" s="810"/>
      <c r="G110" s="810"/>
      <c r="H110" s="810"/>
      <c r="I110" s="810"/>
      <c r="J110" s="810"/>
      <c r="K110" s="810"/>
      <c r="L110" s="818">
        <v>8.1999999999999993</v>
      </c>
      <c r="M110" s="203" t="s">
        <v>362</v>
      </c>
      <c r="N110" s="783" t="s">
        <v>355</v>
      </c>
      <c r="O110" s="819"/>
      <c r="P110" s="819"/>
      <c r="Q110" s="819"/>
      <c r="R110" s="819"/>
      <c r="S110" s="819"/>
      <c r="T110" s="819"/>
      <c r="U110" s="794"/>
    </row>
    <row r="111" spans="1:21">
      <c r="A111" s="796">
        <v>2</v>
      </c>
      <c r="B111" s="810" t="s">
        <v>1368</v>
      </c>
      <c r="C111" s="810"/>
      <c r="D111" s="810"/>
      <c r="E111" s="810"/>
      <c r="F111" s="810"/>
      <c r="G111" s="810"/>
      <c r="H111" s="810"/>
      <c r="I111" s="810"/>
      <c r="J111" s="810"/>
      <c r="K111" s="810"/>
      <c r="L111" s="818">
        <v>8.3000000000000007</v>
      </c>
      <c r="M111" s="203" t="s">
        <v>364</v>
      </c>
      <c r="N111" s="783" t="s">
        <v>355</v>
      </c>
      <c r="O111" s="819"/>
      <c r="P111" s="819"/>
      <c r="Q111" s="819"/>
      <c r="R111" s="819"/>
      <c r="S111" s="819"/>
      <c r="T111" s="819"/>
      <c r="U111" s="794"/>
    </row>
    <row r="112" spans="1:21">
      <c r="A112" s="796">
        <v>2</v>
      </c>
      <c r="B112" s="810" t="s">
        <v>1416</v>
      </c>
      <c r="C112" s="810"/>
      <c r="D112" s="810"/>
      <c r="E112" s="810"/>
      <c r="F112" s="810"/>
      <c r="G112" s="810"/>
      <c r="H112" s="810"/>
      <c r="I112" s="810"/>
      <c r="J112" s="810"/>
      <c r="K112" s="810"/>
      <c r="L112" s="818">
        <v>8.4</v>
      </c>
      <c r="M112" s="203" t="s">
        <v>366</v>
      </c>
      <c r="N112" s="783" t="s">
        <v>355</v>
      </c>
      <c r="O112" s="819"/>
      <c r="P112" s="819"/>
      <c r="Q112" s="819"/>
      <c r="R112" s="819"/>
      <c r="S112" s="819"/>
      <c r="T112" s="819"/>
      <c r="U112" s="794"/>
    </row>
    <row r="113" spans="1:21">
      <c r="A113" s="796">
        <v>2</v>
      </c>
      <c r="B113" s="810" t="s">
        <v>1417</v>
      </c>
      <c r="C113" s="810"/>
      <c r="D113" s="810"/>
      <c r="E113" s="810"/>
      <c r="F113" s="810"/>
      <c r="G113" s="810"/>
      <c r="H113" s="810"/>
      <c r="I113" s="810"/>
      <c r="J113" s="810"/>
      <c r="K113" s="810"/>
      <c r="L113" s="818">
        <v>8.5</v>
      </c>
      <c r="M113" s="203" t="s">
        <v>368</v>
      </c>
      <c r="N113" s="783" t="s">
        <v>355</v>
      </c>
      <c r="O113" s="819"/>
      <c r="P113" s="819"/>
      <c r="Q113" s="819"/>
      <c r="R113" s="819"/>
      <c r="S113" s="819"/>
      <c r="T113" s="819"/>
      <c r="U113" s="794"/>
    </row>
    <row r="114" spans="1:21">
      <c r="A114" s="769" t="s">
        <v>102</v>
      </c>
      <c r="B114" s="810"/>
      <c r="C114" s="810"/>
      <c r="D114" s="810"/>
      <c r="E114" s="810"/>
      <c r="F114" s="810"/>
      <c r="G114" s="810"/>
      <c r="H114" s="810"/>
      <c r="I114" s="810"/>
      <c r="J114" s="810"/>
      <c r="K114" s="810"/>
      <c r="L114" s="813" t="s">
        <v>2864</v>
      </c>
      <c r="M114" s="692"/>
      <c r="N114" s="673"/>
      <c r="O114" s="673"/>
      <c r="P114" s="673"/>
      <c r="Q114" s="673"/>
      <c r="R114" s="673"/>
      <c r="S114" s="673"/>
      <c r="T114" s="673"/>
      <c r="U114" s="814"/>
    </row>
    <row r="115" spans="1:21" s="93" customFormat="1" ht="22.8">
      <c r="A115" s="796">
        <v>3</v>
      </c>
      <c r="B115" s="810" t="s">
        <v>1306</v>
      </c>
      <c r="C115" s="815"/>
      <c r="D115" s="815"/>
      <c r="E115" s="815"/>
      <c r="F115" s="815"/>
      <c r="G115" s="815"/>
      <c r="H115" s="815"/>
      <c r="I115" s="815"/>
      <c r="J115" s="815"/>
      <c r="K115" s="815"/>
      <c r="L115" s="816">
        <v>1</v>
      </c>
      <c r="M115" s="199" t="s">
        <v>360</v>
      </c>
      <c r="N115" s="783" t="s">
        <v>355</v>
      </c>
      <c r="O115" s="817">
        <v>0</v>
      </c>
      <c r="P115" s="817">
        <v>0</v>
      </c>
      <c r="Q115" s="817">
        <v>0</v>
      </c>
      <c r="R115" s="817">
        <v>0</v>
      </c>
      <c r="S115" s="817">
        <v>0</v>
      </c>
      <c r="T115" s="817">
        <v>0</v>
      </c>
      <c r="U115" s="794"/>
    </row>
    <row r="116" spans="1:21">
      <c r="A116" s="796">
        <v>3</v>
      </c>
      <c r="B116" s="810" t="s">
        <v>1352</v>
      </c>
      <c r="C116" s="810"/>
      <c r="D116" s="810"/>
      <c r="E116" s="810"/>
      <c r="F116" s="810"/>
      <c r="G116" s="810"/>
      <c r="H116" s="810"/>
      <c r="I116" s="810"/>
      <c r="J116" s="810"/>
      <c r="K116" s="810"/>
      <c r="L116" s="818">
        <v>1.1000000000000001</v>
      </c>
      <c r="M116" s="203" t="s">
        <v>361</v>
      </c>
      <c r="N116" s="783" t="s">
        <v>355</v>
      </c>
      <c r="O116" s="819"/>
      <c r="P116" s="819"/>
      <c r="Q116" s="819"/>
      <c r="R116" s="819"/>
      <c r="S116" s="819"/>
      <c r="T116" s="819"/>
      <c r="U116" s="794"/>
    </row>
    <row r="117" spans="1:21">
      <c r="A117" s="796">
        <v>3</v>
      </c>
      <c r="B117" s="810" t="s">
        <v>1353</v>
      </c>
      <c r="C117" s="810"/>
      <c r="D117" s="810"/>
      <c r="E117" s="810"/>
      <c r="F117" s="810"/>
      <c r="G117" s="810"/>
      <c r="H117" s="810"/>
      <c r="I117" s="810"/>
      <c r="J117" s="810"/>
      <c r="K117" s="810"/>
      <c r="L117" s="818">
        <v>1.2</v>
      </c>
      <c r="M117" s="203" t="s">
        <v>362</v>
      </c>
      <c r="N117" s="783" t="s">
        <v>355</v>
      </c>
      <c r="O117" s="819"/>
      <c r="P117" s="819"/>
      <c r="Q117" s="819"/>
      <c r="R117" s="819"/>
      <c r="S117" s="819"/>
      <c r="T117" s="819"/>
      <c r="U117" s="794"/>
    </row>
    <row r="118" spans="1:21">
      <c r="A118" s="796">
        <v>3</v>
      </c>
      <c r="B118" s="810" t="s">
        <v>1354</v>
      </c>
      <c r="C118" s="810"/>
      <c r="D118" s="810"/>
      <c r="E118" s="810"/>
      <c r="F118" s="810"/>
      <c r="G118" s="810"/>
      <c r="H118" s="810"/>
      <c r="I118" s="810"/>
      <c r="J118" s="810"/>
      <c r="K118" s="810"/>
      <c r="L118" s="818">
        <v>1.3</v>
      </c>
      <c r="M118" s="203" t="s">
        <v>364</v>
      </c>
      <c r="N118" s="783" t="s">
        <v>355</v>
      </c>
      <c r="O118" s="819"/>
      <c r="P118" s="819"/>
      <c r="Q118" s="819"/>
      <c r="R118" s="819"/>
      <c r="S118" s="819"/>
      <c r="T118" s="819"/>
      <c r="U118" s="794"/>
    </row>
    <row r="119" spans="1:21">
      <c r="A119" s="796">
        <v>3</v>
      </c>
      <c r="B119" s="810" t="s">
        <v>1355</v>
      </c>
      <c r="C119" s="810"/>
      <c r="D119" s="810"/>
      <c r="E119" s="810"/>
      <c r="F119" s="810"/>
      <c r="G119" s="810"/>
      <c r="H119" s="810"/>
      <c r="I119" s="810"/>
      <c r="J119" s="810"/>
      <c r="K119" s="810"/>
      <c r="L119" s="818">
        <v>1.4</v>
      </c>
      <c r="M119" s="203" t="s">
        <v>366</v>
      </c>
      <c r="N119" s="783" t="s">
        <v>355</v>
      </c>
      <c r="O119" s="819"/>
      <c r="P119" s="819"/>
      <c r="Q119" s="819"/>
      <c r="R119" s="819"/>
      <c r="S119" s="819"/>
      <c r="T119" s="819"/>
      <c r="U119" s="794"/>
    </row>
    <row r="120" spans="1:21">
      <c r="A120" s="796">
        <v>3</v>
      </c>
      <c r="B120" s="810" t="s">
        <v>1408</v>
      </c>
      <c r="C120" s="810"/>
      <c r="D120" s="810"/>
      <c r="E120" s="810"/>
      <c r="F120" s="810"/>
      <c r="G120" s="810"/>
      <c r="H120" s="810"/>
      <c r="I120" s="810"/>
      <c r="J120" s="810"/>
      <c r="K120" s="810"/>
      <c r="L120" s="818">
        <v>1.5</v>
      </c>
      <c r="M120" s="203" t="s">
        <v>368</v>
      </c>
      <c r="N120" s="783" t="s">
        <v>355</v>
      </c>
      <c r="O120" s="819"/>
      <c r="P120" s="819"/>
      <c r="Q120" s="819"/>
      <c r="R120" s="819"/>
      <c r="S120" s="819"/>
      <c r="T120" s="819"/>
      <c r="U120" s="794"/>
    </row>
    <row r="121" spans="1:21" s="93" customFormat="1">
      <c r="A121" s="796">
        <v>3</v>
      </c>
      <c r="B121" s="810" t="s">
        <v>1307</v>
      </c>
      <c r="C121" s="815"/>
      <c r="D121" s="815"/>
      <c r="E121" s="815"/>
      <c r="F121" s="815"/>
      <c r="G121" s="815"/>
      <c r="H121" s="815"/>
      <c r="I121" s="815"/>
      <c r="J121" s="815"/>
      <c r="K121" s="815"/>
      <c r="L121" s="816">
        <v>2</v>
      </c>
      <c r="M121" s="199" t="s">
        <v>369</v>
      </c>
      <c r="N121" s="783" t="s">
        <v>355</v>
      </c>
      <c r="O121" s="817">
        <v>0</v>
      </c>
      <c r="P121" s="817">
        <v>0</v>
      </c>
      <c r="Q121" s="817">
        <v>0</v>
      </c>
      <c r="R121" s="817">
        <v>0</v>
      </c>
      <c r="S121" s="817">
        <v>0</v>
      </c>
      <c r="T121" s="817">
        <v>0</v>
      </c>
      <c r="U121" s="794"/>
    </row>
    <row r="122" spans="1:21">
      <c r="A122" s="796">
        <v>3</v>
      </c>
      <c r="B122" s="810" t="s">
        <v>1356</v>
      </c>
      <c r="C122" s="810"/>
      <c r="D122" s="810"/>
      <c r="E122" s="810"/>
      <c r="F122" s="810"/>
      <c r="G122" s="810"/>
      <c r="H122" s="810"/>
      <c r="I122" s="810"/>
      <c r="J122" s="810"/>
      <c r="K122" s="810"/>
      <c r="L122" s="818">
        <v>2.1</v>
      </c>
      <c r="M122" s="203" t="s">
        <v>361</v>
      </c>
      <c r="N122" s="783" t="s">
        <v>355</v>
      </c>
      <c r="O122" s="819"/>
      <c r="P122" s="819"/>
      <c r="Q122" s="819"/>
      <c r="R122" s="819"/>
      <c r="S122" s="819"/>
      <c r="T122" s="819"/>
      <c r="U122" s="794"/>
    </row>
    <row r="123" spans="1:21">
      <c r="A123" s="796">
        <v>3</v>
      </c>
      <c r="B123" s="810" t="s">
        <v>1357</v>
      </c>
      <c r="C123" s="810"/>
      <c r="D123" s="810"/>
      <c r="E123" s="810"/>
      <c r="F123" s="810"/>
      <c r="G123" s="810"/>
      <c r="H123" s="810"/>
      <c r="I123" s="810"/>
      <c r="J123" s="810"/>
      <c r="K123" s="810"/>
      <c r="L123" s="818">
        <v>2.2000000000000002</v>
      </c>
      <c r="M123" s="203" t="s">
        <v>362</v>
      </c>
      <c r="N123" s="783" t="s">
        <v>355</v>
      </c>
      <c r="O123" s="819"/>
      <c r="P123" s="819"/>
      <c r="Q123" s="819"/>
      <c r="R123" s="819"/>
      <c r="S123" s="819"/>
      <c r="T123" s="819"/>
      <c r="U123" s="794"/>
    </row>
    <row r="124" spans="1:21">
      <c r="A124" s="796">
        <v>3</v>
      </c>
      <c r="B124" s="810" t="s">
        <v>1409</v>
      </c>
      <c r="C124" s="810"/>
      <c r="D124" s="810"/>
      <c r="E124" s="810"/>
      <c r="F124" s="810"/>
      <c r="G124" s="810"/>
      <c r="H124" s="810"/>
      <c r="I124" s="810"/>
      <c r="J124" s="810"/>
      <c r="K124" s="810"/>
      <c r="L124" s="818">
        <v>2.2999999999999998</v>
      </c>
      <c r="M124" s="203" t="s">
        <v>364</v>
      </c>
      <c r="N124" s="783" t="s">
        <v>355</v>
      </c>
      <c r="O124" s="819"/>
      <c r="P124" s="819"/>
      <c r="Q124" s="819"/>
      <c r="R124" s="819"/>
      <c r="S124" s="819"/>
      <c r="T124" s="819"/>
      <c r="U124" s="794"/>
    </row>
    <row r="125" spans="1:21">
      <c r="A125" s="796">
        <v>3</v>
      </c>
      <c r="B125" s="810" t="s">
        <v>1410</v>
      </c>
      <c r="C125" s="810"/>
      <c r="D125" s="810"/>
      <c r="E125" s="810"/>
      <c r="F125" s="810"/>
      <c r="G125" s="810"/>
      <c r="H125" s="810"/>
      <c r="I125" s="810"/>
      <c r="J125" s="810"/>
      <c r="K125" s="810"/>
      <c r="L125" s="818">
        <v>2.4</v>
      </c>
      <c r="M125" s="203" t="s">
        <v>366</v>
      </c>
      <c r="N125" s="783" t="s">
        <v>355</v>
      </c>
      <c r="O125" s="819"/>
      <c r="P125" s="819"/>
      <c r="Q125" s="819"/>
      <c r="R125" s="819"/>
      <c r="S125" s="819"/>
      <c r="T125" s="819"/>
      <c r="U125" s="794"/>
    </row>
    <row r="126" spans="1:21">
      <c r="A126" s="796">
        <v>3</v>
      </c>
      <c r="B126" s="810" t="s">
        <v>1411</v>
      </c>
      <c r="C126" s="810"/>
      <c r="D126" s="810"/>
      <c r="E126" s="810"/>
      <c r="F126" s="810"/>
      <c r="G126" s="810"/>
      <c r="H126" s="810"/>
      <c r="I126" s="810"/>
      <c r="J126" s="810"/>
      <c r="K126" s="810"/>
      <c r="L126" s="818">
        <v>2.5</v>
      </c>
      <c r="M126" s="203" t="s">
        <v>368</v>
      </c>
      <c r="N126" s="783" t="s">
        <v>355</v>
      </c>
      <c r="O126" s="819"/>
      <c r="P126" s="819"/>
      <c r="Q126" s="819"/>
      <c r="R126" s="819"/>
      <c r="S126" s="819"/>
      <c r="T126" s="819"/>
      <c r="U126" s="794"/>
    </row>
    <row r="127" spans="1:21" s="93" customFormat="1">
      <c r="A127" s="796">
        <v>3</v>
      </c>
      <c r="B127" s="810" t="s">
        <v>1308</v>
      </c>
      <c r="C127" s="815"/>
      <c r="D127" s="815"/>
      <c r="E127" s="815"/>
      <c r="F127" s="815"/>
      <c r="G127" s="815"/>
      <c r="H127" s="815"/>
      <c r="I127" s="815"/>
      <c r="J127" s="815"/>
      <c r="K127" s="815"/>
      <c r="L127" s="816">
        <v>3</v>
      </c>
      <c r="M127" s="199" t="s">
        <v>371</v>
      </c>
      <c r="N127" s="783" t="s">
        <v>355</v>
      </c>
      <c r="O127" s="817">
        <v>0</v>
      </c>
      <c r="P127" s="817">
        <v>0</v>
      </c>
      <c r="Q127" s="817">
        <v>0</v>
      </c>
      <c r="R127" s="817">
        <v>0</v>
      </c>
      <c r="S127" s="817">
        <v>0</v>
      </c>
      <c r="T127" s="817">
        <v>0</v>
      </c>
      <c r="U127" s="794"/>
    </row>
    <row r="128" spans="1:21">
      <c r="A128" s="796">
        <v>3</v>
      </c>
      <c r="B128" s="810" t="s">
        <v>1324</v>
      </c>
      <c r="C128" s="810"/>
      <c r="D128" s="810"/>
      <c r="E128" s="810"/>
      <c r="F128" s="810"/>
      <c r="G128" s="810"/>
      <c r="H128" s="810"/>
      <c r="I128" s="810"/>
      <c r="J128" s="810"/>
      <c r="K128" s="810"/>
      <c r="L128" s="818">
        <v>3.1</v>
      </c>
      <c r="M128" s="203" t="s">
        <v>361</v>
      </c>
      <c r="N128" s="783" t="s">
        <v>355</v>
      </c>
      <c r="O128" s="819"/>
      <c r="P128" s="819"/>
      <c r="Q128" s="819"/>
      <c r="R128" s="819"/>
      <c r="S128" s="819"/>
      <c r="T128" s="819"/>
      <c r="U128" s="794"/>
    </row>
    <row r="129" spans="1:21">
      <c r="A129" s="796">
        <v>3</v>
      </c>
      <c r="B129" s="810" t="s">
        <v>1325</v>
      </c>
      <c r="C129" s="810"/>
      <c r="D129" s="810"/>
      <c r="E129" s="810"/>
      <c r="F129" s="810"/>
      <c r="G129" s="810"/>
      <c r="H129" s="810"/>
      <c r="I129" s="810"/>
      <c r="J129" s="810"/>
      <c r="K129" s="810"/>
      <c r="L129" s="818">
        <v>3.2</v>
      </c>
      <c r="M129" s="203" t="s">
        <v>362</v>
      </c>
      <c r="N129" s="783" t="s">
        <v>355</v>
      </c>
      <c r="O129" s="819"/>
      <c r="P129" s="819"/>
      <c r="Q129" s="819"/>
      <c r="R129" s="819"/>
      <c r="S129" s="819"/>
      <c r="T129" s="819"/>
      <c r="U129" s="794"/>
    </row>
    <row r="130" spans="1:21">
      <c r="A130" s="796">
        <v>3</v>
      </c>
      <c r="B130" s="810" t="s">
        <v>1326</v>
      </c>
      <c r="C130" s="810"/>
      <c r="D130" s="810"/>
      <c r="E130" s="810"/>
      <c r="F130" s="810"/>
      <c r="G130" s="810"/>
      <c r="H130" s="810"/>
      <c r="I130" s="810"/>
      <c r="J130" s="810"/>
      <c r="K130" s="810"/>
      <c r="L130" s="818">
        <v>3.3</v>
      </c>
      <c r="M130" s="203" t="s">
        <v>364</v>
      </c>
      <c r="N130" s="783" t="s">
        <v>355</v>
      </c>
      <c r="O130" s="819"/>
      <c r="P130" s="819"/>
      <c r="Q130" s="819"/>
      <c r="R130" s="819"/>
      <c r="S130" s="819"/>
      <c r="T130" s="819"/>
      <c r="U130" s="794"/>
    </row>
    <row r="131" spans="1:21">
      <c r="A131" s="796">
        <v>3</v>
      </c>
      <c r="B131" s="810" t="s">
        <v>1412</v>
      </c>
      <c r="C131" s="810"/>
      <c r="D131" s="810"/>
      <c r="E131" s="810"/>
      <c r="F131" s="810"/>
      <c r="G131" s="810"/>
      <c r="H131" s="810"/>
      <c r="I131" s="810"/>
      <c r="J131" s="810"/>
      <c r="K131" s="810"/>
      <c r="L131" s="818">
        <v>3.4</v>
      </c>
      <c r="M131" s="203" t="s">
        <v>366</v>
      </c>
      <c r="N131" s="783" t="s">
        <v>355</v>
      </c>
      <c r="O131" s="819"/>
      <c r="P131" s="819"/>
      <c r="Q131" s="819"/>
      <c r="R131" s="819"/>
      <c r="S131" s="819"/>
      <c r="T131" s="819"/>
      <c r="U131" s="794"/>
    </row>
    <row r="132" spans="1:21">
      <c r="A132" s="796">
        <v>3</v>
      </c>
      <c r="B132" s="810" t="s">
        <v>1413</v>
      </c>
      <c r="C132" s="810"/>
      <c r="D132" s="810"/>
      <c r="E132" s="810"/>
      <c r="F132" s="810"/>
      <c r="G132" s="810"/>
      <c r="H132" s="810"/>
      <c r="I132" s="810"/>
      <c r="J132" s="810"/>
      <c r="K132" s="810"/>
      <c r="L132" s="818">
        <v>3.5</v>
      </c>
      <c r="M132" s="203" t="s">
        <v>368</v>
      </c>
      <c r="N132" s="783" t="s">
        <v>355</v>
      </c>
      <c r="O132" s="819"/>
      <c r="P132" s="819"/>
      <c r="Q132" s="819"/>
      <c r="R132" s="819"/>
      <c r="S132" s="819"/>
      <c r="T132" s="819"/>
      <c r="U132" s="794"/>
    </row>
    <row r="133" spans="1:21" s="93" customFormat="1" ht="22.8">
      <c r="A133" s="796">
        <v>3</v>
      </c>
      <c r="B133" s="810" t="s">
        <v>1362</v>
      </c>
      <c r="C133" s="815"/>
      <c r="D133" s="815"/>
      <c r="E133" s="815"/>
      <c r="F133" s="815"/>
      <c r="G133" s="815"/>
      <c r="H133" s="815"/>
      <c r="I133" s="815"/>
      <c r="J133" s="815"/>
      <c r="K133" s="815"/>
      <c r="L133" s="816">
        <v>4</v>
      </c>
      <c r="M133" s="199" t="s">
        <v>375</v>
      </c>
      <c r="N133" s="783" t="s">
        <v>355</v>
      </c>
      <c r="O133" s="817">
        <v>0</v>
      </c>
      <c r="P133" s="817">
        <v>0</v>
      </c>
      <c r="Q133" s="817">
        <v>0</v>
      </c>
      <c r="R133" s="817">
        <v>0</v>
      </c>
      <c r="S133" s="817">
        <v>0</v>
      </c>
      <c r="T133" s="817">
        <v>0</v>
      </c>
      <c r="U133" s="794"/>
    </row>
    <row r="134" spans="1:21">
      <c r="A134" s="796">
        <v>3</v>
      </c>
      <c r="B134" s="810" t="s">
        <v>1309</v>
      </c>
      <c r="C134" s="810"/>
      <c r="D134" s="810"/>
      <c r="E134" s="810"/>
      <c r="F134" s="810"/>
      <c r="G134" s="810"/>
      <c r="H134" s="810"/>
      <c r="I134" s="810"/>
      <c r="J134" s="810"/>
      <c r="K134" s="810"/>
      <c r="L134" s="818">
        <v>4.0999999999999996</v>
      </c>
      <c r="M134" s="203" t="s">
        <v>361</v>
      </c>
      <c r="N134" s="783" t="s">
        <v>355</v>
      </c>
      <c r="O134" s="819">
        <v>0</v>
      </c>
      <c r="P134" s="819">
        <v>0</v>
      </c>
      <c r="Q134" s="819">
        <v>0</v>
      </c>
      <c r="R134" s="819">
        <v>0</v>
      </c>
      <c r="S134" s="819">
        <v>0</v>
      </c>
      <c r="T134" s="819">
        <v>0</v>
      </c>
      <c r="U134" s="794"/>
    </row>
    <row r="135" spans="1:21">
      <c r="A135" s="796">
        <v>3</v>
      </c>
      <c r="B135" s="810" t="s">
        <v>1310</v>
      </c>
      <c r="C135" s="810"/>
      <c r="D135" s="810"/>
      <c r="E135" s="810"/>
      <c r="F135" s="810"/>
      <c r="G135" s="810"/>
      <c r="H135" s="810"/>
      <c r="I135" s="810"/>
      <c r="J135" s="810"/>
      <c r="K135" s="810"/>
      <c r="L135" s="818">
        <v>4.2</v>
      </c>
      <c r="M135" s="203" t="s">
        <v>362</v>
      </c>
      <c r="N135" s="783" t="s">
        <v>355</v>
      </c>
      <c r="O135" s="819">
        <v>0</v>
      </c>
      <c r="P135" s="819">
        <v>0</v>
      </c>
      <c r="Q135" s="819">
        <v>0</v>
      </c>
      <c r="R135" s="819">
        <v>0</v>
      </c>
      <c r="S135" s="819">
        <v>0</v>
      </c>
      <c r="T135" s="819">
        <v>0</v>
      </c>
      <c r="U135" s="794"/>
    </row>
    <row r="136" spans="1:21">
      <c r="A136" s="796">
        <v>3</v>
      </c>
      <c r="B136" s="810" t="s">
        <v>1327</v>
      </c>
      <c r="C136" s="810"/>
      <c r="D136" s="810"/>
      <c r="E136" s="810"/>
      <c r="F136" s="810"/>
      <c r="G136" s="810"/>
      <c r="H136" s="810"/>
      <c r="I136" s="810"/>
      <c r="J136" s="810"/>
      <c r="K136" s="810"/>
      <c r="L136" s="818">
        <v>4.3</v>
      </c>
      <c r="M136" s="203" t="s">
        <v>364</v>
      </c>
      <c r="N136" s="783" t="s">
        <v>355</v>
      </c>
      <c r="O136" s="819">
        <v>0</v>
      </c>
      <c r="P136" s="819">
        <v>0</v>
      </c>
      <c r="Q136" s="819">
        <v>0</v>
      </c>
      <c r="R136" s="819">
        <v>0</v>
      </c>
      <c r="S136" s="819">
        <v>0</v>
      </c>
      <c r="T136" s="819">
        <v>0</v>
      </c>
      <c r="U136" s="794"/>
    </row>
    <row r="137" spans="1:21">
      <c r="A137" s="796">
        <v>3</v>
      </c>
      <c r="B137" s="810" t="s">
        <v>1328</v>
      </c>
      <c r="C137" s="810"/>
      <c r="D137" s="810"/>
      <c r="E137" s="810"/>
      <c r="F137" s="810"/>
      <c r="G137" s="810"/>
      <c r="H137" s="810"/>
      <c r="I137" s="810"/>
      <c r="J137" s="810"/>
      <c r="K137" s="810"/>
      <c r="L137" s="818">
        <v>4.4000000000000004</v>
      </c>
      <c r="M137" s="203" t="s">
        <v>366</v>
      </c>
      <c r="N137" s="783" t="s">
        <v>355</v>
      </c>
      <c r="O137" s="819">
        <v>0</v>
      </c>
      <c r="P137" s="819">
        <v>0</v>
      </c>
      <c r="Q137" s="819">
        <v>0</v>
      </c>
      <c r="R137" s="819">
        <v>0</v>
      </c>
      <c r="S137" s="819">
        <v>0</v>
      </c>
      <c r="T137" s="819">
        <v>0</v>
      </c>
      <c r="U137" s="794"/>
    </row>
    <row r="138" spans="1:21">
      <c r="A138" s="796">
        <v>3</v>
      </c>
      <c r="B138" s="810" t="s">
        <v>1414</v>
      </c>
      <c r="C138" s="810"/>
      <c r="D138" s="810"/>
      <c r="E138" s="810"/>
      <c r="F138" s="810"/>
      <c r="G138" s="810"/>
      <c r="H138" s="810"/>
      <c r="I138" s="810"/>
      <c r="J138" s="810"/>
      <c r="K138" s="810"/>
      <c r="L138" s="818">
        <v>4.5</v>
      </c>
      <c r="M138" s="203" t="s">
        <v>368</v>
      </c>
      <c r="N138" s="783" t="s">
        <v>355</v>
      </c>
      <c r="O138" s="819">
        <v>0</v>
      </c>
      <c r="P138" s="819">
        <v>0</v>
      </c>
      <c r="Q138" s="819">
        <v>0</v>
      </c>
      <c r="R138" s="819">
        <v>0</v>
      </c>
      <c r="S138" s="819">
        <v>0</v>
      </c>
      <c r="T138" s="819">
        <v>0</v>
      </c>
      <c r="U138" s="794"/>
    </row>
    <row r="139" spans="1:21" s="93" customFormat="1">
      <c r="A139" s="796">
        <v>3</v>
      </c>
      <c r="B139" s="810" t="s">
        <v>1311</v>
      </c>
      <c r="C139" s="815"/>
      <c r="D139" s="815"/>
      <c r="E139" s="815"/>
      <c r="F139" s="815"/>
      <c r="G139" s="815"/>
      <c r="H139" s="815"/>
      <c r="I139" s="815"/>
      <c r="J139" s="815"/>
      <c r="K139" s="815"/>
      <c r="L139" s="816">
        <v>5</v>
      </c>
      <c r="M139" s="199" t="s">
        <v>380</v>
      </c>
      <c r="N139" s="783" t="s">
        <v>355</v>
      </c>
      <c r="O139" s="817">
        <v>0</v>
      </c>
      <c r="P139" s="817">
        <v>0</v>
      </c>
      <c r="Q139" s="817">
        <v>0</v>
      </c>
      <c r="R139" s="817">
        <v>0</v>
      </c>
      <c r="S139" s="817">
        <v>0</v>
      </c>
      <c r="T139" s="817">
        <v>0</v>
      </c>
      <c r="U139" s="794"/>
    </row>
    <row r="140" spans="1:21">
      <c r="A140" s="796">
        <v>3</v>
      </c>
      <c r="B140" s="810" t="s">
        <v>1337</v>
      </c>
      <c r="C140" s="810"/>
      <c r="D140" s="810"/>
      <c r="E140" s="810"/>
      <c r="F140" s="810"/>
      <c r="G140" s="810"/>
      <c r="H140" s="810"/>
      <c r="I140" s="810"/>
      <c r="J140" s="810"/>
      <c r="K140" s="810"/>
      <c r="L140" s="818">
        <v>5.0999999999999996</v>
      </c>
      <c r="M140" s="203" t="s">
        <v>361</v>
      </c>
      <c r="N140" s="783" t="s">
        <v>355</v>
      </c>
      <c r="O140" s="819">
        <v>0</v>
      </c>
      <c r="P140" s="819">
        <v>0</v>
      </c>
      <c r="Q140" s="819">
        <v>0</v>
      </c>
      <c r="R140" s="819">
        <v>0</v>
      </c>
      <c r="S140" s="819">
        <v>0</v>
      </c>
      <c r="T140" s="819">
        <v>0</v>
      </c>
      <c r="U140" s="794"/>
    </row>
    <row r="141" spans="1:21">
      <c r="A141" s="796">
        <v>3</v>
      </c>
      <c r="B141" s="810" t="s">
        <v>1338</v>
      </c>
      <c r="C141" s="810"/>
      <c r="D141" s="810"/>
      <c r="E141" s="810"/>
      <c r="F141" s="810"/>
      <c r="G141" s="810"/>
      <c r="H141" s="810"/>
      <c r="I141" s="810"/>
      <c r="J141" s="810"/>
      <c r="K141" s="810"/>
      <c r="L141" s="818">
        <v>5.2</v>
      </c>
      <c r="M141" s="203" t="s">
        <v>362</v>
      </c>
      <c r="N141" s="783" t="s">
        <v>355</v>
      </c>
      <c r="O141" s="819">
        <v>0</v>
      </c>
      <c r="P141" s="819">
        <v>0</v>
      </c>
      <c r="Q141" s="819">
        <v>0</v>
      </c>
      <c r="R141" s="819">
        <v>0</v>
      </c>
      <c r="S141" s="819">
        <v>0</v>
      </c>
      <c r="T141" s="819">
        <v>0</v>
      </c>
      <c r="U141" s="794"/>
    </row>
    <row r="142" spans="1:21">
      <c r="A142" s="796">
        <v>3</v>
      </c>
      <c r="B142" s="810" t="s">
        <v>1339</v>
      </c>
      <c r="C142" s="810"/>
      <c r="D142" s="810"/>
      <c r="E142" s="810"/>
      <c r="F142" s="810"/>
      <c r="G142" s="810"/>
      <c r="H142" s="810"/>
      <c r="I142" s="810"/>
      <c r="J142" s="810"/>
      <c r="K142" s="810"/>
      <c r="L142" s="818">
        <v>5.3</v>
      </c>
      <c r="M142" s="203" t="s">
        <v>364</v>
      </c>
      <c r="N142" s="783" t="s">
        <v>355</v>
      </c>
      <c r="O142" s="819">
        <v>0</v>
      </c>
      <c r="P142" s="819">
        <v>0</v>
      </c>
      <c r="Q142" s="819">
        <v>0</v>
      </c>
      <c r="R142" s="819">
        <v>0</v>
      </c>
      <c r="S142" s="819">
        <v>0</v>
      </c>
      <c r="T142" s="819">
        <v>0</v>
      </c>
      <c r="U142" s="794"/>
    </row>
    <row r="143" spans="1:21">
      <c r="A143" s="796">
        <v>3</v>
      </c>
      <c r="B143" s="810" t="s">
        <v>1340</v>
      </c>
      <c r="C143" s="810"/>
      <c r="D143" s="810"/>
      <c r="E143" s="810"/>
      <c r="F143" s="810"/>
      <c r="G143" s="810"/>
      <c r="H143" s="810"/>
      <c r="I143" s="810"/>
      <c r="J143" s="810"/>
      <c r="K143" s="810"/>
      <c r="L143" s="818">
        <v>5.4</v>
      </c>
      <c r="M143" s="203" t="s">
        <v>366</v>
      </c>
      <c r="N143" s="783" t="s">
        <v>355</v>
      </c>
      <c r="O143" s="819">
        <v>0</v>
      </c>
      <c r="P143" s="819">
        <v>0</v>
      </c>
      <c r="Q143" s="819">
        <v>0</v>
      </c>
      <c r="R143" s="819">
        <v>0</v>
      </c>
      <c r="S143" s="819">
        <v>0</v>
      </c>
      <c r="T143" s="819">
        <v>0</v>
      </c>
      <c r="U143" s="794"/>
    </row>
    <row r="144" spans="1:21">
      <c r="A144" s="796">
        <v>3</v>
      </c>
      <c r="B144" s="810" t="s">
        <v>1415</v>
      </c>
      <c r="C144" s="810"/>
      <c r="D144" s="810"/>
      <c r="E144" s="810"/>
      <c r="F144" s="810"/>
      <c r="G144" s="810"/>
      <c r="H144" s="810"/>
      <c r="I144" s="810"/>
      <c r="J144" s="810"/>
      <c r="K144" s="810"/>
      <c r="L144" s="818">
        <v>5.5</v>
      </c>
      <c r="M144" s="203" t="s">
        <v>368</v>
      </c>
      <c r="N144" s="783" t="s">
        <v>355</v>
      </c>
      <c r="O144" s="819">
        <v>0</v>
      </c>
      <c r="P144" s="819">
        <v>0</v>
      </c>
      <c r="Q144" s="819">
        <v>0</v>
      </c>
      <c r="R144" s="819">
        <v>0</v>
      </c>
      <c r="S144" s="819">
        <v>0</v>
      </c>
      <c r="T144" s="819">
        <v>0</v>
      </c>
      <c r="U144" s="794"/>
    </row>
    <row r="145" spans="1:21" s="93" customFormat="1" ht="22.8">
      <c r="A145" s="796">
        <v>3</v>
      </c>
      <c r="B145" s="810" t="s">
        <v>1363</v>
      </c>
      <c r="C145" s="815"/>
      <c r="D145" s="815"/>
      <c r="E145" s="815"/>
      <c r="F145" s="815"/>
      <c r="G145" s="815"/>
      <c r="H145" s="815"/>
      <c r="I145" s="815"/>
      <c r="J145" s="815"/>
      <c r="K145" s="815"/>
      <c r="L145" s="816">
        <v>6</v>
      </c>
      <c r="M145" s="199" t="s">
        <v>384</v>
      </c>
      <c r="N145" s="205"/>
      <c r="O145" s="206"/>
      <c r="P145" s="206"/>
      <c r="Q145" s="206"/>
      <c r="R145" s="206"/>
      <c r="S145" s="206"/>
      <c r="T145" s="206"/>
      <c r="U145" s="794"/>
    </row>
    <row r="146" spans="1:21">
      <c r="A146" s="796">
        <v>3</v>
      </c>
      <c r="B146" s="810" t="s">
        <v>1341</v>
      </c>
      <c r="C146" s="810"/>
      <c r="D146" s="810"/>
      <c r="E146" s="810"/>
      <c r="F146" s="810"/>
      <c r="G146" s="810"/>
      <c r="H146" s="810"/>
      <c r="I146" s="810"/>
      <c r="J146" s="810"/>
      <c r="K146" s="810"/>
      <c r="L146" s="818">
        <v>6.1</v>
      </c>
      <c r="M146" s="203" t="s">
        <v>361</v>
      </c>
      <c r="N146" s="200" t="s">
        <v>142</v>
      </c>
      <c r="O146" s="819">
        <v>0</v>
      </c>
      <c r="P146" s="819">
        <v>0</v>
      </c>
      <c r="Q146" s="819">
        <v>0</v>
      </c>
      <c r="R146" s="819">
        <v>0</v>
      </c>
      <c r="S146" s="819">
        <v>0</v>
      </c>
      <c r="T146" s="819">
        <v>0</v>
      </c>
      <c r="U146" s="794"/>
    </row>
    <row r="147" spans="1:21">
      <c r="A147" s="796">
        <v>3</v>
      </c>
      <c r="B147" s="810" t="s">
        <v>1342</v>
      </c>
      <c r="C147" s="810"/>
      <c r="D147" s="810"/>
      <c r="E147" s="810"/>
      <c r="F147" s="810"/>
      <c r="G147" s="810"/>
      <c r="H147" s="810"/>
      <c r="I147" s="810"/>
      <c r="J147" s="810"/>
      <c r="K147" s="810"/>
      <c r="L147" s="818">
        <v>6.2</v>
      </c>
      <c r="M147" s="203" t="s">
        <v>362</v>
      </c>
      <c r="N147" s="200" t="s">
        <v>142</v>
      </c>
      <c r="O147" s="819">
        <v>0</v>
      </c>
      <c r="P147" s="819">
        <v>0</v>
      </c>
      <c r="Q147" s="819">
        <v>0</v>
      </c>
      <c r="R147" s="819">
        <v>0</v>
      </c>
      <c r="S147" s="819">
        <v>0</v>
      </c>
      <c r="T147" s="819">
        <v>0</v>
      </c>
      <c r="U147" s="794"/>
    </row>
    <row r="148" spans="1:21">
      <c r="A148" s="796">
        <v>3</v>
      </c>
      <c r="B148" s="810" t="s">
        <v>1343</v>
      </c>
      <c r="C148" s="810"/>
      <c r="D148" s="810"/>
      <c r="E148" s="810"/>
      <c r="F148" s="810"/>
      <c r="G148" s="810"/>
      <c r="H148" s="810"/>
      <c r="I148" s="810"/>
      <c r="J148" s="810"/>
      <c r="K148" s="810"/>
      <c r="L148" s="818">
        <v>6.3</v>
      </c>
      <c r="M148" s="203" t="s">
        <v>364</v>
      </c>
      <c r="N148" s="200" t="s">
        <v>142</v>
      </c>
      <c r="O148" s="819">
        <v>0</v>
      </c>
      <c r="P148" s="819">
        <v>0</v>
      </c>
      <c r="Q148" s="819">
        <v>0</v>
      </c>
      <c r="R148" s="819">
        <v>0</v>
      </c>
      <c r="S148" s="819">
        <v>0</v>
      </c>
      <c r="T148" s="819">
        <v>0</v>
      </c>
      <c r="U148" s="794"/>
    </row>
    <row r="149" spans="1:21">
      <c r="A149" s="796">
        <v>3</v>
      </c>
      <c r="B149" s="810" t="s">
        <v>1344</v>
      </c>
      <c r="C149" s="810"/>
      <c r="D149" s="810"/>
      <c r="E149" s="810"/>
      <c r="F149" s="810"/>
      <c r="G149" s="810"/>
      <c r="H149" s="810"/>
      <c r="I149" s="810"/>
      <c r="J149" s="810"/>
      <c r="K149" s="810"/>
      <c r="L149" s="818">
        <v>6.4</v>
      </c>
      <c r="M149" s="203" t="s">
        <v>366</v>
      </c>
      <c r="N149" s="200" t="s">
        <v>142</v>
      </c>
      <c r="O149" s="819">
        <v>0</v>
      </c>
      <c r="P149" s="819">
        <v>0</v>
      </c>
      <c r="Q149" s="819">
        <v>0</v>
      </c>
      <c r="R149" s="819">
        <v>0</v>
      </c>
      <c r="S149" s="819">
        <v>0</v>
      </c>
      <c r="T149" s="819">
        <v>0</v>
      </c>
      <c r="U149" s="794"/>
    </row>
    <row r="150" spans="1:21">
      <c r="A150" s="796">
        <v>3</v>
      </c>
      <c r="B150" s="810" t="s">
        <v>1399</v>
      </c>
      <c r="C150" s="810"/>
      <c r="D150" s="810"/>
      <c r="E150" s="810"/>
      <c r="F150" s="810"/>
      <c r="G150" s="810"/>
      <c r="H150" s="810"/>
      <c r="I150" s="810"/>
      <c r="J150" s="810"/>
      <c r="K150" s="810"/>
      <c r="L150" s="818">
        <v>6.5</v>
      </c>
      <c r="M150" s="203" t="s">
        <v>368</v>
      </c>
      <c r="N150" s="200" t="s">
        <v>142</v>
      </c>
      <c r="O150" s="819">
        <v>0</v>
      </c>
      <c r="P150" s="819">
        <v>0</v>
      </c>
      <c r="Q150" s="819">
        <v>0</v>
      </c>
      <c r="R150" s="819">
        <v>0</v>
      </c>
      <c r="S150" s="819">
        <v>0</v>
      </c>
      <c r="T150" s="819">
        <v>0</v>
      </c>
      <c r="U150" s="794"/>
    </row>
    <row r="151" spans="1:21" s="93" customFormat="1">
      <c r="A151" s="796">
        <v>3</v>
      </c>
      <c r="B151" s="810" t="s">
        <v>1364</v>
      </c>
      <c r="C151" s="815"/>
      <c r="D151" s="815"/>
      <c r="E151" s="815"/>
      <c r="F151" s="815"/>
      <c r="G151" s="815"/>
      <c r="H151" s="815"/>
      <c r="I151" s="815"/>
      <c r="J151" s="815"/>
      <c r="K151" s="815"/>
      <c r="L151" s="816">
        <v>7</v>
      </c>
      <c r="M151" s="199" t="s">
        <v>388</v>
      </c>
      <c r="N151" s="783" t="s">
        <v>355</v>
      </c>
      <c r="O151" s="817">
        <v>0</v>
      </c>
      <c r="P151" s="817">
        <v>13.54</v>
      </c>
      <c r="Q151" s="817">
        <v>0</v>
      </c>
      <c r="R151" s="817">
        <v>0</v>
      </c>
      <c r="S151" s="817">
        <v>14.39</v>
      </c>
      <c r="T151" s="817">
        <v>0</v>
      </c>
      <c r="U151" s="794"/>
    </row>
    <row r="152" spans="1:21">
      <c r="A152" s="796">
        <v>3</v>
      </c>
      <c r="B152" s="810" t="s">
        <v>1390</v>
      </c>
      <c r="C152" s="810"/>
      <c r="D152" s="810"/>
      <c r="E152" s="810"/>
      <c r="F152" s="810"/>
      <c r="G152" s="810"/>
      <c r="H152" s="810"/>
      <c r="I152" s="810"/>
      <c r="J152" s="810"/>
      <c r="K152" s="810"/>
      <c r="L152" s="818">
        <v>7.1</v>
      </c>
      <c r="M152" s="203" t="s">
        <v>361</v>
      </c>
      <c r="N152" s="783" t="s">
        <v>355</v>
      </c>
      <c r="O152" s="819"/>
      <c r="P152" s="819"/>
      <c r="Q152" s="819"/>
      <c r="R152" s="819"/>
      <c r="S152" s="819"/>
      <c r="T152" s="819"/>
      <c r="U152" s="794"/>
    </row>
    <row r="153" spans="1:21">
      <c r="A153" s="796">
        <v>3</v>
      </c>
      <c r="B153" s="810" t="s">
        <v>1345</v>
      </c>
      <c r="C153" s="810"/>
      <c r="D153" s="810"/>
      <c r="E153" s="810"/>
      <c r="F153" s="810"/>
      <c r="G153" s="810"/>
      <c r="H153" s="810"/>
      <c r="I153" s="810"/>
      <c r="J153" s="810"/>
      <c r="K153" s="810"/>
      <c r="L153" s="818">
        <v>7.2</v>
      </c>
      <c r="M153" s="203" t="s">
        <v>362</v>
      </c>
      <c r="N153" s="783" t="s">
        <v>355</v>
      </c>
      <c r="O153" s="819"/>
      <c r="P153" s="819"/>
      <c r="Q153" s="819"/>
      <c r="R153" s="819"/>
      <c r="S153" s="819"/>
      <c r="T153" s="819"/>
      <c r="U153" s="794"/>
    </row>
    <row r="154" spans="1:21">
      <c r="A154" s="796">
        <v>3</v>
      </c>
      <c r="B154" s="810" t="s">
        <v>1346</v>
      </c>
      <c r="C154" s="810"/>
      <c r="D154" s="810"/>
      <c r="E154" s="810"/>
      <c r="F154" s="810"/>
      <c r="G154" s="810"/>
      <c r="H154" s="810"/>
      <c r="I154" s="810"/>
      <c r="J154" s="810"/>
      <c r="K154" s="810"/>
      <c r="L154" s="818">
        <v>7.3</v>
      </c>
      <c r="M154" s="203" t="s">
        <v>364</v>
      </c>
      <c r="N154" s="783" t="s">
        <v>355</v>
      </c>
      <c r="O154" s="819"/>
      <c r="P154" s="819"/>
      <c r="Q154" s="819"/>
      <c r="R154" s="819"/>
      <c r="S154" s="819"/>
      <c r="T154" s="819"/>
      <c r="U154" s="794"/>
    </row>
    <row r="155" spans="1:21">
      <c r="A155" s="796">
        <v>3</v>
      </c>
      <c r="B155" s="810" t="s">
        <v>1347</v>
      </c>
      <c r="C155" s="810"/>
      <c r="D155" s="810"/>
      <c r="E155" s="810"/>
      <c r="F155" s="810"/>
      <c r="G155" s="810"/>
      <c r="H155" s="810"/>
      <c r="I155" s="810"/>
      <c r="J155" s="810"/>
      <c r="K155" s="810"/>
      <c r="L155" s="818">
        <v>7.4</v>
      </c>
      <c r="M155" s="203" t="s">
        <v>366</v>
      </c>
      <c r="N155" s="783" t="s">
        <v>355</v>
      </c>
      <c r="O155" s="819"/>
      <c r="P155" s="819"/>
      <c r="Q155" s="819"/>
      <c r="R155" s="819"/>
      <c r="S155" s="819"/>
      <c r="T155" s="819"/>
      <c r="U155" s="794"/>
    </row>
    <row r="156" spans="1:21">
      <c r="A156" s="796">
        <v>3</v>
      </c>
      <c r="B156" s="810" t="s">
        <v>1348</v>
      </c>
      <c r="C156" s="810"/>
      <c r="D156" s="810"/>
      <c r="E156" s="810"/>
      <c r="F156" s="810"/>
      <c r="G156" s="810"/>
      <c r="H156" s="810"/>
      <c r="I156" s="810"/>
      <c r="J156" s="810"/>
      <c r="K156" s="810"/>
      <c r="L156" s="818">
        <v>7.5</v>
      </c>
      <c r="M156" s="203" t="s">
        <v>368</v>
      </c>
      <c r="N156" s="783" t="s">
        <v>355</v>
      </c>
      <c r="O156" s="819"/>
      <c r="P156" s="819">
        <v>13.54</v>
      </c>
      <c r="Q156" s="819">
        <v>0</v>
      </c>
      <c r="R156" s="819"/>
      <c r="S156" s="819">
        <v>14.39</v>
      </c>
      <c r="T156" s="819">
        <v>0</v>
      </c>
      <c r="U156" s="794"/>
    </row>
    <row r="157" spans="1:21" s="93" customFormat="1">
      <c r="A157" s="796">
        <v>3</v>
      </c>
      <c r="B157" s="810" t="s">
        <v>1365</v>
      </c>
      <c r="C157" s="815"/>
      <c r="D157" s="815"/>
      <c r="E157" s="815"/>
      <c r="F157" s="815"/>
      <c r="G157" s="815"/>
      <c r="H157" s="815"/>
      <c r="I157" s="815"/>
      <c r="J157" s="815"/>
      <c r="K157" s="815"/>
      <c r="L157" s="816">
        <v>8</v>
      </c>
      <c r="M157" s="199" t="s">
        <v>392</v>
      </c>
      <c r="N157" s="783" t="s">
        <v>355</v>
      </c>
      <c r="O157" s="817">
        <v>0</v>
      </c>
      <c r="P157" s="817">
        <v>0</v>
      </c>
      <c r="Q157" s="817">
        <v>0</v>
      </c>
      <c r="R157" s="817">
        <v>0</v>
      </c>
      <c r="S157" s="817">
        <v>0</v>
      </c>
      <c r="T157" s="817">
        <v>0</v>
      </c>
      <c r="U157" s="794"/>
    </row>
    <row r="158" spans="1:21">
      <c r="A158" s="796">
        <v>3</v>
      </c>
      <c r="B158" s="810" t="s">
        <v>1366</v>
      </c>
      <c r="C158" s="810"/>
      <c r="D158" s="810"/>
      <c r="E158" s="810"/>
      <c r="F158" s="810"/>
      <c r="G158" s="810"/>
      <c r="H158" s="810"/>
      <c r="I158" s="810"/>
      <c r="J158" s="810"/>
      <c r="K158" s="810"/>
      <c r="L158" s="818">
        <v>8.1</v>
      </c>
      <c r="M158" s="203" t="s">
        <v>361</v>
      </c>
      <c r="N158" s="783" t="s">
        <v>355</v>
      </c>
      <c r="O158" s="819"/>
      <c r="P158" s="819"/>
      <c r="Q158" s="819"/>
      <c r="R158" s="819"/>
      <c r="S158" s="819"/>
      <c r="T158" s="819"/>
      <c r="U158" s="794"/>
    </row>
    <row r="159" spans="1:21">
      <c r="A159" s="796">
        <v>3</v>
      </c>
      <c r="B159" s="810" t="s">
        <v>1367</v>
      </c>
      <c r="C159" s="810"/>
      <c r="D159" s="810"/>
      <c r="E159" s="810"/>
      <c r="F159" s="810"/>
      <c r="G159" s="810"/>
      <c r="H159" s="810"/>
      <c r="I159" s="810"/>
      <c r="J159" s="810"/>
      <c r="K159" s="810"/>
      <c r="L159" s="818">
        <v>8.1999999999999993</v>
      </c>
      <c r="M159" s="203" t="s">
        <v>362</v>
      </c>
      <c r="N159" s="783" t="s">
        <v>355</v>
      </c>
      <c r="O159" s="819"/>
      <c r="P159" s="819"/>
      <c r="Q159" s="819"/>
      <c r="R159" s="819"/>
      <c r="S159" s="819"/>
      <c r="T159" s="819"/>
      <c r="U159" s="794"/>
    </row>
    <row r="160" spans="1:21">
      <c r="A160" s="796">
        <v>3</v>
      </c>
      <c r="B160" s="810" t="s">
        <v>1368</v>
      </c>
      <c r="C160" s="810"/>
      <c r="D160" s="810"/>
      <c r="E160" s="810"/>
      <c r="F160" s="810"/>
      <c r="G160" s="810"/>
      <c r="H160" s="810"/>
      <c r="I160" s="810"/>
      <c r="J160" s="810"/>
      <c r="K160" s="810"/>
      <c r="L160" s="818">
        <v>8.3000000000000007</v>
      </c>
      <c r="M160" s="203" t="s">
        <v>364</v>
      </c>
      <c r="N160" s="783" t="s">
        <v>355</v>
      </c>
      <c r="O160" s="819"/>
      <c r="P160" s="819"/>
      <c r="Q160" s="819"/>
      <c r="R160" s="819"/>
      <c r="S160" s="819"/>
      <c r="T160" s="819"/>
      <c r="U160" s="794"/>
    </row>
    <row r="161" spans="1:21">
      <c r="A161" s="796">
        <v>3</v>
      </c>
      <c r="B161" s="810" t="s">
        <v>1416</v>
      </c>
      <c r="C161" s="810"/>
      <c r="D161" s="810"/>
      <c r="E161" s="810"/>
      <c r="F161" s="810"/>
      <c r="G161" s="810"/>
      <c r="H161" s="810"/>
      <c r="I161" s="810"/>
      <c r="J161" s="810"/>
      <c r="K161" s="810"/>
      <c r="L161" s="818">
        <v>8.4</v>
      </c>
      <c r="M161" s="203" t="s">
        <v>366</v>
      </c>
      <c r="N161" s="783" t="s">
        <v>355</v>
      </c>
      <c r="O161" s="819"/>
      <c r="P161" s="819"/>
      <c r="Q161" s="819"/>
      <c r="R161" s="819"/>
      <c r="S161" s="819"/>
      <c r="T161" s="819"/>
      <c r="U161" s="794"/>
    </row>
    <row r="162" spans="1:21">
      <c r="A162" s="796">
        <v>3</v>
      </c>
      <c r="B162" s="810" t="s">
        <v>1417</v>
      </c>
      <c r="C162" s="810"/>
      <c r="D162" s="810"/>
      <c r="E162" s="810"/>
      <c r="F162" s="810"/>
      <c r="G162" s="810"/>
      <c r="H162" s="810"/>
      <c r="I162" s="810"/>
      <c r="J162" s="810"/>
      <c r="K162" s="810"/>
      <c r="L162" s="818">
        <v>8.5</v>
      </c>
      <c r="M162" s="203" t="s">
        <v>368</v>
      </c>
      <c r="N162" s="783" t="s">
        <v>355</v>
      </c>
      <c r="O162" s="819"/>
      <c r="P162" s="819"/>
      <c r="Q162" s="819"/>
      <c r="R162" s="819"/>
      <c r="S162" s="819"/>
      <c r="T162" s="819"/>
      <c r="U162" s="794"/>
    </row>
    <row r="163" spans="1:21">
      <c r="A163" s="769" t="s">
        <v>103</v>
      </c>
      <c r="B163" s="810"/>
      <c r="C163" s="810"/>
      <c r="D163" s="810"/>
      <c r="E163" s="810"/>
      <c r="F163" s="810"/>
      <c r="G163" s="810"/>
      <c r="H163" s="810"/>
      <c r="I163" s="810"/>
      <c r="J163" s="810"/>
      <c r="K163" s="810"/>
      <c r="L163" s="813" t="s">
        <v>2866</v>
      </c>
      <c r="M163" s="692"/>
      <c r="N163" s="673"/>
      <c r="O163" s="673"/>
      <c r="P163" s="673"/>
      <c r="Q163" s="673"/>
      <c r="R163" s="673"/>
      <c r="S163" s="673"/>
      <c r="T163" s="673"/>
      <c r="U163" s="814"/>
    </row>
    <row r="164" spans="1:21" s="93" customFormat="1" ht="22.8">
      <c r="A164" s="796">
        <v>4</v>
      </c>
      <c r="B164" s="810" t="s">
        <v>1306</v>
      </c>
      <c r="C164" s="815"/>
      <c r="D164" s="815"/>
      <c r="E164" s="815"/>
      <c r="F164" s="815"/>
      <c r="G164" s="815"/>
      <c r="H164" s="815"/>
      <c r="I164" s="815"/>
      <c r="J164" s="815"/>
      <c r="K164" s="815"/>
      <c r="L164" s="816">
        <v>1</v>
      </c>
      <c r="M164" s="199" t="s">
        <v>360</v>
      </c>
      <c r="N164" s="783" t="s">
        <v>355</v>
      </c>
      <c r="O164" s="817">
        <v>0</v>
      </c>
      <c r="P164" s="817">
        <v>0</v>
      </c>
      <c r="Q164" s="817">
        <v>0</v>
      </c>
      <c r="R164" s="817">
        <v>0</v>
      </c>
      <c r="S164" s="817">
        <v>0</v>
      </c>
      <c r="T164" s="817">
        <v>0</v>
      </c>
      <c r="U164" s="794"/>
    </row>
    <row r="165" spans="1:21">
      <c r="A165" s="796">
        <v>4</v>
      </c>
      <c r="B165" s="810" t="s">
        <v>1352</v>
      </c>
      <c r="C165" s="810"/>
      <c r="D165" s="810"/>
      <c r="E165" s="810"/>
      <c r="F165" s="810"/>
      <c r="G165" s="810"/>
      <c r="H165" s="810"/>
      <c r="I165" s="810"/>
      <c r="J165" s="810"/>
      <c r="K165" s="810"/>
      <c r="L165" s="818">
        <v>1.1000000000000001</v>
      </c>
      <c r="M165" s="203" t="s">
        <v>361</v>
      </c>
      <c r="N165" s="783" t="s">
        <v>355</v>
      </c>
      <c r="O165" s="819"/>
      <c r="P165" s="819"/>
      <c r="Q165" s="819"/>
      <c r="R165" s="819"/>
      <c r="S165" s="819"/>
      <c r="T165" s="819"/>
      <c r="U165" s="794"/>
    </row>
    <row r="166" spans="1:21">
      <c r="A166" s="796">
        <v>4</v>
      </c>
      <c r="B166" s="810" t="s">
        <v>1353</v>
      </c>
      <c r="C166" s="810"/>
      <c r="D166" s="810"/>
      <c r="E166" s="810"/>
      <c r="F166" s="810"/>
      <c r="G166" s="810"/>
      <c r="H166" s="810"/>
      <c r="I166" s="810"/>
      <c r="J166" s="810"/>
      <c r="K166" s="810"/>
      <c r="L166" s="818">
        <v>1.2</v>
      </c>
      <c r="M166" s="203" t="s">
        <v>362</v>
      </c>
      <c r="N166" s="783" t="s">
        <v>355</v>
      </c>
      <c r="O166" s="819"/>
      <c r="P166" s="819"/>
      <c r="Q166" s="819"/>
      <c r="R166" s="819"/>
      <c r="S166" s="819"/>
      <c r="T166" s="819"/>
      <c r="U166" s="794"/>
    </row>
    <row r="167" spans="1:21">
      <c r="A167" s="796">
        <v>4</v>
      </c>
      <c r="B167" s="810" t="s">
        <v>1354</v>
      </c>
      <c r="C167" s="810"/>
      <c r="D167" s="810"/>
      <c r="E167" s="810"/>
      <c r="F167" s="810"/>
      <c r="G167" s="810"/>
      <c r="H167" s="810"/>
      <c r="I167" s="810"/>
      <c r="J167" s="810"/>
      <c r="K167" s="810"/>
      <c r="L167" s="818">
        <v>1.3</v>
      </c>
      <c r="M167" s="203" t="s">
        <v>364</v>
      </c>
      <c r="N167" s="783" t="s">
        <v>355</v>
      </c>
      <c r="O167" s="819"/>
      <c r="P167" s="819"/>
      <c r="Q167" s="819"/>
      <c r="R167" s="819"/>
      <c r="S167" s="819"/>
      <c r="T167" s="819"/>
      <c r="U167" s="794"/>
    </row>
    <row r="168" spans="1:21">
      <c r="A168" s="796">
        <v>4</v>
      </c>
      <c r="B168" s="810" t="s">
        <v>1355</v>
      </c>
      <c r="C168" s="810"/>
      <c r="D168" s="810"/>
      <c r="E168" s="810"/>
      <c r="F168" s="810"/>
      <c r="G168" s="810"/>
      <c r="H168" s="810"/>
      <c r="I168" s="810"/>
      <c r="J168" s="810"/>
      <c r="K168" s="810"/>
      <c r="L168" s="818">
        <v>1.4</v>
      </c>
      <c r="M168" s="203" t="s">
        <v>366</v>
      </c>
      <c r="N168" s="783" t="s">
        <v>355</v>
      </c>
      <c r="O168" s="819"/>
      <c r="P168" s="819"/>
      <c r="Q168" s="819"/>
      <c r="R168" s="819"/>
      <c r="S168" s="819"/>
      <c r="T168" s="819"/>
      <c r="U168" s="794"/>
    </row>
    <row r="169" spans="1:21">
      <c r="A169" s="796">
        <v>4</v>
      </c>
      <c r="B169" s="810" t="s">
        <v>1408</v>
      </c>
      <c r="C169" s="810"/>
      <c r="D169" s="810"/>
      <c r="E169" s="810"/>
      <c r="F169" s="810"/>
      <c r="G169" s="810"/>
      <c r="H169" s="810"/>
      <c r="I169" s="810"/>
      <c r="J169" s="810"/>
      <c r="K169" s="810"/>
      <c r="L169" s="818">
        <v>1.5</v>
      </c>
      <c r="M169" s="203" t="s">
        <v>368</v>
      </c>
      <c r="N169" s="783" t="s">
        <v>355</v>
      </c>
      <c r="O169" s="819"/>
      <c r="P169" s="819"/>
      <c r="Q169" s="819"/>
      <c r="R169" s="819"/>
      <c r="S169" s="819"/>
      <c r="T169" s="819"/>
      <c r="U169" s="794"/>
    </row>
    <row r="170" spans="1:21" s="93" customFormat="1">
      <c r="A170" s="796">
        <v>4</v>
      </c>
      <c r="B170" s="810" t="s">
        <v>1307</v>
      </c>
      <c r="C170" s="815"/>
      <c r="D170" s="815"/>
      <c r="E170" s="815"/>
      <c r="F170" s="815"/>
      <c r="G170" s="815"/>
      <c r="H170" s="815"/>
      <c r="I170" s="815"/>
      <c r="J170" s="815"/>
      <c r="K170" s="815"/>
      <c r="L170" s="816">
        <v>2</v>
      </c>
      <c r="M170" s="199" t="s">
        <v>369</v>
      </c>
      <c r="N170" s="783" t="s">
        <v>355</v>
      </c>
      <c r="O170" s="817">
        <v>0</v>
      </c>
      <c r="P170" s="817">
        <v>0</v>
      </c>
      <c r="Q170" s="817">
        <v>0</v>
      </c>
      <c r="R170" s="817">
        <v>0</v>
      </c>
      <c r="S170" s="817">
        <v>0</v>
      </c>
      <c r="T170" s="817">
        <v>0</v>
      </c>
      <c r="U170" s="794"/>
    </row>
    <row r="171" spans="1:21">
      <c r="A171" s="796">
        <v>4</v>
      </c>
      <c r="B171" s="810" t="s">
        <v>1356</v>
      </c>
      <c r="C171" s="810"/>
      <c r="D171" s="810"/>
      <c r="E171" s="810"/>
      <c r="F171" s="810"/>
      <c r="G171" s="810"/>
      <c r="H171" s="810"/>
      <c r="I171" s="810"/>
      <c r="J171" s="810"/>
      <c r="K171" s="810"/>
      <c r="L171" s="818">
        <v>2.1</v>
      </c>
      <c r="M171" s="203" t="s">
        <v>361</v>
      </c>
      <c r="N171" s="783" t="s">
        <v>355</v>
      </c>
      <c r="O171" s="819"/>
      <c r="P171" s="819"/>
      <c r="Q171" s="819"/>
      <c r="R171" s="819"/>
      <c r="S171" s="819"/>
      <c r="T171" s="819"/>
      <c r="U171" s="794"/>
    </row>
    <row r="172" spans="1:21">
      <c r="A172" s="796">
        <v>4</v>
      </c>
      <c r="B172" s="810" t="s">
        <v>1357</v>
      </c>
      <c r="C172" s="810"/>
      <c r="D172" s="810"/>
      <c r="E172" s="810"/>
      <c r="F172" s="810"/>
      <c r="G172" s="810"/>
      <c r="H172" s="810"/>
      <c r="I172" s="810"/>
      <c r="J172" s="810"/>
      <c r="K172" s="810"/>
      <c r="L172" s="818">
        <v>2.2000000000000002</v>
      </c>
      <c r="M172" s="203" t="s">
        <v>362</v>
      </c>
      <c r="N172" s="783" t="s">
        <v>355</v>
      </c>
      <c r="O172" s="819"/>
      <c r="P172" s="819"/>
      <c r="Q172" s="819"/>
      <c r="R172" s="819"/>
      <c r="S172" s="819"/>
      <c r="T172" s="819"/>
      <c r="U172" s="794"/>
    </row>
    <row r="173" spans="1:21">
      <c r="A173" s="796">
        <v>4</v>
      </c>
      <c r="B173" s="810" t="s">
        <v>1409</v>
      </c>
      <c r="C173" s="810"/>
      <c r="D173" s="810"/>
      <c r="E173" s="810"/>
      <c r="F173" s="810"/>
      <c r="G173" s="810"/>
      <c r="H173" s="810"/>
      <c r="I173" s="810"/>
      <c r="J173" s="810"/>
      <c r="K173" s="810"/>
      <c r="L173" s="818">
        <v>2.2999999999999998</v>
      </c>
      <c r="M173" s="203" t="s">
        <v>364</v>
      </c>
      <c r="N173" s="783" t="s">
        <v>355</v>
      </c>
      <c r="O173" s="819"/>
      <c r="P173" s="819"/>
      <c r="Q173" s="819"/>
      <c r="R173" s="819"/>
      <c r="S173" s="819"/>
      <c r="T173" s="819"/>
      <c r="U173" s="794"/>
    </row>
    <row r="174" spans="1:21">
      <c r="A174" s="796">
        <v>4</v>
      </c>
      <c r="B174" s="810" t="s">
        <v>1410</v>
      </c>
      <c r="C174" s="810"/>
      <c r="D174" s="810"/>
      <c r="E174" s="810"/>
      <c r="F174" s="810"/>
      <c r="G174" s="810"/>
      <c r="H174" s="810"/>
      <c r="I174" s="810"/>
      <c r="J174" s="810"/>
      <c r="K174" s="810"/>
      <c r="L174" s="818">
        <v>2.4</v>
      </c>
      <c r="M174" s="203" t="s">
        <v>366</v>
      </c>
      <c r="N174" s="783" t="s">
        <v>355</v>
      </c>
      <c r="O174" s="819"/>
      <c r="P174" s="819"/>
      <c r="Q174" s="819"/>
      <c r="R174" s="819"/>
      <c r="S174" s="819"/>
      <c r="T174" s="819"/>
      <c r="U174" s="794"/>
    </row>
    <row r="175" spans="1:21">
      <c r="A175" s="796">
        <v>4</v>
      </c>
      <c r="B175" s="810" t="s">
        <v>1411</v>
      </c>
      <c r="C175" s="810"/>
      <c r="D175" s="810"/>
      <c r="E175" s="810"/>
      <c r="F175" s="810"/>
      <c r="G175" s="810"/>
      <c r="H175" s="810"/>
      <c r="I175" s="810"/>
      <c r="J175" s="810"/>
      <c r="K175" s="810"/>
      <c r="L175" s="818">
        <v>2.5</v>
      </c>
      <c r="M175" s="203" t="s">
        <v>368</v>
      </c>
      <c r="N175" s="783" t="s">
        <v>355</v>
      </c>
      <c r="O175" s="819"/>
      <c r="P175" s="819"/>
      <c r="Q175" s="819"/>
      <c r="R175" s="819"/>
      <c r="S175" s="819"/>
      <c r="T175" s="819"/>
      <c r="U175" s="794"/>
    </row>
    <row r="176" spans="1:21" s="93" customFormat="1">
      <c r="A176" s="796">
        <v>4</v>
      </c>
      <c r="B176" s="810" t="s">
        <v>1308</v>
      </c>
      <c r="C176" s="815"/>
      <c r="D176" s="815"/>
      <c r="E176" s="815"/>
      <c r="F176" s="815"/>
      <c r="G176" s="815"/>
      <c r="H176" s="815"/>
      <c r="I176" s="815"/>
      <c r="J176" s="815"/>
      <c r="K176" s="815"/>
      <c r="L176" s="816">
        <v>3</v>
      </c>
      <c r="M176" s="199" t="s">
        <v>371</v>
      </c>
      <c r="N176" s="783" t="s">
        <v>355</v>
      </c>
      <c r="O176" s="817">
        <v>0</v>
      </c>
      <c r="P176" s="817">
        <v>0</v>
      </c>
      <c r="Q176" s="817">
        <v>0</v>
      </c>
      <c r="R176" s="817">
        <v>0</v>
      </c>
      <c r="S176" s="817">
        <v>0</v>
      </c>
      <c r="T176" s="817">
        <v>0</v>
      </c>
      <c r="U176" s="794"/>
    </row>
    <row r="177" spans="1:21">
      <c r="A177" s="796">
        <v>4</v>
      </c>
      <c r="B177" s="810" t="s">
        <v>1324</v>
      </c>
      <c r="C177" s="810"/>
      <c r="D177" s="810"/>
      <c r="E177" s="810"/>
      <c r="F177" s="810"/>
      <c r="G177" s="810"/>
      <c r="H177" s="810"/>
      <c r="I177" s="810"/>
      <c r="J177" s="810"/>
      <c r="K177" s="810"/>
      <c r="L177" s="818">
        <v>3.1</v>
      </c>
      <c r="M177" s="203" t="s">
        <v>361</v>
      </c>
      <c r="N177" s="783" t="s">
        <v>355</v>
      </c>
      <c r="O177" s="819"/>
      <c r="P177" s="819"/>
      <c r="Q177" s="819"/>
      <c r="R177" s="819"/>
      <c r="S177" s="819"/>
      <c r="T177" s="819"/>
      <c r="U177" s="794"/>
    </row>
    <row r="178" spans="1:21">
      <c r="A178" s="796">
        <v>4</v>
      </c>
      <c r="B178" s="810" t="s">
        <v>1325</v>
      </c>
      <c r="C178" s="810"/>
      <c r="D178" s="810"/>
      <c r="E178" s="810"/>
      <c r="F178" s="810"/>
      <c r="G178" s="810"/>
      <c r="H178" s="810"/>
      <c r="I178" s="810"/>
      <c r="J178" s="810"/>
      <c r="K178" s="810"/>
      <c r="L178" s="818">
        <v>3.2</v>
      </c>
      <c r="M178" s="203" t="s">
        <v>362</v>
      </c>
      <c r="N178" s="783" t="s">
        <v>355</v>
      </c>
      <c r="O178" s="819"/>
      <c r="P178" s="819"/>
      <c r="Q178" s="819"/>
      <c r="R178" s="819"/>
      <c r="S178" s="819"/>
      <c r="T178" s="819"/>
      <c r="U178" s="794"/>
    </row>
    <row r="179" spans="1:21">
      <c r="A179" s="796">
        <v>4</v>
      </c>
      <c r="B179" s="810" t="s">
        <v>1326</v>
      </c>
      <c r="C179" s="810"/>
      <c r="D179" s="810"/>
      <c r="E179" s="810"/>
      <c r="F179" s="810"/>
      <c r="G179" s="810"/>
      <c r="H179" s="810"/>
      <c r="I179" s="810"/>
      <c r="J179" s="810"/>
      <c r="K179" s="810"/>
      <c r="L179" s="818">
        <v>3.3</v>
      </c>
      <c r="M179" s="203" t="s">
        <v>364</v>
      </c>
      <c r="N179" s="783" t="s">
        <v>355</v>
      </c>
      <c r="O179" s="819"/>
      <c r="P179" s="819"/>
      <c r="Q179" s="819"/>
      <c r="R179" s="819"/>
      <c r="S179" s="819"/>
      <c r="T179" s="819"/>
      <c r="U179" s="794"/>
    </row>
    <row r="180" spans="1:21">
      <c r="A180" s="796">
        <v>4</v>
      </c>
      <c r="B180" s="810" t="s">
        <v>1412</v>
      </c>
      <c r="C180" s="810"/>
      <c r="D180" s="810"/>
      <c r="E180" s="810"/>
      <c r="F180" s="810"/>
      <c r="G180" s="810"/>
      <c r="H180" s="810"/>
      <c r="I180" s="810"/>
      <c r="J180" s="810"/>
      <c r="K180" s="810"/>
      <c r="L180" s="818">
        <v>3.4</v>
      </c>
      <c r="M180" s="203" t="s">
        <v>366</v>
      </c>
      <c r="N180" s="783" t="s">
        <v>355</v>
      </c>
      <c r="O180" s="819"/>
      <c r="P180" s="819"/>
      <c r="Q180" s="819"/>
      <c r="R180" s="819"/>
      <c r="S180" s="819"/>
      <c r="T180" s="819"/>
      <c r="U180" s="794"/>
    </row>
    <row r="181" spans="1:21">
      <c r="A181" s="796">
        <v>4</v>
      </c>
      <c r="B181" s="810" t="s">
        <v>1413</v>
      </c>
      <c r="C181" s="810"/>
      <c r="D181" s="810"/>
      <c r="E181" s="810"/>
      <c r="F181" s="810"/>
      <c r="G181" s="810"/>
      <c r="H181" s="810"/>
      <c r="I181" s="810"/>
      <c r="J181" s="810"/>
      <c r="K181" s="810"/>
      <c r="L181" s="818">
        <v>3.5</v>
      </c>
      <c r="M181" s="203" t="s">
        <v>368</v>
      </c>
      <c r="N181" s="783" t="s">
        <v>355</v>
      </c>
      <c r="O181" s="819"/>
      <c r="P181" s="819"/>
      <c r="Q181" s="819"/>
      <c r="R181" s="819"/>
      <c r="S181" s="819"/>
      <c r="T181" s="819"/>
      <c r="U181" s="794"/>
    </row>
    <row r="182" spans="1:21" s="93" customFormat="1" ht="22.8">
      <c r="A182" s="796">
        <v>4</v>
      </c>
      <c r="B182" s="810" t="s">
        <v>1362</v>
      </c>
      <c r="C182" s="815"/>
      <c r="D182" s="815"/>
      <c r="E182" s="815"/>
      <c r="F182" s="815"/>
      <c r="G182" s="815"/>
      <c r="H182" s="815"/>
      <c r="I182" s="815"/>
      <c r="J182" s="815"/>
      <c r="K182" s="815"/>
      <c r="L182" s="816">
        <v>4</v>
      </c>
      <c r="M182" s="199" t="s">
        <v>375</v>
      </c>
      <c r="N182" s="783" t="s">
        <v>355</v>
      </c>
      <c r="O182" s="817">
        <v>0</v>
      </c>
      <c r="P182" s="817">
        <v>0</v>
      </c>
      <c r="Q182" s="817">
        <v>0</v>
      </c>
      <c r="R182" s="817">
        <v>0</v>
      </c>
      <c r="S182" s="817">
        <v>0</v>
      </c>
      <c r="T182" s="817">
        <v>0</v>
      </c>
      <c r="U182" s="794"/>
    </row>
    <row r="183" spans="1:21">
      <c r="A183" s="796">
        <v>4</v>
      </c>
      <c r="B183" s="810" t="s">
        <v>1309</v>
      </c>
      <c r="C183" s="810"/>
      <c r="D183" s="810"/>
      <c r="E183" s="810"/>
      <c r="F183" s="810"/>
      <c r="G183" s="810"/>
      <c r="H183" s="810"/>
      <c r="I183" s="810"/>
      <c r="J183" s="810"/>
      <c r="K183" s="810"/>
      <c r="L183" s="818">
        <v>4.0999999999999996</v>
      </c>
      <c r="M183" s="203" t="s">
        <v>361</v>
      </c>
      <c r="N183" s="783" t="s">
        <v>355</v>
      </c>
      <c r="O183" s="819">
        <v>0</v>
      </c>
      <c r="P183" s="819">
        <v>0</v>
      </c>
      <c r="Q183" s="819">
        <v>0</v>
      </c>
      <c r="R183" s="819">
        <v>0</v>
      </c>
      <c r="S183" s="819">
        <v>0</v>
      </c>
      <c r="T183" s="819">
        <v>0</v>
      </c>
      <c r="U183" s="794"/>
    </row>
    <row r="184" spans="1:21">
      <c r="A184" s="796">
        <v>4</v>
      </c>
      <c r="B184" s="810" t="s">
        <v>1310</v>
      </c>
      <c r="C184" s="810"/>
      <c r="D184" s="810"/>
      <c r="E184" s="810"/>
      <c r="F184" s="810"/>
      <c r="G184" s="810"/>
      <c r="H184" s="810"/>
      <c r="I184" s="810"/>
      <c r="J184" s="810"/>
      <c r="K184" s="810"/>
      <c r="L184" s="818">
        <v>4.2</v>
      </c>
      <c r="M184" s="203" t="s">
        <v>362</v>
      </c>
      <c r="N184" s="783" t="s">
        <v>355</v>
      </c>
      <c r="O184" s="819">
        <v>0</v>
      </c>
      <c r="P184" s="819">
        <v>0</v>
      </c>
      <c r="Q184" s="819">
        <v>0</v>
      </c>
      <c r="R184" s="819">
        <v>0</v>
      </c>
      <c r="S184" s="819">
        <v>0</v>
      </c>
      <c r="T184" s="819">
        <v>0</v>
      </c>
      <c r="U184" s="794"/>
    </row>
    <row r="185" spans="1:21">
      <c r="A185" s="796">
        <v>4</v>
      </c>
      <c r="B185" s="810" t="s">
        <v>1327</v>
      </c>
      <c r="C185" s="810"/>
      <c r="D185" s="810"/>
      <c r="E185" s="810"/>
      <c r="F185" s="810"/>
      <c r="G185" s="810"/>
      <c r="H185" s="810"/>
      <c r="I185" s="810"/>
      <c r="J185" s="810"/>
      <c r="K185" s="810"/>
      <c r="L185" s="818">
        <v>4.3</v>
      </c>
      <c r="M185" s="203" t="s">
        <v>364</v>
      </c>
      <c r="N185" s="783" t="s">
        <v>355</v>
      </c>
      <c r="O185" s="819">
        <v>0</v>
      </c>
      <c r="P185" s="819">
        <v>0</v>
      </c>
      <c r="Q185" s="819">
        <v>0</v>
      </c>
      <c r="R185" s="819">
        <v>0</v>
      </c>
      <c r="S185" s="819">
        <v>0</v>
      </c>
      <c r="T185" s="819">
        <v>0</v>
      </c>
      <c r="U185" s="794"/>
    </row>
    <row r="186" spans="1:21">
      <c r="A186" s="796">
        <v>4</v>
      </c>
      <c r="B186" s="810" t="s">
        <v>1328</v>
      </c>
      <c r="C186" s="810"/>
      <c r="D186" s="810"/>
      <c r="E186" s="810"/>
      <c r="F186" s="810"/>
      <c r="G186" s="810"/>
      <c r="H186" s="810"/>
      <c r="I186" s="810"/>
      <c r="J186" s="810"/>
      <c r="K186" s="810"/>
      <c r="L186" s="818">
        <v>4.4000000000000004</v>
      </c>
      <c r="M186" s="203" t="s">
        <v>366</v>
      </c>
      <c r="N186" s="783" t="s">
        <v>355</v>
      </c>
      <c r="O186" s="819">
        <v>0</v>
      </c>
      <c r="P186" s="819">
        <v>0</v>
      </c>
      <c r="Q186" s="819">
        <v>0</v>
      </c>
      <c r="R186" s="819">
        <v>0</v>
      </c>
      <c r="S186" s="819">
        <v>0</v>
      </c>
      <c r="T186" s="819">
        <v>0</v>
      </c>
      <c r="U186" s="794"/>
    </row>
    <row r="187" spans="1:21">
      <c r="A187" s="796">
        <v>4</v>
      </c>
      <c r="B187" s="810" t="s">
        <v>1414</v>
      </c>
      <c r="C187" s="810"/>
      <c r="D187" s="810"/>
      <c r="E187" s="810"/>
      <c r="F187" s="810"/>
      <c r="G187" s="810"/>
      <c r="H187" s="810"/>
      <c r="I187" s="810"/>
      <c r="J187" s="810"/>
      <c r="K187" s="810"/>
      <c r="L187" s="818">
        <v>4.5</v>
      </c>
      <c r="M187" s="203" t="s">
        <v>368</v>
      </c>
      <c r="N187" s="783" t="s">
        <v>355</v>
      </c>
      <c r="O187" s="819">
        <v>0</v>
      </c>
      <c r="P187" s="819">
        <v>0</v>
      </c>
      <c r="Q187" s="819">
        <v>0</v>
      </c>
      <c r="R187" s="819">
        <v>0</v>
      </c>
      <c r="S187" s="819">
        <v>0</v>
      </c>
      <c r="T187" s="819">
        <v>0</v>
      </c>
      <c r="U187" s="794"/>
    </row>
    <row r="188" spans="1:21" s="93" customFormat="1">
      <c r="A188" s="796">
        <v>4</v>
      </c>
      <c r="B188" s="810" t="s">
        <v>1311</v>
      </c>
      <c r="C188" s="815"/>
      <c r="D188" s="815"/>
      <c r="E188" s="815"/>
      <c r="F188" s="815"/>
      <c r="G188" s="815"/>
      <c r="H188" s="815"/>
      <c r="I188" s="815"/>
      <c r="J188" s="815"/>
      <c r="K188" s="815"/>
      <c r="L188" s="816">
        <v>5</v>
      </c>
      <c r="M188" s="199" t="s">
        <v>380</v>
      </c>
      <c r="N188" s="783" t="s">
        <v>355</v>
      </c>
      <c r="O188" s="817">
        <v>0</v>
      </c>
      <c r="P188" s="817">
        <v>0</v>
      </c>
      <c r="Q188" s="817">
        <v>0</v>
      </c>
      <c r="R188" s="817">
        <v>0</v>
      </c>
      <c r="S188" s="817">
        <v>0</v>
      </c>
      <c r="T188" s="817">
        <v>0</v>
      </c>
      <c r="U188" s="794"/>
    </row>
    <row r="189" spans="1:21">
      <c r="A189" s="796">
        <v>4</v>
      </c>
      <c r="B189" s="810" t="s">
        <v>1337</v>
      </c>
      <c r="C189" s="810"/>
      <c r="D189" s="810"/>
      <c r="E189" s="810"/>
      <c r="F189" s="810"/>
      <c r="G189" s="810"/>
      <c r="H189" s="810"/>
      <c r="I189" s="810"/>
      <c r="J189" s="810"/>
      <c r="K189" s="810"/>
      <c r="L189" s="818">
        <v>5.0999999999999996</v>
      </c>
      <c r="M189" s="203" t="s">
        <v>361</v>
      </c>
      <c r="N189" s="783" t="s">
        <v>355</v>
      </c>
      <c r="O189" s="819">
        <v>0</v>
      </c>
      <c r="P189" s="819">
        <v>0</v>
      </c>
      <c r="Q189" s="819">
        <v>0</v>
      </c>
      <c r="R189" s="819">
        <v>0</v>
      </c>
      <c r="S189" s="819">
        <v>0</v>
      </c>
      <c r="T189" s="819">
        <v>0</v>
      </c>
      <c r="U189" s="794"/>
    </row>
    <row r="190" spans="1:21">
      <c r="A190" s="796">
        <v>4</v>
      </c>
      <c r="B190" s="810" t="s">
        <v>1338</v>
      </c>
      <c r="C190" s="810"/>
      <c r="D190" s="810"/>
      <c r="E190" s="810"/>
      <c r="F190" s="810"/>
      <c r="G190" s="810"/>
      <c r="H190" s="810"/>
      <c r="I190" s="810"/>
      <c r="J190" s="810"/>
      <c r="K190" s="810"/>
      <c r="L190" s="818">
        <v>5.2</v>
      </c>
      <c r="M190" s="203" t="s">
        <v>362</v>
      </c>
      <c r="N190" s="783" t="s">
        <v>355</v>
      </c>
      <c r="O190" s="819">
        <v>0</v>
      </c>
      <c r="P190" s="819">
        <v>0</v>
      </c>
      <c r="Q190" s="819">
        <v>0</v>
      </c>
      <c r="R190" s="819">
        <v>0</v>
      </c>
      <c r="S190" s="819">
        <v>0</v>
      </c>
      <c r="T190" s="819">
        <v>0</v>
      </c>
      <c r="U190" s="794"/>
    </row>
    <row r="191" spans="1:21">
      <c r="A191" s="796">
        <v>4</v>
      </c>
      <c r="B191" s="810" t="s">
        <v>1339</v>
      </c>
      <c r="C191" s="810"/>
      <c r="D191" s="810"/>
      <c r="E191" s="810"/>
      <c r="F191" s="810"/>
      <c r="G191" s="810"/>
      <c r="H191" s="810"/>
      <c r="I191" s="810"/>
      <c r="J191" s="810"/>
      <c r="K191" s="810"/>
      <c r="L191" s="818">
        <v>5.3</v>
      </c>
      <c r="M191" s="203" t="s">
        <v>364</v>
      </c>
      <c r="N191" s="783" t="s">
        <v>355</v>
      </c>
      <c r="O191" s="819">
        <v>0</v>
      </c>
      <c r="P191" s="819">
        <v>0</v>
      </c>
      <c r="Q191" s="819">
        <v>0</v>
      </c>
      <c r="R191" s="819">
        <v>0</v>
      </c>
      <c r="S191" s="819">
        <v>0</v>
      </c>
      <c r="T191" s="819">
        <v>0</v>
      </c>
      <c r="U191" s="794"/>
    </row>
    <row r="192" spans="1:21">
      <c r="A192" s="796">
        <v>4</v>
      </c>
      <c r="B192" s="810" t="s">
        <v>1340</v>
      </c>
      <c r="C192" s="810"/>
      <c r="D192" s="810"/>
      <c r="E192" s="810"/>
      <c r="F192" s="810"/>
      <c r="G192" s="810"/>
      <c r="H192" s="810"/>
      <c r="I192" s="810"/>
      <c r="J192" s="810"/>
      <c r="K192" s="810"/>
      <c r="L192" s="818">
        <v>5.4</v>
      </c>
      <c r="M192" s="203" t="s">
        <v>366</v>
      </c>
      <c r="N192" s="783" t="s">
        <v>355</v>
      </c>
      <c r="O192" s="819">
        <v>0</v>
      </c>
      <c r="P192" s="819">
        <v>0</v>
      </c>
      <c r="Q192" s="819">
        <v>0</v>
      </c>
      <c r="R192" s="819">
        <v>0</v>
      </c>
      <c r="S192" s="819">
        <v>0</v>
      </c>
      <c r="T192" s="819">
        <v>0</v>
      </c>
      <c r="U192" s="794"/>
    </row>
    <row r="193" spans="1:21">
      <c r="A193" s="796">
        <v>4</v>
      </c>
      <c r="B193" s="810" t="s">
        <v>1415</v>
      </c>
      <c r="C193" s="810"/>
      <c r="D193" s="810"/>
      <c r="E193" s="810"/>
      <c r="F193" s="810"/>
      <c r="G193" s="810"/>
      <c r="H193" s="810"/>
      <c r="I193" s="810"/>
      <c r="J193" s="810"/>
      <c r="K193" s="810"/>
      <c r="L193" s="818">
        <v>5.5</v>
      </c>
      <c r="M193" s="203" t="s">
        <v>368</v>
      </c>
      <c r="N193" s="783" t="s">
        <v>355</v>
      </c>
      <c r="O193" s="819">
        <v>0</v>
      </c>
      <c r="P193" s="819">
        <v>0</v>
      </c>
      <c r="Q193" s="819">
        <v>0</v>
      </c>
      <c r="R193" s="819">
        <v>0</v>
      </c>
      <c r="S193" s="819">
        <v>0</v>
      </c>
      <c r="T193" s="819">
        <v>0</v>
      </c>
      <c r="U193" s="794"/>
    </row>
    <row r="194" spans="1:21" s="93" customFormat="1" ht="22.8">
      <c r="A194" s="796">
        <v>4</v>
      </c>
      <c r="B194" s="810" t="s">
        <v>1363</v>
      </c>
      <c r="C194" s="815"/>
      <c r="D194" s="815"/>
      <c r="E194" s="815"/>
      <c r="F194" s="815"/>
      <c r="G194" s="815"/>
      <c r="H194" s="815"/>
      <c r="I194" s="815"/>
      <c r="J194" s="815"/>
      <c r="K194" s="815"/>
      <c r="L194" s="816">
        <v>6</v>
      </c>
      <c r="M194" s="199" t="s">
        <v>384</v>
      </c>
      <c r="N194" s="205"/>
      <c r="O194" s="206"/>
      <c r="P194" s="206"/>
      <c r="Q194" s="206"/>
      <c r="R194" s="206"/>
      <c r="S194" s="206"/>
      <c r="T194" s="206"/>
      <c r="U194" s="794"/>
    </row>
    <row r="195" spans="1:21">
      <c r="A195" s="796">
        <v>4</v>
      </c>
      <c r="B195" s="810" t="s">
        <v>1341</v>
      </c>
      <c r="C195" s="810"/>
      <c r="D195" s="810"/>
      <c r="E195" s="810"/>
      <c r="F195" s="810"/>
      <c r="G195" s="810"/>
      <c r="H195" s="810"/>
      <c r="I195" s="810"/>
      <c r="J195" s="810"/>
      <c r="K195" s="810"/>
      <c r="L195" s="818">
        <v>6.1</v>
      </c>
      <c r="M195" s="203" t="s">
        <v>361</v>
      </c>
      <c r="N195" s="200" t="s">
        <v>142</v>
      </c>
      <c r="O195" s="819">
        <v>0</v>
      </c>
      <c r="P195" s="819">
        <v>0</v>
      </c>
      <c r="Q195" s="819">
        <v>0</v>
      </c>
      <c r="R195" s="819">
        <v>0</v>
      </c>
      <c r="S195" s="819">
        <v>0</v>
      </c>
      <c r="T195" s="819">
        <v>0</v>
      </c>
      <c r="U195" s="794"/>
    </row>
    <row r="196" spans="1:21">
      <c r="A196" s="796">
        <v>4</v>
      </c>
      <c r="B196" s="810" t="s">
        <v>1342</v>
      </c>
      <c r="C196" s="810"/>
      <c r="D196" s="810"/>
      <c r="E196" s="810"/>
      <c r="F196" s="810"/>
      <c r="G196" s="810"/>
      <c r="H196" s="810"/>
      <c r="I196" s="810"/>
      <c r="J196" s="810"/>
      <c r="K196" s="810"/>
      <c r="L196" s="818">
        <v>6.2</v>
      </c>
      <c r="M196" s="203" t="s">
        <v>362</v>
      </c>
      <c r="N196" s="200" t="s">
        <v>142</v>
      </c>
      <c r="O196" s="819">
        <v>0</v>
      </c>
      <c r="P196" s="819">
        <v>0</v>
      </c>
      <c r="Q196" s="819">
        <v>0</v>
      </c>
      <c r="R196" s="819">
        <v>0</v>
      </c>
      <c r="S196" s="819">
        <v>0</v>
      </c>
      <c r="T196" s="819">
        <v>0</v>
      </c>
      <c r="U196" s="794"/>
    </row>
    <row r="197" spans="1:21">
      <c r="A197" s="796">
        <v>4</v>
      </c>
      <c r="B197" s="810" t="s">
        <v>1343</v>
      </c>
      <c r="C197" s="810"/>
      <c r="D197" s="810"/>
      <c r="E197" s="810"/>
      <c r="F197" s="810"/>
      <c r="G197" s="810"/>
      <c r="H197" s="810"/>
      <c r="I197" s="810"/>
      <c r="J197" s="810"/>
      <c r="K197" s="810"/>
      <c r="L197" s="818">
        <v>6.3</v>
      </c>
      <c r="M197" s="203" t="s">
        <v>364</v>
      </c>
      <c r="N197" s="200" t="s">
        <v>142</v>
      </c>
      <c r="O197" s="819">
        <v>0</v>
      </c>
      <c r="P197" s="819">
        <v>0</v>
      </c>
      <c r="Q197" s="819">
        <v>0</v>
      </c>
      <c r="R197" s="819">
        <v>0</v>
      </c>
      <c r="S197" s="819">
        <v>0</v>
      </c>
      <c r="T197" s="819">
        <v>0</v>
      </c>
      <c r="U197" s="794"/>
    </row>
    <row r="198" spans="1:21">
      <c r="A198" s="796">
        <v>4</v>
      </c>
      <c r="B198" s="810" t="s">
        <v>1344</v>
      </c>
      <c r="C198" s="810"/>
      <c r="D198" s="810"/>
      <c r="E198" s="810"/>
      <c r="F198" s="810"/>
      <c r="G198" s="810"/>
      <c r="H198" s="810"/>
      <c r="I198" s="810"/>
      <c r="J198" s="810"/>
      <c r="K198" s="810"/>
      <c r="L198" s="818">
        <v>6.4</v>
      </c>
      <c r="M198" s="203" t="s">
        <v>366</v>
      </c>
      <c r="N198" s="200" t="s">
        <v>142</v>
      </c>
      <c r="O198" s="819">
        <v>0</v>
      </c>
      <c r="P198" s="819">
        <v>0</v>
      </c>
      <c r="Q198" s="819">
        <v>0</v>
      </c>
      <c r="R198" s="819">
        <v>0</v>
      </c>
      <c r="S198" s="819">
        <v>0</v>
      </c>
      <c r="T198" s="819">
        <v>0</v>
      </c>
      <c r="U198" s="794"/>
    </row>
    <row r="199" spans="1:21">
      <c r="A199" s="796">
        <v>4</v>
      </c>
      <c r="B199" s="810" t="s">
        <v>1399</v>
      </c>
      <c r="C199" s="810"/>
      <c r="D199" s="810"/>
      <c r="E199" s="810"/>
      <c r="F199" s="810"/>
      <c r="G199" s="810"/>
      <c r="H199" s="810"/>
      <c r="I199" s="810"/>
      <c r="J199" s="810"/>
      <c r="K199" s="810"/>
      <c r="L199" s="818">
        <v>6.5</v>
      </c>
      <c r="M199" s="203" t="s">
        <v>368</v>
      </c>
      <c r="N199" s="200" t="s">
        <v>142</v>
      </c>
      <c r="O199" s="819">
        <v>0</v>
      </c>
      <c r="P199" s="819">
        <v>0</v>
      </c>
      <c r="Q199" s="819">
        <v>0</v>
      </c>
      <c r="R199" s="819">
        <v>0</v>
      </c>
      <c r="S199" s="819">
        <v>0</v>
      </c>
      <c r="T199" s="819">
        <v>0</v>
      </c>
      <c r="U199" s="794"/>
    </row>
    <row r="200" spans="1:21" s="93" customFormat="1">
      <c r="A200" s="796">
        <v>4</v>
      </c>
      <c r="B200" s="810" t="s">
        <v>1364</v>
      </c>
      <c r="C200" s="815"/>
      <c r="D200" s="815"/>
      <c r="E200" s="815"/>
      <c r="F200" s="815"/>
      <c r="G200" s="815"/>
      <c r="H200" s="815"/>
      <c r="I200" s="815"/>
      <c r="J200" s="815"/>
      <c r="K200" s="815"/>
      <c r="L200" s="816">
        <v>7</v>
      </c>
      <c r="M200" s="199" t="s">
        <v>388</v>
      </c>
      <c r="N200" s="783" t="s">
        <v>355</v>
      </c>
      <c r="O200" s="817">
        <v>0</v>
      </c>
      <c r="P200" s="817">
        <v>28.58</v>
      </c>
      <c r="Q200" s="817">
        <v>0</v>
      </c>
      <c r="R200" s="817">
        <v>0</v>
      </c>
      <c r="S200" s="817">
        <v>29.93</v>
      </c>
      <c r="T200" s="817">
        <v>0</v>
      </c>
      <c r="U200" s="794"/>
    </row>
    <row r="201" spans="1:21">
      <c r="A201" s="796">
        <v>4</v>
      </c>
      <c r="B201" s="810" t="s">
        <v>1390</v>
      </c>
      <c r="C201" s="810"/>
      <c r="D201" s="810"/>
      <c r="E201" s="810"/>
      <c r="F201" s="810"/>
      <c r="G201" s="810"/>
      <c r="H201" s="810"/>
      <c r="I201" s="810"/>
      <c r="J201" s="810"/>
      <c r="K201" s="810"/>
      <c r="L201" s="818">
        <v>7.1</v>
      </c>
      <c r="M201" s="203" t="s">
        <v>361</v>
      </c>
      <c r="N201" s="783" t="s">
        <v>355</v>
      </c>
      <c r="O201" s="819"/>
      <c r="P201" s="819"/>
      <c r="Q201" s="819"/>
      <c r="R201" s="819"/>
      <c r="S201" s="819"/>
      <c r="T201" s="819"/>
      <c r="U201" s="794"/>
    </row>
    <row r="202" spans="1:21">
      <c r="A202" s="796">
        <v>4</v>
      </c>
      <c r="B202" s="810" t="s">
        <v>1345</v>
      </c>
      <c r="C202" s="810"/>
      <c r="D202" s="810"/>
      <c r="E202" s="810"/>
      <c r="F202" s="810"/>
      <c r="G202" s="810"/>
      <c r="H202" s="810"/>
      <c r="I202" s="810"/>
      <c r="J202" s="810"/>
      <c r="K202" s="810"/>
      <c r="L202" s="818">
        <v>7.2</v>
      </c>
      <c r="M202" s="203" t="s">
        <v>362</v>
      </c>
      <c r="N202" s="783" t="s">
        <v>355</v>
      </c>
      <c r="O202" s="819"/>
      <c r="P202" s="819"/>
      <c r="Q202" s="819"/>
      <c r="R202" s="819"/>
      <c r="S202" s="819"/>
      <c r="T202" s="819"/>
      <c r="U202" s="794"/>
    </row>
    <row r="203" spans="1:21">
      <c r="A203" s="796">
        <v>4</v>
      </c>
      <c r="B203" s="810" t="s">
        <v>1346</v>
      </c>
      <c r="C203" s="810"/>
      <c r="D203" s="810"/>
      <c r="E203" s="810"/>
      <c r="F203" s="810"/>
      <c r="G203" s="810"/>
      <c r="H203" s="810"/>
      <c r="I203" s="810"/>
      <c r="J203" s="810"/>
      <c r="K203" s="810"/>
      <c r="L203" s="818">
        <v>7.3</v>
      </c>
      <c r="M203" s="203" t="s">
        <v>364</v>
      </c>
      <c r="N203" s="783" t="s">
        <v>355</v>
      </c>
      <c r="O203" s="819"/>
      <c r="P203" s="819"/>
      <c r="Q203" s="819"/>
      <c r="R203" s="819"/>
      <c r="S203" s="819"/>
      <c r="T203" s="819"/>
      <c r="U203" s="794"/>
    </row>
    <row r="204" spans="1:21">
      <c r="A204" s="796">
        <v>4</v>
      </c>
      <c r="B204" s="810" t="s">
        <v>1347</v>
      </c>
      <c r="C204" s="810"/>
      <c r="D204" s="810"/>
      <c r="E204" s="810"/>
      <c r="F204" s="810"/>
      <c r="G204" s="810"/>
      <c r="H204" s="810"/>
      <c r="I204" s="810"/>
      <c r="J204" s="810"/>
      <c r="K204" s="810"/>
      <c r="L204" s="818">
        <v>7.4</v>
      </c>
      <c r="M204" s="203" t="s">
        <v>366</v>
      </c>
      <c r="N204" s="783" t="s">
        <v>355</v>
      </c>
      <c r="O204" s="819"/>
      <c r="P204" s="819"/>
      <c r="Q204" s="819"/>
      <c r="R204" s="819"/>
      <c r="S204" s="819"/>
      <c r="T204" s="819"/>
      <c r="U204" s="794"/>
    </row>
    <row r="205" spans="1:21">
      <c r="A205" s="796">
        <v>4</v>
      </c>
      <c r="B205" s="810" t="s">
        <v>1348</v>
      </c>
      <c r="C205" s="810"/>
      <c r="D205" s="810"/>
      <c r="E205" s="810"/>
      <c r="F205" s="810"/>
      <c r="G205" s="810"/>
      <c r="H205" s="810"/>
      <c r="I205" s="810"/>
      <c r="J205" s="810"/>
      <c r="K205" s="810"/>
      <c r="L205" s="818">
        <v>7.5</v>
      </c>
      <c r="M205" s="203" t="s">
        <v>368</v>
      </c>
      <c r="N205" s="783" t="s">
        <v>355</v>
      </c>
      <c r="O205" s="819"/>
      <c r="P205" s="819">
        <v>28.58</v>
      </c>
      <c r="Q205" s="819">
        <v>0</v>
      </c>
      <c r="R205" s="819"/>
      <c r="S205" s="819">
        <v>29.93</v>
      </c>
      <c r="T205" s="819">
        <v>0</v>
      </c>
      <c r="U205" s="794"/>
    </row>
    <row r="206" spans="1:21" s="93" customFormat="1">
      <c r="A206" s="796">
        <v>4</v>
      </c>
      <c r="B206" s="810" t="s">
        <v>1365</v>
      </c>
      <c r="C206" s="815"/>
      <c r="D206" s="815"/>
      <c r="E206" s="815"/>
      <c r="F206" s="815"/>
      <c r="G206" s="815"/>
      <c r="H206" s="815"/>
      <c r="I206" s="815"/>
      <c r="J206" s="815"/>
      <c r="K206" s="815"/>
      <c r="L206" s="816">
        <v>8</v>
      </c>
      <c r="M206" s="199" t="s">
        <v>392</v>
      </c>
      <c r="N206" s="783" t="s">
        <v>355</v>
      </c>
      <c r="O206" s="817">
        <v>0</v>
      </c>
      <c r="P206" s="817">
        <v>0</v>
      </c>
      <c r="Q206" s="817">
        <v>0</v>
      </c>
      <c r="R206" s="817">
        <v>0</v>
      </c>
      <c r="S206" s="817">
        <v>0</v>
      </c>
      <c r="T206" s="817">
        <v>0</v>
      </c>
      <c r="U206" s="794"/>
    </row>
    <row r="207" spans="1:21">
      <c r="A207" s="796">
        <v>4</v>
      </c>
      <c r="B207" s="810" t="s">
        <v>1366</v>
      </c>
      <c r="C207" s="810"/>
      <c r="D207" s="810"/>
      <c r="E207" s="810"/>
      <c r="F207" s="810"/>
      <c r="G207" s="810"/>
      <c r="H207" s="810"/>
      <c r="I207" s="810"/>
      <c r="J207" s="810"/>
      <c r="K207" s="810"/>
      <c r="L207" s="818">
        <v>8.1</v>
      </c>
      <c r="M207" s="203" t="s">
        <v>361</v>
      </c>
      <c r="N207" s="783" t="s">
        <v>355</v>
      </c>
      <c r="O207" s="819"/>
      <c r="P207" s="819"/>
      <c r="Q207" s="819"/>
      <c r="R207" s="819"/>
      <c r="S207" s="819"/>
      <c r="T207" s="819"/>
      <c r="U207" s="794"/>
    </row>
    <row r="208" spans="1:21">
      <c r="A208" s="796">
        <v>4</v>
      </c>
      <c r="B208" s="810" t="s">
        <v>1367</v>
      </c>
      <c r="C208" s="810"/>
      <c r="D208" s="810"/>
      <c r="E208" s="810"/>
      <c r="F208" s="810"/>
      <c r="G208" s="810"/>
      <c r="H208" s="810"/>
      <c r="I208" s="810"/>
      <c r="J208" s="810"/>
      <c r="K208" s="810"/>
      <c r="L208" s="818">
        <v>8.1999999999999993</v>
      </c>
      <c r="M208" s="203" t="s">
        <v>362</v>
      </c>
      <c r="N208" s="783" t="s">
        <v>355</v>
      </c>
      <c r="O208" s="819"/>
      <c r="P208" s="819"/>
      <c r="Q208" s="819"/>
      <c r="R208" s="819"/>
      <c r="S208" s="819"/>
      <c r="T208" s="819"/>
      <c r="U208" s="794"/>
    </row>
    <row r="209" spans="1:21">
      <c r="A209" s="796">
        <v>4</v>
      </c>
      <c r="B209" s="810" t="s">
        <v>1368</v>
      </c>
      <c r="C209" s="810"/>
      <c r="D209" s="810"/>
      <c r="E209" s="810"/>
      <c r="F209" s="810"/>
      <c r="G209" s="810"/>
      <c r="H209" s="810"/>
      <c r="I209" s="810"/>
      <c r="J209" s="810"/>
      <c r="K209" s="810"/>
      <c r="L209" s="818">
        <v>8.3000000000000007</v>
      </c>
      <c r="M209" s="203" t="s">
        <v>364</v>
      </c>
      <c r="N209" s="783" t="s">
        <v>355</v>
      </c>
      <c r="O209" s="819"/>
      <c r="P209" s="819"/>
      <c r="Q209" s="819"/>
      <c r="R209" s="819"/>
      <c r="S209" s="819"/>
      <c r="T209" s="819"/>
      <c r="U209" s="794"/>
    </row>
    <row r="210" spans="1:21">
      <c r="A210" s="796">
        <v>4</v>
      </c>
      <c r="B210" s="810" t="s">
        <v>1416</v>
      </c>
      <c r="C210" s="810"/>
      <c r="D210" s="810"/>
      <c r="E210" s="810"/>
      <c r="F210" s="810"/>
      <c r="G210" s="810"/>
      <c r="H210" s="810"/>
      <c r="I210" s="810"/>
      <c r="J210" s="810"/>
      <c r="K210" s="810"/>
      <c r="L210" s="818">
        <v>8.4</v>
      </c>
      <c r="M210" s="203" t="s">
        <v>366</v>
      </c>
      <c r="N210" s="783" t="s">
        <v>355</v>
      </c>
      <c r="O210" s="819"/>
      <c r="P210" s="819"/>
      <c r="Q210" s="819"/>
      <c r="R210" s="819"/>
      <c r="S210" s="819"/>
      <c r="T210" s="819"/>
      <c r="U210" s="794"/>
    </row>
    <row r="211" spans="1:21">
      <c r="A211" s="796">
        <v>4</v>
      </c>
      <c r="B211" s="810" t="s">
        <v>1417</v>
      </c>
      <c r="C211" s="810"/>
      <c r="D211" s="810"/>
      <c r="E211" s="810"/>
      <c r="F211" s="810"/>
      <c r="G211" s="810"/>
      <c r="H211" s="810"/>
      <c r="I211" s="810"/>
      <c r="J211" s="810"/>
      <c r="K211" s="810"/>
      <c r="L211" s="818">
        <v>8.5</v>
      </c>
      <c r="M211" s="203" t="s">
        <v>368</v>
      </c>
      <c r="N211" s="783" t="s">
        <v>355</v>
      </c>
      <c r="O211" s="819"/>
      <c r="P211" s="819"/>
      <c r="Q211" s="819"/>
      <c r="R211" s="819"/>
      <c r="S211" s="819"/>
      <c r="T211" s="819"/>
      <c r="U211" s="794"/>
    </row>
    <row r="212" spans="1:21">
      <c r="A212" s="769" t="s">
        <v>119</v>
      </c>
      <c r="B212" s="810"/>
      <c r="C212" s="810"/>
      <c r="D212" s="810"/>
      <c r="E212" s="810"/>
      <c r="F212" s="810"/>
      <c r="G212" s="810"/>
      <c r="H212" s="810"/>
      <c r="I212" s="810"/>
      <c r="J212" s="810"/>
      <c r="K212" s="810"/>
      <c r="L212" s="813" t="s">
        <v>2868</v>
      </c>
      <c r="M212" s="692"/>
      <c r="N212" s="673"/>
      <c r="O212" s="673"/>
      <c r="P212" s="673"/>
      <c r="Q212" s="673"/>
      <c r="R212" s="673"/>
      <c r="S212" s="673"/>
      <c r="T212" s="673"/>
      <c r="U212" s="814"/>
    </row>
    <row r="213" spans="1:21" s="93" customFormat="1" ht="22.8">
      <c r="A213" s="796">
        <v>5</v>
      </c>
      <c r="B213" s="810" t="s">
        <v>1306</v>
      </c>
      <c r="C213" s="815"/>
      <c r="D213" s="815"/>
      <c r="E213" s="815"/>
      <c r="F213" s="815"/>
      <c r="G213" s="815"/>
      <c r="H213" s="815"/>
      <c r="I213" s="815"/>
      <c r="J213" s="815"/>
      <c r="K213" s="815"/>
      <c r="L213" s="816">
        <v>1</v>
      </c>
      <c r="M213" s="199" t="s">
        <v>360</v>
      </c>
      <c r="N213" s="783" t="s">
        <v>355</v>
      </c>
      <c r="O213" s="817">
        <v>0</v>
      </c>
      <c r="P213" s="817">
        <v>0</v>
      </c>
      <c r="Q213" s="817">
        <v>0</v>
      </c>
      <c r="R213" s="817">
        <v>0</v>
      </c>
      <c r="S213" s="817">
        <v>0</v>
      </c>
      <c r="T213" s="817">
        <v>0</v>
      </c>
      <c r="U213" s="794"/>
    </row>
    <row r="214" spans="1:21">
      <c r="A214" s="796">
        <v>5</v>
      </c>
      <c r="B214" s="810" t="s">
        <v>1352</v>
      </c>
      <c r="C214" s="810"/>
      <c r="D214" s="810"/>
      <c r="E214" s="810"/>
      <c r="F214" s="810"/>
      <c r="G214" s="810"/>
      <c r="H214" s="810"/>
      <c r="I214" s="810"/>
      <c r="J214" s="810"/>
      <c r="K214" s="810"/>
      <c r="L214" s="818">
        <v>1.1000000000000001</v>
      </c>
      <c r="M214" s="203" t="s">
        <v>361</v>
      </c>
      <c r="N214" s="783" t="s">
        <v>355</v>
      </c>
      <c r="O214" s="819"/>
      <c r="P214" s="819"/>
      <c r="Q214" s="819"/>
      <c r="R214" s="819"/>
      <c r="S214" s="819"/>
      <c r="T214" s="819"/>
      <c r="U214" s="794"/>
    </row>
    <row r="215" spans="1:21">
      <c r="A215" s="796">
        <v>5</v>
      </c>
      <c r="B215" s="810" t="s">
        <v>1353</v>
      </c>
      <c r="C215" s="810"/>
      <c r="D215" s="810"/>
      <c r="E215" s="810"/>
      <c r="F215" s="810"/>
      <c r="G215" s="810"/>
      <c r="H215" s="810"/>
      <c r="I215" s="810"/>
      <c r="J215" s="810"/>
      <c r="K215" s="810"/>
      <c r="L215" s="818">
        <v>1.2</v>
      </c>
      <c r="M215" s="203" t="s">
        <v>362</v>
      </c>
      <c r="N215" s="783" t="s">
        <v>355</v>
      </c>
      <c r="O215" s="819"/>
      <c r="P215" s="819"/>
      <c r="Q215" s="819"/>
      <c r="R215" s="819"/>
      <c r="S215" s="819"/>
      <c r="T215" s="819"/>
      <c r="U215" s="794"/>
    </row>
    <row r="216" spans="1:21">
      <c r="A216" s="796">
        <v>5</v>
      </c>
      <c r="B216" s="810" t="s">
        <v>1354</v>
      </c>
      <c r="C216" s="810"/>
      <c r="D216" s="810"/>
      <c r="E216" s="810"/>
      <c r="F216" s="810"/>
      <c r="G216" s="810"/>
      <c r="H216" s="810"/>
      <c r="I216" s="810"/>
      <c r="J216" s="810"/>
      <c r="K216" s="810"/>
      <c r="L216" s="818">
        <v>1.3</v>
      </c>
      <c r="M216" s="203" t="s">
        <v>364</v>
      </c>
      <c r="N216" s="783" t="s">
        <v>355</v>
      </c>
      <c r="O216" s="819"/>
      <c r="P216" s="819"/>
      <c r="Q216" s="819"/>
      <c r="R216" s="819"/>
      <c r="S216" s="819"/>
      <c r="T216" s="819"/>
      <c r="U216" s="794"/>
    </row>
    <row r="217" spans="1:21">
      <c r="A217" s="796">
        <v>5</v>
      </c>
      <c r="B217" s="810" t="s">
        <v>1355</v>
      </c>
      <c r="C217" s="810"/>
      <c r="D217" s="810"/>
      <c r="E217" s="810"/>
      <c r="F217" s="810"/>
      <c r="G217" s="810"/>
      <c r="H217" s="810"/>
      <c r="I217" s="810"/>
      <c r="J217" s="810"/>
      <c r="K217" s="810"/>
      <c r="L217" s="818">
        <v>1.4</v>
      </c>
      <c r="M217" s="203" t="s">
        <v>366</v>
      </c>
      <c r="N217" s="783" t="s">
        <v>355</v>
      </c>
      <c r="O217" s="819"/>
      <c r="P217" s="819"/>
      <c r="Q217" s="819"/>
      <c r="R217" s="819"/>
      <c r="S217" s="819"/>
      <c r="T217" s="819"/>
      <c r="U217" s="794"/>
    </row>
    <row r="218" spans="1:21">
      <c r="A218" s="796">
        <v>5</v>
      </c>
      <c r="B218" s="810" t="s">
        <v>1408</v>
      </c>
      <c r="C218" s="810"/>
      <c r="D218" s="810"/>
      <c r="E218" s="810"/>
      <c r="F218" s="810"/>
      <c r="G218" s="810"/>
      <c r="H218" s="810"/>
      <c r="I218" s="810"/>
      <c r="J218" s="810"/>
      <c r="K218" s="810"/>
      <c r="L218" s="818">
        <v>1.5</v>
      </c>
      <c r="M218" s="203" t="s">
        <v>368</v>
      </c>
      <c r="N218" s="783" t="s">
        <v>355</v>
      </c>
      <c r="O218" s="819"/>
      <c r="P218" s="819"/>
      <c r="Q218" s="819"/>
      <c r="R218" s="819"/>
      <c r="S218" s="819"/>
      <c r="T218" s="819"/>
      <c r="U218" s="794"/>
    </row>
    <row r="219" spans="1:21" s="93" customFormat="1">
      <c r="A219" s="796">
        <v>5</v>
      </c>
      <c r="B219" s="810" t="s">
        <v>1307</v>
      </c>
      <c r="C219" s="815"/>
      <c r="D219" s="815"/>
      <c r="E219" s="815"/>
      <c r="F219" s="815"/>
      <c r="G219" s="815"/>
      <c r="H219" s="815"/>
      <c r="I219" s="815"/>
      <c r="J219" s="815"/>
      <c r="K219" s="815"/>
      <c r="L219" s="816">
        <v>2</v>
      </c>
      <c r="M219" s="199" t="s">
        <v>369</v>
      </c>
      <c r="N219" s="783" t="s">
        <v>355</v>
      </c>
      <c r="O219" s="817">
        <v>0</v>
      </c>
      <c r="P219" s="817">
        <v>0</v>
      </c>
      <c r="Q219" s="817">
        <v>0</v>
      </c>
      <c r="R219" s="817">
        <v>0</v>
      </c>
      <c r="S219" s="817">
        <v>0</v>
      </c>
      <c r="T219" s="817">
        <v>0</v>
      </c>
      <c r="U219" s="794"/>
    </row>
    <row r="220" spans="1:21">
      <c r="A220" s="796">
        <v>5</v>
      </c>
      <c r="B220" s="810" t="s">
        <v>1356</v>
      </c>
      <c r="C220" s="810"/>
      <c r="D220" s="810"/>
      <c r="E220" s="810"/>
      <c r="F220" s="810"/>
      <c r="G220" s="810"/>
      <c r="H220" s="810"/>
      <c r="I220" s="810"/>
      <c r="J220" s="810"/>
      <c r="K220" s="810"/>
      <c r="L220" s="818">
        <v>2.1</v>
      </c>
      <c r="M220" s="203" t="s">
        <v>361</v>
      </c>
      <c r="N220" s="783" t="s">
        <v>355</v>
      </c>
      <c r="O220" s="819"/>
      <c r="P220" s="819"/>
      <c r="Q220" s="819"/>
      <c r="R220" s="819"/>
      <c r="S220" s="819"/>
      <c r="T220" s="819"/>
      <c r="U220" s="794"/>
    </row>
    <row r="221" spans="1:21">
      <c r="A221" s="796">
        <v>5</v>
      </c>
      <c r="B221" s="810" t="s">
        <v>1357</v>
      </c>
      <c r="C221" s="810"/>
      <c r="D221" s="810"/>
      <c r="E221" s="810"/>
      <c r="F221" s="810"/>
      <c r="G221" s="810"/>
      <c r="H221" s="810"/>
      <c r="I221" s="810"/>
      <c r="J221" s="810"/>
      <c r="K221" s="810"/>
      <c r="L221" s="818">
        <v>2.2000000000000002</v>
      </c>
      <c r="M221" s="203" t="s">
        <v>362</v>
      </c>
      <c r="N221" s="783" t="s">
        <v>355</v>
      </c>
      <c r="O221" s="819"/>
      <c r="P221" s="819"/>
      <c r="Q221" s="819"/>
      <c r="R221" s="819"/>
      <c r="S221" s="819"/>
      <c r="T221" s="819"/>
      <c r="U221" s="794"/>
    </row>
    <row r="222" spans="1:21">
      <c r="A222" s="796">
        <v>5</v>
      </c>
      <c r="B222" s="810" t="s">
        <v>1409</v>
      </c>
      <c r="C222" s="810"/>
      <c r="D222" s="810"/>
      <c r="E222" s="810"/>
      <c r="F222" s="810"/>
      <c r="G222" s="810"/>
      <c r="H222" s="810"/>
      <c r="I222" s="810"/>
      <c r="J222" s="810"/>
      <c r="K222" s="810"/>
      <c r="L222" s="818">
        <v>2.2999999999999998</v>
      </c>
      <c r="M222" s="203" t="s">
        <v>364</v>
      </c>
      <c r="N222" s="783" t="s">
        <v>355</v>
      </c>
      <c r="O222" s="819"/>
      <c r="P222" s="819"/>
      <c r="Q222" s="819"/>
      <c r="R222" s="819"/>
      <c r="S222" s="819"/>
      <c r="T222" s="819"/>
      <c r="U222" s="794"/>
    </row>
    <row r="223" spans="1:21">
      <c r="A223" s="796">
        <v>5</v>
      </c>
      <c r="B223" s="810" t="s">
        <v>1410</v>
      </c>
      <c r="C223" s="810"/>
      <c r="D223" s="810"/>
      <c r="E223" s="810"/>
      <c r="F223" s="810"/>
      <c r="G223" s="810"/>
      <c r="H223" s="810"/>
      <c r="I223" s="810"/>
      <c r="J223" s="810"/>
      <c r="K223" s="810"/>
      <c r="L223" s="818">
        <v>2.4</v>
      </c>
      <c r="M223" s="203" t="s">
        <v>366</v>
      </c>
      <c r="N223" s="783" t="s">
        <v>355</v>
      </c>
      <c r="O223" s="819"/>
      <c r="P223" s="819"/>
      <c r="Q223" s="819"/>
      <c r="R223" s="819"/>
      <c r="S223" s="819"/>
      <c r="T223" s="819"/>
      <c r="U223" s="794"/>
    </row>
    <row r="224" spans="1:21">
      <c r="A224" s="796">
        <v>5</v>
      </c>
      <c r="B224" s="810" t="s">
        <v>1411</v>
      </c>
      <c r="C224" s="810"/>
      <c r="D224" s="810"/>
      <c r="E224" s="810"/>
      <c r="F224" s="810"/>
      <c r="G224" s="810"/>
      <c r="H224" s="810"/>
      <c r="I224" s="810"/>
      <c r="J224" s="810"/>
      <c r="K224" s="810"/>
      <c r="L224" s="818">
        <v>2.5</v>
      </c>
      <c r="M224" s="203" t="s">
        <v>368</v>
      </c>
      <c r="N224" s="783" t="s">
        <v>355</v>
      </c>
      <c r="O224" s="819"/>
      <c r="P224" s="819"/>
      <c r="Q224" s="819"/>
      <c r="R224" s="819"/>
      <c r="S224" s="819"/>
      <c r="T224" s="819"/>
      <c r="U224" s="794"/>
    </row>
    <row r="225" spans="1:21" s="93" customFormat="1">
      <c r="A225" s="796">
        <v>5</v>
      </c>
      <c r="B225" s="810" t="s">
        <v>1308</v>
      </c>
      <c r="C225" s="815"/>
      <c r="D225" s="815"/>
      <c r="E225" s="815"/>
      <c r="F225" s="815"/>
      <c r="G225" s="815"/>
      <c r="H225" s="815"/>
      <c r="I225" s="815"/>
      <c r="J225" s="815"/>
      <c r="K225" s="815"/>
      <c r="L225" s="816">
        <v>3</v>
      </c>
      <c r="M225" s="199" t="s">
        <v>371</v>
      </c>
      <c r="N225" s="783" t="s">
        <v>355</v>
      </c>
      <c r="O225" s="817">
        <v>0</v>
      </c>
      <c r="P225" s="817">
        <v>0</v>
      </c>
      <c r="Q225" s="817">
        <v>0</v>
      </c>
      <c r="R225" s="817">
        <v>0</v>
      </c>
      <c r="S225" s="817">
        <v>0</v>
      </c>
      <c r="T225" s="817">
        <v>0</v>
      </c>
      <c r="U225" s="794"/>
    </row>
    <row r="226" spans="1:21">
      <c r="A226" s="796">
        <v>5</v>
      </c>
      <c r="B226" s="810" t="s">
        <v>1324</v>
      </c>
      <c r="C226" s="810"/>
      <c r="D226" s="810"/>
      <c r="E226" s="810"/>
      <c r="F226" s="810"/>
      <c r="G226" s="810"/>
      <c r="H226" s="810"/>
      <c r="I226" s="810"/>
      <c r="J226" s="810"/>
      <c r="K226" s="810"/>
      <c r="L226" s="818">
        <v>3.1</v>
      </c>
      <c r="M226" s="203" t="s">
        <v>361</v>
      </c>
      <c r="N226" s="783" t="s">
        <v>355</v>
      </c>
      <c r="O226" s="819"/>
      <c r="P226" s="819"/>
      <c r="Q226" s="819"/>
      <c r="R226" s="819"/>
      <c r="S226" s="819"/>
      <c r="T226" s="819"/>
      <c r="U226" s="794"/>
    </row>
    <row r="227" spans="1:21">
      <c r="A227" s="796">
        <v>5</v>
      </c>
      <c r="B227" s="810" t="s">
        <v>1325</v>
      </c>
      <c r="C227" s="810"/>
      <c r="D227" s="810"/>
      <c r="E227" s="810"/>
      <c r="F227" s="810"/>
      <c r="G227" s="810"/>
      <c r="H227" s="810"/>
      <c r="I227" s="810"/>
      <c r="J227" s="810"/>
      <c r="K227" s="810"/>
      <c r="L227" s="818">
        <v>3.2</v>
      </c>
      <c r="M227" s="203" t="s">
        <v>362</v>
      </c>
      <c r="N227" s="783" t="s">
        <v>355</v>
      </c>
      <c r="O227" s="819"/>
      <c r="P227" s="819"/>
      <c r="Q227" s="819"/>
      <c r="R227" s="819"/>
      <c r="S227" s="819"/>
      <c r="T227" s="819"/>
      <c r="U227" s="794"/>
    </row>
    <row r="228" spans="1:21">
      <c r="A228" s="796">
        <v>5</v>
      </c>
      <c r="B228" s="810" t="s">
        <v>1326</v>
      </c>
      <c r="C228" s="810"/>
      <c r="D228" s="810"/>
      <c r="E228" s="810"/>
      <c r="F228" s="810"/>
      <c r="G228" s="810"/>
      <c r="H228" s="810"/>
      <c r="I228" s="810"/>
      <c r="J228" s="810"/>
      <c r="K228" s="810"/>
      <c r="L228" s="818">
        <v>3.3</v>
      </c>
      <c r="M228" s="203" t="s">
        <v>364</v>
      </c>
      <c r="N228" s="783" t="s">
        <v>355</v>
      </c>
      <c r="O228" s="819"/>
      <c r="P228" s="819"/>
      <c r="Q228" s="819"/>
      <c r="R228" s="819"/>
      <c r="S228" s="819"/>
      <c r="T228" s="819"/>
      <c r="U228" s="794"/>
    </row>
    <row r="229" spans="1:21">
      <c r="A229" s="796">
        <v>5</v>
      </c>
      <c r="B229" s="810" t="s">
        <v>1412</v>
      </c>
      <c r="C229" s="810"/>
      <c r="D229" s="810"/>
      <c r="E229" s="810"/>
      <c r="F229" s="810"/>
      <c r="G229" s="810"/>
      <c r="H229" s="810"/>
      <c r="I229" s="810"/>
      <c r="J229" s="810"/>
      <c r="K229" s="810"/>
      <c r="L229" s="818">
        <v>3.4</v>
      </c>
      <c r="M229" s="203" t="s">
        <v>366</v>
      </c>
      <c r="N229" s="783" t="s">
        <v>355</v>
      </c>
      <c r="O229" s="819"/>
      <c r="P229" s="819"/>
      <c r="Q229" s="819"/>
      <c r="R229" s="819"/>
      <c r="S229" s="819"/>
      <c r="T229" s="819"/>
      <c r="U229" s="794"/>
    </row>
    <row r="230" spans="1:21">
      <c r="A230" s="796">
        <v>5</v>
      </c>
      <c r="B230" s="810" t="s">
        <v>1413</v>
      </c>
      <c r="C230" s="810"/>
      <c r="D230" s="810"/>
      <c r="E230" s="810"/>
      <c r="F230" s="810"/>
      <c r="G230" s="810"/>
      <c r="H230" s="810"/>
      <c r="I230" s="810"/>
      <c r="J230" s="810"/>
      <c r="K230" s="810"/>
      <c r="L230" s="818">
        <v>3.5</v>
      </c>
      <c r="M230" s="203" t="s">
        <v>368</v>
      </c>
      <c r="N230" s="783" t="s">
        <v>355</v>
      </c>
      <c r="O230" s="819"/>
      <c r="P230" s="819"/>
      <c r="Q230" s="819"/>
      <c r="R230" s="819"/>
      <c r="S230" s="819"/>
      <c r="T230" s="819"/>
      <c r="U230" s="794"/>
    </row>
    <row r="231" spans="1:21" s="93" customFormat="1" ht="22.8">
      <c r="A231" s="796">
        <v>5</v>
      </c>
      <c r="B231" s="810" t="s">
        <v>1362</v>
      </c>
      <c r="C231" s="815"/>
      <c r="D231" s="815"/>
      <c r="E231" s="815"/>
      <c r="F231" s="815"/>
      <c r="G231" s="815"/>
      <c r="H231" s="815"/>
      <c r="I231" s="815"/>
      <c r="J231" s="815"/>
      <c r="K231" s="815"/>
      <c r="L231" s="816">
        <v>4</v>
      </c>
      <c r="M231" s="199" t="s">
        <v>375</v>
      </c>
      <c r="N231" s="783" t="s">
        <v>355</v>
      </c>
      <c r="O231" s="817">
        <v>0</v>
      </c>
      <c r="P231" s="817">
        <v>0</v>
      </c>
      <c r="Q231" s="817">
        <v>0</v>
      </c>
      <c r="R231" s="817">
        <v>0</v>
      </c>
      <c r="S231" s="817">
        <v>0</v>
      </c>
      <c r="T231" s="817">
        <v>0</v>
      </c>
      <c r="U231" s="794"/>
    </row>
    <row r="232" spans="1:21">
      <c r="A232" s="796">
        <v>5</v>
      </c>
      <c r="B232" s="810" t="s">
        <v>1309</v>
      </c>
      <c r="C232" s="810"/>
      <c r="D232" s="810"/>
      <c r="E232" s="810"/>
      <c r="F232" s="810"/>
      <c r="G232" s="810"/>
      <c r="H232" s="810"/>
      <c r="I232" s="810"/>
      <c r="J232" s="810"/>
      <c r="K232" s="810"/>
      <c r="L232" s="818">
        <v>4.0999999999999996</v>
      </c>
      <c r="M232" s="203" t="s">
        <v>361</v>
      </c>
      <c r="N232" s="783" t="s">
        <v>355</v>
      </c>
      <c r="O232" s="819">
        <v>0</v>
      </c>
      <c r="P232" s="819">
        <v>0</v>
      </c>
      <c r="Q232" s="819">
        <v>0</v>
      </c>
      <c r="R232" s="819">
        <v>0</v>
      </c>
      <c r="S232" s="819">
        <v>0</v>
      </c>
      <c r="T232" s="819">
        <v>0</v>
      </c>
      <c r="U232" s="794"/>
    </row>
    <row r="233" spans="1:21">
      <c r="A233" s="796">
        <v>5</v>
      </c>
      <c r="B233" s="810" t="s">
        <v>1310</v>
      </c>
      <c r="C233" s="810"/>
      <c r="D233" s="810"/>
      <c r="E233" s="810"/>
      <c r="F233" s="810"/>
      <c r="G233" s="810"/>
      <c r="H233" s="810"/>
      <c r="I233" s="810"/>
      <c r="J233" s="810"/>
      <c r="K233" s="810"/>
      <c r="L233" s="818">
        <v>4.2</v>
      </c>
      <c r="M233" s="203" t="s">
        <v>362</v>
      </c>
      <c r="N233" s="783" t="s">
        <v>355</v>
      </c>
      <c r="O233" s="819">
        <v>0</v>
      </c>
      <c r="P233" s="819">
        <v>0</v>
      </c>
      <c r="Q233" s="819">
        <v>0</v>
      </c>
      <c r="R233" s="819">
        <v>0</v>
      </c>
      <c r="S233" s="819">
        <v>0</v>
      </c>
      <c r="T233" s="819">
        <v>0</v>
      </c>
      <c r="U233" s="794"/>
    </row>
    <row r="234" spans="1:21">
      <c r="A234" s="796">
        <v>5</v>
      </c>
      <c r="B234" s="810" t="s">
        <v>1327</v>
      </c>
      <c r="C234" s="810"/>
      <c r="D234" s="810"/>
      <c r="E234" s="810"/>
      <c r="F234" s="810"/>
      <c r="G234" s="810"/>
      <c r="H234" s="810"/>
      <c r="I234" s="810"/>
      <c r="J234" s="810"/>
      <c r="K234" s="810"/>
      <c r="L234" s="818">
        <v>4.3</v>
      </c>
      <c r="M234" s="203" t="s">
        <v>364</v>
      </c>
      <c r="N234" s="783" t="s">
        <v>355</v>
      </c>
      <c r="O234" s="819">
        <v>0</v>
      </c>
      <c r="P234" s="819">
        <v>0</v>
      </c>
      <c r="Q234" s="819">
        <v>0</v>
      </c>
      <c r="R234" s="819">
        <v>0</v>
      </c>
      <c r="S234" s="819">
        <v>0</v>
      </c>
      <c r="T234" s="819">
        <v>0</v>
      </c>
      <c r="U234" s="794"/>
    </row>
    <row r="235" spans="1:21">
      <c r="A235" s="796">
        <v>5</v>
      </c>
      <c r="B235" s="810" t="s">
        <v>1328</v>
      </c>
      <c r="C235" s="810"/>
      <c r="D235" s="810"/>
      <c r="E235" s="810"/>
      <c r="F235" s="810"/>
      <c r="G235" s="810"/>
      <c r="H235" s="810"/>
      <c r="I235" s="810"/>
      <c r="J235" s="810"/>
      <c r="K235" s="810"/>
      <c r="L235" s="818">
        <v>4.4000000000000004</v>
      </c>
      <c r="M235" s="203" t="s">
        <v>366</v>
      </c>
      <c r="N235" s="783" t="s">
        <v>355</v>
      </c>
      <c r="O235" s="819">
        <v>0</v>
      </c>
      <c r="P235" s="819">
        <v>0</v>
      </c>
      <c r="Q235" s="819">
        <v>0</v>
      </c>
      <c r="R235" s="819">
        <v>0</v>
      </c>
      <c r="S235" s="819">
        <v>0</v>
      </c>
      <c r="T235" s="819">
        <v>0</v>
      </c>
      <c r="U235" s="794"/>
    </row>
    <row r="236" spans="1:21">
      <c r="A236" s="796">
        <v>5</v>
      </c>
      <c r="B236" s="810" t="s">
        <v>1414</v>
      </c>
      <c r="C236" s="810"/>
      <c r="D236" s="810"/>
      <c r="E236" s="810"/>
      <c r="F236" s="810"/>
      <c r="G236" s="810"/>
      <c r="H236" s="810"/>
      <c r="I236" s="810"/>
      <c r="J236" s="810"/>
      <c r="K236" s="810"/>
      <c r="L236" s="818">
        <v>4.5</v>
      </c>
      <c r="M236" s="203" t="s">
        <v>368</v>
      </c>
      <c r="N236" s="783" t="s">
        <v>355</v>
      </c>
      <c r="O236" s="819">
        <v>0</v>
      </c>
      <c r="P236" s="819">
        <v>0</v>
      </c>
      <c r="Q236" s="819">
        <v>0</v>
      </c>
      <c r="R236" s="819">
        <v>0</v>
      </c>
      <c r="S236" s="819">
        <v>0</v>
      </c>
      <c r="T236" s="819">
        <v>0</v>
      </c>
      <c r="U236" s="794"/>
    </row>
    <row r="237" spans="1:21" s="93" customFormat="1">
      <c r="A237" s="796">
        <v>5</v>
      </c>
      <c r="B237" s="810" t="s">
        <v>1311</v>
      </c>
      <c r="C237" s="815"/>
      <c r="D237" s="815"/>
      <c r="E237" s="815"/>
      <c r="F237" s="815"/>
      <c r="G237" s="815"/>
      <c r="H237" s="815"/>
      <c r="I237" s="815"/>
      <c r="J237" s="815"/>
      <c r="K237" s="815"/>
      <c r="L237" s="816">
        <v>5</v>
      </c>
      <c r="M237" s="199" t="s">
        <v>380</v>
      </c>
      <c r="N237" s="783" t="s">
        <v>355</v>
      </c>
      <c r="O237" s="817">
        <v>0</v>
      </c>
      <c r="P237" s="817">
        <v>0</v>
      </c>
      <c r="Q237" s="817">
        <v>0</v>
      </c>
      <c r="R237" s="817">
        <v>0</v>
      </c>
      <c r="S237" s="817">
        <v>0</v>
      </c>
      <c r="T237" s="817">
        <v>0</v>
      </c>
      <c r="U237" s="794"/>
    </row>
    <row r="238" spans="1:21">
      <c r="A238" s="796">
        <v>5</v>
      </c>
      <c r="B238" s="810" t="s">
        <v>1337</v>
      </c>
      <c r="C238" s="810"/>
      <c r="D238" s="810"/>
      <c r="E238" s="810"/>
      <c r="F238" s="810"/>
      <c r="G238" s="810"/>
      <c r="H238" s="810"/>
      <c r="I238" s="810"/>
      <c r="J238" s="810"/>
      <c r="K238" s="810"/>
      <c r="L238" s="818">
        <v>5.0999999999999996</v>
      </c>
      <c r="M238" s="203" t="s">
        <v>361</v>
      </c>
      <c r="N238" s="783" t="s">
        <v>355</v>
      </c>
      <c r="O238" s="819">
        <v>0</v>
      </c>
      <c r="P238" s="819">
        <v>0</v>
      </c>
      <c r="Q238" s="819">
        <v>0</v>
      </c>
      <c r="R238" s="819">
        <v>0</v>
      </c>
      <c r="S238" s="819">
        <v>0</v>
      </c>
      <c r="T238" s="819">
        <v>0</v>
      </c>
      <c r="U238" s="794"/>
    </row>
    <row r="239" spans="1:21">
      <c r="A239" s="796">
        <v>5</v>
      </c>
      <c r="B239" s="810" t="s">
        <v>1338</v>
      </c>
      <c r="C239" s="810"/>
      <c r="D239" s="810"/>
      <c r="E239" s="810"/>
      <c r="F239" s="810"/>
      <c r="G239" s="810"/>
      <c r="H239" s="810"/>
      <c r="I239" s="810"/>
      <c r="J239" s="810"/>
      <c r="K239" s="810"/>
      <c r="L239" s="818">
        <v>5.2</v>
      </c>
      <c r="M239" s="203" t="s">
        <v>362</v>
      </c>
      <c r="N239" s="783" t="s">
        <v>355</v>
      </c>
      <c r="O239" s="819">
        <v>0</v>
      </c>
      <c r="P239" s="819">
        <v>0</v>
      </c>
      <c r="Q239" s="819">
        <v>0</v>
      </c>
      <c r="R239" s="819">
        <v>0</v>
      </c>
      <c r="S239" s="819">
        <v>0</v>
      </c>
      <c r="T239" s="819">
        <v>0</v>
      </c>
      <c r="U239" s="794"/>
    </row>
    <row r="240" spans="1:21">
      <c r="A240" s="796">
        <v>5</v>
      </c>
      <c r="B240" s="810" t="s">
        <v>1339</v>
      </c>
      <c r="C240" s="810"/>
      <c r="D240" s="810"/>
      <c r="E240" s="810"/>
      <c r="F240" s="810"/>
      <c r="G240" s="810"/>
      <c r="H240" s="810"/>
      <c r="I240" s="810"/>
      <c r="J240" s="810"/>
      <c r="K240" s="810"/>
      <c r="L240" s="818">
        <v>5.3</v>
      </c>
      <c r="M240" s="203" t="s">
        <v>364</v>
      </c>
      <c r="N240" s="783" t="s">
        <v>355</v>
      </c>
      <c r="O240" s="819">
        <v>0</v>
      </c>
      <c r="P240" s="819">
        <v>0</v>
      </c>
      <c r="Q240" s="819">
        <v>0</v>
      </c>
      <c r="R240" s="819">
        <v>0</v>
      </c>
      <c r="S240" s="819">
        <v>0</v>
      </c>
      <c r="T240" s="819">
        <v>0</v>
      </c>
      <c r="U240" s="794"/>
    </row>
    <row r="241" spans="1:21">
      <c r="A241" s="796">
        <v>5</v>
      </c>
      <c r="B241" s="810" t="s">
        <v>1340</v>
      </c>
      <c r="C241" s="810"/>
      <c r="D241" s="810"/>
      <c r="E241" s="810"/>
      <c r="F241" s="810"/>
      <c r="G241" s="810"/>
      <c r="H241" s="810"/>
      <c r="I241" s="810"/>
      <c r="J241" s="810"/>
      <c r="K241" s="810"/>
      <c r="L241" s="818">
        <v>5.4</v>
      </c>
      <c r="M241" s="203" t="s">
        <v>366</v>
      </c>
      <c r="N241" s="783" t="s">
        <v>355</v>
      </c>
      <c r="O241" s="819">
        <v>0</v>
      </c>
      <c r="P241" s="819">
        <v>0</v>
      </c>
      <c r="Q241" s="819">
        <v>0</v>
      </c>
      <c r="R241" s="819">
        <v>0</v>
      </c>
      <c r="S241" s="819">
        <v>0</v>
      </c>
      <c r="T241" s="819">
        <v>0</v>
      </c>
      <c r="U241" s="794"/>
    </row>
    <row r="242" spans="1:21">
      <c r="A242" s="796">
        <v>5</v>
      </c>
      <c r="B242" s="810" t="s">
        <v>1415</v>
      </c>
      <c r="C242" s="810"/>
      <c r="D242" s="810"/>
      <c r="E242" s="810"/>
      <c r="F242" s="810"/>
      <c r="G242" s="810"/>
      <c r="H242" s="810"/>
      <c r="I242" s="810"/>
      <c r="J242" s="810"/>
      <c r="K242" s="810"/>
      <c r="L242" s="818">
        <v>5.5</v>
      </c>
      <c r="M242" s="203" t="s">
        <v>368</v>
      </c>
      <c r="N242" s="783" t="s">
        <v>355</v>
      </c>
      <c r="O242" s="819">
        <v>0</v>
      </c>
      <c r="P242" s="819">
        <v>0</v>
      </c>
      <c r="Q242" s="819">
        <v>0</v>
      </c>
      <c r="R242" s="819">
        <v>0</v>
      </c>
      <c r="S242" s="819">
        <v>0</v>
      </c>
      <c r="T242" s="819">
        <v>0</v>
      </c>
      <c r="U242" s="794"/>
    </row>
    <row r="243" spans="1:21" s="93" customFormat="1" ht="22.8">
      <c r="A243" s="796">
        <v>5</v>
      </c>
      <c r="B243" s="810" t="s">
        <v>1363</v>
      </c>
      <c r="C243" s="815"/>
      <c r="D243" s="815"/>
      <c r="E243" s="815"/>
      <c r="F243" s="815"/>
      <c r="G243" s="815"/>
      <c r="H243" s="815"/>
      <c r="I243" s="815"/>
      <c r="J243" s="815"/>
      <c r="K243" s="815"/>
      <c r="L243" s="816">
        <v>6</v>
      </c>
      <c r="M243" s="199" t="s">
        <v>384</v>
      </c>
      <c r="N243" s="205"/>
      <c r="O243" s="206"/>
      <c r="P243" s="206"/>
      <c r="Q243" s="206"/>
      <c r="R243" s="206"/>
      <c r="S243" s="206"/>
      <c r="T243" s="206"/>
      <c r="U243" s="794"/>
    </row>
    <row r="244" spans="1:21">
      <c r="A244" s="796">
        <v>5</v>
      </c>
      <c r="B244" s="810" t="s">
        <v>1341</v>
      </c>
      <c r="C244" s="810"/>
      <c r="D244" s="810"/>
      <c r="E244" s="810"/>
      <c r="F244" s="810"/>
      <c r="G244" s="810"/>
      <c r="H244" s="810"/>
      <c r="I244" s="810"/>
      <c r="J244" s="810"/>
      <c r="K244" s="810"/>
      <c r="L244" s="818">
        <v>6.1</v>
      </c>
      <c r="M244" s="203" t="s">
        <v>361</v>
      </c>
      <c r="N244" s="200" t="s">
        <v>142</v>
      </c>
      <c r="O244" s="819">
        <v>0</v>
      </c>
      <c r="P244" s="819">
        <v>0</v>
      </c>
      <c r="Q244" s="819">
        <v>0</v>
      </c>
      <c r="R244" s="819">
        <v>0</v>
      </c>
      <c r="S244" s="819">
        <v>0</v>
      </c>
      <c r="T244" s="819">
        <v>0</v>
      </c>
      <c r="U244" s="794"/>
    </row>
    <row r="245" spans="1:21">
      <c r="A245" s="796">
        <v>5</v>
      </c>
      <c r="B245" s="810" t="s">
        <v>1342</v>
      </c>
      <c r="C245" s="810"/>
      <c r="D245" s="810"/>
      <c r="E245" s="810"/>
      <c r="F245" s="810"/>
      <c r="G245" s="810"/>
      <c r="H245" s="810"/>
      <c r="I245" s="810"/>
      <c r="J245" s="810"/>
      <c r="K245" s="810"/>
      <c r="L245" s="818">
        <v>6.2</v>
      </c>
      <c r="M245" s="203" t="s">
        <v>362</v>
      </c>
      <c r="N245" s="200" t="s">
        <v>142</v>
      </c>
      <c r="O245" s="819">
        <v>0</v>
      </c>
      <c r="P245" s="819">
        <v>0</v>
      </c>
      <c r="Q245" s="819">
        <v>0</v>
      </c>
      <c r="R245" s="819">
        <v>0</v>
      </c>
      <c r="S245" s="819">
        <v>0</v>
      </c>
      <c r="T245" s="819">
        <v>0</v>
      </c>
      <c r="U245" s="794"/>
    </row>
    <row r="246" spans="1:21">
      <c r="A246" s="796">
        <v>5</v>
      </c>
      <c r="B246" s="810" t="s">
        <v>1343</v>
      </c>
      <c r="C246" s="810"/>
      <c r="D246" s="810"/>
      <c r="E246" s="810"/>
      <c r="F246" s="810"/>
      <c r="G246" s="810"/>
      <c r="H246" s="810"/>
      <c r="I246" s="810"/>
      <c r="J246" s="810"/>
      <c r="K246" s="810"/>
      <c r="L246" s="818">
        <v>6.3</v>
      </c>
      <c r="M246" s="203" t="s">
        <v>364</v>
      </c>
      <c r="N246" s="200" t="s">
        <v>142</v>
      </c>
      <c r="O246" s="819">
        <v>0</v>
      </c>
      <c r="P246" s="819">
        <v>0</v>
      </c>
      <c r="Q246" s="819">
        <v>0</v>
      </c>
      <c r="R246" s="819">
        <v>0</v>
      </c>
      <c r="S246" s="819">
        <v>0</v>
      </c>
      <c r="T246" s="819">
        <v>0</v>
      </c>
      <c r="U246" s="794"/>
    </row>
    <row r="247" spans="1:21">
      <c r="A247" s="796">
        <v>5</v>
      </c>
      <c r="B247" s="810" t="s">
        <v>1344</v>
      </c>
      <c r="C247" s="810"/>
      <c r="D247" s="810"/>
      <c r="E247" s="810"/>
      <c r="F247" s="810"/>
      <c r="G247" s="810"/>
      <c r="H247" s="810"/>
      <c r="I247" s="810"/>
      <c r="J247" s="810"/>
      <c r="K247" s="810"/>
      <c r="L247" s="818">
        <v>6.4</v>
      </c>
      <c r="M247" s="203" t="s">
        <v>366</v>
      </c>
      <c r="N247" s="200" t="s">
        <v>142</v>
      </c>
      <c r="O247" s="819">
        <v>0</v>
      </c>
      <c r="P247" s="819">
        <v>0</v>
      </c>
      <c r="Q247" s="819">
        <v>0</v>
      </c>
      <c r="R247" s="819">
        <v>0</v>
      </c>
      <c r="S247" s="819">
        <v>0</v>
      </c>
      <c r="T247" s="819">
        <v>0</v>
      </c>
      <c r="U247" s="794"/>
    </row>
    <row r="248" spans="1:21">
      <c r="A248" s="796">
        <v>5</v>
      </c>
      <c r="B248" s="810" t="s">
        <v>1399</v>
      </c>
      <c r="C248" s="810"/>
      <c r="D248" s="810"/>
      <c r="E248" s="810"/>
      <c r="F248" s="810"/>
      <c r="G248" s="810"/>
      <c r="H248" s="810"/>
      <c r="I248" s="810"/>
      <c r="J248" s="810"/>
      <c r="K248" s="810"/>
      <c r="L248" s="818">
        <v>6.5</v>
      </c>
      <c r="M248" s="203" t="s">
        <v>368</v>
      </c>
      <c r="N248" s="200" t="s">
        <v>142</v>
      </c>
      <c r="O248" s="819">
        <v>0</v>
      </c>
      <c r="P248" s="819">
        <v>0</v>
      </c>
      <c r="Q248" s="819">
        <v>0</v>
      </c>
      <c r="R248" s="819">
        <v>0</v>
      </c>
      <c r="S248" s="819">
        <v>0</v>
      </c>
      <c r="T248" s="819">
        <v>0</v>
      </c>
      <c r="U248" s="794"/>
    </row>
    <row r="249" spans="1:21" s="93" customFormat="1">
      <c r="A249" s="796">
        <v>5</v>
      </c>
      <c r="B249" s="810" t="s">
        <v>1364</v>
      </c>
      <c r="C249" s="815"/>
      <c r="D249" s="815"/>
      <c r="E249" s="815"/>
      <c r="F249" s="815"/>
      <c r="G249" s="815"/>
      <c r="H249" s="815"/>
      <c r="I249" s="815"/>
      <c r="J249" s="815"/>
      <c r="K249" s="815"/>
      <c r="L249" s="816">
        <v>7</v>
      </c>
      <c r="M249" s="199" t="s">
        <v>388</v>
      </c>
      <c r="N249" s="783" t="s">
        <v>355</v>
      </c>
      <c r="O249" s="817">
        <v>0</v>
      </c>
      <c r="P249" s="817">
        <v>90.13</v>
      </c>
      <c r="Q249" s="817">
        <v>0</v>
      </c>
      <c r="R249" s="817">
        <v>0</v>
      </c>
      <c r="S249" s="817">
        <v>115.37</v>
      </c>
      <c r="T249" s="817">
        <v>0</v>
      </c>
      <c r="U249" s="794"/>
    </row>
    <row r="250" spans="1:21">
      <c r="A250" s="796">
        <v>5</v>
      </c>
      <c r="B250" s="810" t="s">
        <v>1390</v>
      </c>
      <c r="C250" s="810"/>
      <c r="D250" s="810"/>
      <c r="E250" s="810"/>
      <c r="F250" s="810"/>
      <c r="G250" s="810"/>
      <c r="H250" s="810"/>
      <c r="I250" s="810"/>
      <c r="J250" s="810"/>
      <c r="K250" s="810"/>
      <c r="L250" s="818">
        <v>7.1</v>
      </c>
      <c r="M250" s="203" t="s">
        <v>361</v>
      </c>
      <c r="N250" s="783" t="s">
        <v>355</v>
      </c>
      <c r="O250" s="819"/>
      <c r="P250" s="819"/>
      <c r="Q250" s="819"/>
      <c r="R250" s="819"/>
      <c r="S250" s="819"/>
      <c r="T250" s="819"/>
      <c r="U250" s="794"/>
    </row>
    <row r="251" spans="1:21">
      <c r="A251" s="796">
        <v>5</v>
      </c>
      <c r="B251" s="810" t="s">
        <v>1345</v>
      </c>
      <c r="C251" s="810"/>
      <c r="D251" s="810"/>
      <c r="E251" s="810"/>
      <c r="F251" s="810"/>
      <c r="G251" s="810"/>
      <c r="H251" s="810"/>
      <c r="I251" s="810"/>
      <c r="J251" s="810"/>
      <c r="K251" s="810"/>
      <c r="L251" s="818">
        <v>7.2</v>
      </c>
      <c r="M251" s="203" t="s">
        <v>362</v>
      </c>
      <c r="N251" s="783" t="s">
        <v>355</v>
      </c>
      <c r="O251" s="819"/>
      <c r="P251" s="819"/>
      <c r="Q251" s="819"/>
      <c r="R251" s="819"/>
      <c r="S251" s="819"/>
      <c r="T251" s="819"/>
      <c r="U251" s="794"/>
    </row>
    <row r="252" spans="1:21">
      <c r="A252" s="796">
        <v>5</v>
      </c>
      <c r="B252" s="810" t="s">
        <v>1346</v>
      </c>
      <c r="C252" s="810"/>
      <c r="D252" s="810"/>
      <c r="E252" s="810"/>
      <c r="F252" s="810"/>
      <c r="G252" s="810"/>
      <c r="H252" s="810"/>
      <c r="I252" s="810"/>
      <c r="J252" s="810"/>
      <c r="K252" s="810"/>
      <c r="L252" s="818">
        <v>7.3</v>
      </c>
      <c r="M252" s="203" t="s">
        <v>364</v>
      </c>
      <c r="N252" s="783" t="s">
        <v>355</v>
      </c>
      <c r="O252" s="819"/>
      <c r="P252" s="819"/>
      <c r="Q252" s="819"/>
      <c r="R252" s="819"/>
      <c r="S252" s="819"/>
      <c r="T252" s="819"/>
      <c r="U252" s="794"/>
    </row>
    <row r="253" spans="1:21">
      <c r="A253" s="796">
        <v>5</v>
      </c>
      <c r="B253" s="810" t="s">
        <v>1347</v>
      </c>
      <c r="C253" s="810"/>
      <c r="D253" s="810"/>
      <c r="E253" s="810"/>
      <c r="F253" s="810"/>
      <c r="G253" s="810"/>
      <c r="H253" s="810"/>
      <c r="I253" s="810"/>
      <c r="J253" s="810"/>
      <c r="K253" s="810"/>
      <c r="L253" s="818">
        <v>7.4</v>
      </c>
      <c r="M253" s="203" t="s">
        <v>366</v>
      </c>
      <c r="N253" s="783" t="s">
        <v>355</v>
      </c>
      <c r="O253" s="819"/>
      <c r="P253" s="819"/>
      <c r="Q253" s="819"/>
      <c r="R253" s="819"/>
      <c r="S253" s="819"/>
      <c r="T253" s="819"/>
      <c r="U253" s="794"/>
    </row>
    <row r="254" spans="1:21">
      <c r="A254" s="796">
        <v>5</v>
      </c>
      <c r="B254" s="810" t="s">
        <v>1348</v>
      </c>
      <c r="C254" s="810"/>
      <c r="D254" s="810"/>
      <c r="E254" s="810"/>
      <c r="F254" s="810"/>
      <c r="G254" s="810"/>
      <c r="H254" s="810"/>
      <c r="I254" s="810"/>
      <c r="J254" s="810"/>
      <c r="K254" s="810"/>
      <c r="L254" s="818">
        <v>7.5</v>
      </c>
      <c r="M254" s="203" t="s">
        <v>368</v>
      </c>
      <c r="N254" s="783" t="s">
        <v>355</v>
      </c>
      <c r="O254" s="819"/>
      <c r="P254" s="819">
        <v>90.13</v>
      </c>
      <c r="Q254" s="819">
        <v>0</v>
      </c>
      <c r="R254" s="819"/>
      <c r="S254" s="819">
        <v>115.37</v>
      </c>
      <c r="T254" s="819">
        <v>0</v>
      </c>
      <c r="U254" s="794"/>
    </row>
    <row r="255" spans="1:21" s="93" customFormat="1">
      <c r="A255" s="796">
        <v>5</v>
      </c>
      <c r="B255" s="810" t="s">
        <v>1365</v>
      </c>
      <c r="C255" s="815"/>
      <c r="D255" s="815"/>
      <c r="E255" s="815"/>
      <c r="F255" s="815"/>
      <c r="G255" s="815"/>
      <c r="H255" s="815"/>
      <c r="I255" s="815"/>
      <c r="J255" s="815"/>
      <c r="K255" s="815"/>
      <c r="L255" s="816">
        <v>8</v>
      </c>
      <c r="M255" s="199" t="s">
        <v>392</v>
      </c>
      <c r="N255" s="783" t="s">
        <v>355</v>
      </c>
      <c r="O255" s="817">
        <v>0</v>
      </c>
      <c r="P255" s="817">
        <v>0</v>
      </c>
      <c r="Q255" s="817">
        <v>0</v>
      </c>
      <c r="R255" s="817">
        <v>0</v>
      </c>
      <c r="S255" s="817">
        <v>0</v>
      </c>
      <c r="T255" s="817">
        <v>0</v>
      </c>
      <c r="U255" s="794"/>
    </row>
    <row r="256" spans="1:21">
      <c r="A256" s="796">
        <v>5</v>
      </c>
      <c r="B256" s="810" t="s">
        <v>1366</v>
      </c>
      <c r="C256" s="810"/>
      <c r="D256" s="810"/>
      <c r="E256" s="810"/>
      <c r="F256" s="810"/>
      <c r="G256" s="810"/>
      <c r="H256" s="810"/>
      <c r="I256" s="810"/>
      <c r="J256" s="810"/>
      <c r="K256" s="810"/>
      <c r="L256" s="818">
        <v>8.1</v>
      </c>
      <c r="M256" s="203" t="s">
        <v>361</v>
      </c>
      <c r="N256" s="783" t="s">
        <v>355</v>
      </c>
      <c r="O256" s="819"/>
      <c r="P256" s="819"/>
      <c r="Q256" s="819"/>
      <c r="R256" s="819"/>
      <c r="S256" s="819"/>
      <c r="T256" s="819"/>
      <c r="U256" s="794"/>
    </row>
    <row r="257" spans="1:21">
      <c r="A257" s="796">
        <v>5</v>
      </c>
      <c r="B257" s="810" t="s">
        <v>1367</v>
      </c>
      <c r="C257" s="810"/>
      <c r="D257" s="810"/>
      <c r="E257" s="810"/>
      <c r="F257" s="810"/>
      <c r="G257" s="810"/>
      <c r="H257" s="810"/>
      <c r="I257" s="810"/>
      <c r="J257" s="810"/>
      <c r="K257" s="810"/>
      <c r="L257" s="818">
        <v>8.1999999999999993</v>
      </c>
      <c r="M257" s="203" t="s">
        <v>362</v>
      </c>
      <c r="N257" s="783" t="s">
        <v>355</v>
      </c>
      <c r="O257" s="819"/>
      <c r="P257" s="819"/>
      <c r="Q257" s="819"/>
      <c r="R257" s="819"/>
      <c r="S257" s="819"/>
      <c r="T257" s="819"/>
      <c r="U257" s="794"/>
    </row>
    <row r="258" spans="1:21">
      <c r="A258" s="796">
        <v>5</v>
      </c>
      <c r="B258" s="810" t="s">
        <v>1368</v>
      </c>
      <c r="C258" s="810"/>
      <c r="D258" s="810"/>
      <c r="E258" s="810"/>
      <c r="F258" s="810"/>
      <c r="G258" s="810"/>
      <c r="H258" s="810"/>
      <c r="I258" s="810"/>
      <c r="J258" s="810"/>
      <c r="K258" s="810"/>
      <c r="L258" s="818">
        <v>8.3000000000000007</v>
      </c>
      <c r="M258" s="203" t="s">
        <v>364</v>
      </c>
      <c r="N258" s="783" t="s">
        <v>355</v>
      </c>
      <c r="O258" s="819"/>
      <c r="P258" s="819"/>
      <c r="Q258" s="819"/>
      <c r="R258" s="819"/>
      <c r="S258" s="819"/>
      <c r="T258" s="819"/>
      <c r="U258" s="794"/>
    </row>
    <row r="259" spans="1:21">
      <c r="A259" s="796">
        <v>5</v>
      </c>
      <c r="B259" s="810" t="s">
        <v>1416</v>
      </c>
      <c r="C259" s="810"/>
      <c r="D259" s="810"/>
      <c r="E259" s="810"/>
      <c r="F259" s="810"/>
      <c r="G259" s="810"/>
      <c r="H259" s="810"/>
      <c r="I259" s="810"/>
      <c r="J259" s="810"/>
      <c r="K259" s="810"/>
      <c r="L259" s="818">
        <v>8.4</v>
      </c>
      <c r="M259" s="203" t="s">
        <v>366</v>
      </c>
      <c r="N259" s="783" t="s">
        <v>355</v>
      </c>
      <c r="O259" s="819"/>
      <c r="P259" s="819"/>
      <c r="Q259" s="819"/>
      <c r="R259" s="819"/>
      <c r="S259" s="819"/>
      <c r="T259" s="819"/>
      <c r="U259" s="794"/>
    </row>
    <row r="260" spans="1:21">
      <c r="A260" s="796">
        <v>5</v>
      </c>
      <c r="B260" s="810" t="s">
        <v>1417</v>
      </c>
      <c r="C260" s="810"/>
      <c r="D260" s="810"/>
      <c r="E260" s="810"/>
      <c r="F260" s="810"/>
      <c r="G260" s="810"/>
      <c r="H260" s="810"/>
      <c r="I260" s="810"/>
      <c r="J260" s="810"/>
      <c r="K260" s="810"/>
      <c r="L260" s="818">
        <v>8.5</v>
      </c>
      <c r="M260" s="203" t="s">
        <v>368</v>
      </c>
      <c r="N260" s="783" t="s">
        <v>355</v>
      </c>
      <c r="O260" s="819"/>
      <c r="P260" s="819"/>
      <c r="Q260" s="819"/>
      <c r="R260" s="819"/>
      <c r="S260" s="819"/>
      <c r="T260" s="819"/>
      <c r="U260" s="794"/>
    </row>
    <row r="261" spans="1:21">
      <c r="A261" s="769" t="s">
        <v>123</v>
      </c>
      <c r="B261" s="810"/>
      <c r="C261" s="810"/>
      <c r="D261" s="810"/>
      <c r="E261" s="810"/>
      <c r="F261" s="810"/>
      <c r="G261" s="810"/>
      <c r="H261" s="810"/>
      <c r="I261" s="810"/>
      <c r="J261" s="810"/>
      <c r="K261" s="810"/>
      <c r="L261" s="813" t="s">
        <v>2870</v>
      </c>
      <c r="M261" s="692"/>
      <c r="N261" s="673"/>
      <c r="O261" s="673"/>
      <c r="P261" s="673"/>
      <c r="Q261" s="673"/>
      <c r="R261" s="673"/>
      <c r="S261" s="673"/>
      <c r="T261" s="673"/>
      <c r="U261" s="814"/>
    </row>
    <row r="262" spans="1:21" s="93" customFormat="1" ht="22.8">
      <c r="A262" s="796">
        <v>6</v>
      </c>
      <c r="B262" s="810" t="s">
        <v>1306</v>
      </c>
      <c r="C262" s="815"/>
      <c r="D262" s="815"/>
      <c r="E262" s="815"/>
      <c r="F262" s="815"/>
      <c r="G262" s="815"/>
      <c r="H262" s="815"/>
      <c r="I262" s="815"/>
      <c r="J262" s="815"/>
      <c r="K262" s="815"/>
      <c r="L262" s="816">
        <v>1</v>
      </c>
      <c r="M262" s="199" t="s">
        <v>360</v>
      </c>
      <c r="N262" s="783" t="s">
        <v>355</v>
      </c>
      <c r="O262" s="817">
        <v>0</v>
      </c>
      <c r="P262" s="817">
        <v>0</v>
      </c>
      <c r="Q262" s="817">
        <v>0</v>
      </c>
      <c r="R262" s="817">
        <v>0</v>
      </c>
      <c r="S262" s="817">
        <v>0</v>
      </c>
      <c r="T262" s="817">
        <v>0</v>
      </c>
      <c r="U262" s="794"/>
    </row>
    <row r="263" spans="1:21">
      <c r="A263" s="796">
        <v>6</v>
      </c>
      <c r="B263" s="810" t="s">
        <v>1352</v>
      </c>
      <c r="C263" s="810"/>
      <c r="D263" s="810"/>
      <c r="E263" s="810"/>
      <c r="F263" s="810"/>
      <c r="G263" s="810"/>
      <c r="H263" s="810"/>
      <c r="I263" s="810"/>
      <c r="J263" s="810"/>
      <c r="K263" s="810"/>
      <c r="L263" s="818">
        <v>1.1000000000000001</v>
      </c>
      <c r="M263" s="203" t="s">
        <v>361</v>
      </c>
      <c r="N263" s="783" t="s">
        <v>355</v>
      </c>
      <c r="O263" s="819"/>
      <c r="P263" s="819"/>
      <c r="Q263" s="819"/>
      <c r="R263" s="819"/>
      <c r="S263" s="819"/>
      <c r="T263" s="819"/>
      <c r="U263" s="794"/>
    </row>
    <row r="264" spans="1:21">
      <c r="A264" s="796">
        <v>6</v>
      </c>
      <c r="B264" s="810" t="s">
        <v>1353</v>
      </c>
      <c r="C264" s="810"/>
      <c r="D264" s="810"/>
      <c r="E264" s="810"/>
      <c r="F264" s="810"/>
      <c r="G264" s="810"/>
      <c r="H264" s="810"/>
      <c r="I264" s="810"/>
      <c r="J264" s="810"/>
      <c r="K264" s="810"/>
      <c r="L264" s="818">
        <v>1.2</v>
      </c>
      <c r="M264" s="203" t="s">
        <v>362</v>
      </c>
      <c r="N264" s="783" t="s">
        <v>355</v>
      </c>
      <c r="O264" s="819"/>
      <c r="P264" s="819"/>
      <c r="Q264" s="819"/>
      <c r="R264" s="819"/>
      <c r="S264" s="819"/>
      <c r="T264" s="819"/>
      <c r="U264" s="794"/>
    </row>
    <row r="265" spans="1:21">
      <c r="A265" s="796">
        <v>6</v>
      </c>
      <c r="B265" s="810" t="s">
        <v>1354</v>
      </c>
      <c r="C265" s="810"/>
      <c r="D265" s="810"/>
      <c r="E265" s="810"/>
      <c r="F265" s="810"/>
      <c r="G265" s="810"/>
      <c r="H265" s="810"/>
      <c r="I265" s="810"/>
      <c r="J265" s="810"/>
      <c r="K265" s="810"/>
      <c r="L265" s="818">
        <v>1.3</v>
      </c>
      <c r="M265" s="203" t="s">
        <v>364</v>
      </c>
      <c r="N265" s="783" t="s">
        <v>355</v>
      </c>
      <c r="O265" s="819"/>
      <c r="P265" s="819"/>
      <c r="Q265" s="819"/>
      <c r="R265" s="819"/>
      <c r="S265" s="819"/>
      <c r="T265" s="819"/>
      <c r="U265" s="794"/>
    </row>
    <row r="266" spans="1:21">
      <c r="A266" s="796">
        <v>6</v>
      </c>
      <c r="B266" s="810" t="s">
        <v>1355</v>
      </c>
      <c r="C266" s="810"/>
      <c r="D266" s="810"/>
      <c r="E266" s="810"/>
      <c r="F266" s="810"/>
      <c r="G266" s="810"/>
      <c r="H266" s="810"/>
      <c r="I266" s="810"/>
      <c r="J266" s="810"/>
      <c r="K266" s="810"/>
      <c r="L266" s="818">
        <v>1.4</v>
      </c>
      <c r="M266" s="203" t="s">
        <v>366</v>
      </c>
      <c r="N266" s="783" t="s">
        <v>355</v>
      </c>
      <c r="O266" s="819"/>
      <c r="P266" s="819"/>
      <c r="Q266" s="819"/>
      <c r="R266" s="819"/>
      <c r="S266" s="819"/>
      <c r="T266" s="819"/>
      <c r="U266" s="794"/>
    </row>
    <row r="267" spans="1:21">
      <c r="A267" s="796">
        <v>6</v>
      </c>
      <c r="B267" s="810" t="s">
        <v>1408</v>
      </c>
      <c r="C267" s="810"/>
      <c r="D267" s="810"/>
      <c r="E267" s="810"/>
      <c r="F267" s="810"/>
      <c r="G267" s="810"/>
      <c r="H267" s="810"/>
      <c r="I267" s="810"/>
      <c r="J267" s="810"/>
      <c r="K267" s="810"/>
      <c r="L267" s="818">
        <v>1.5</v>
      </c>
      <c r="M267" s="203" t="s">
        <v>368</v>
      </c>
      <c r="N267" s="783" t="s">
        <v>355</v>
      </c>
      <c r="O267" s="819"/>
      <c r="P267" s="819"/>
      <c r="Q267" s="819"/>
      <c r="R267" s="819"/>
      <c r="S267" s="819"/>
      <c r="T267" s="819"/>
      <c r="U267" s="794"/>
    </row>
    <row r="268" spans="1:21" s="93" customFormat="1">
      <c r="A268" s="796">
        <v>6</v>
      </c>
      <c r="B268" s="810" t="s">
        <v>1307</v>
      </c>
      <c r="C268" s="815"/>
      <c r="D268" s="815"/>
      <c r="E268" s="815"/>
      <c r="F268" s="815"/>
      <c r="G268" s="815"/>
      <c r="H268" s="815"/>
      <c r="I268" s="815"/>
      <c r="J268" s="815"/>
      <c r="K268" s="815"/>
      <c r="L268" s="816">
        <v>2</v>
      </c>
      <c r="M268" s="199" t="s">
        <v>369</v>
      </c>
      <c r="N268" s="783" t="s">
        <v>355</v>
      </c>
      <c r="O268" s="817">
        <v>0</v>
      </c>
      <c r="P268" s="817">
        <v>0</v>
      </c>
      <c r="Q268" s="817">
        <v>0</v>
      </c>
      <c r="R268" s="817">
        <v>0</v>
      </c>
      <c r="S268" s="817">
        <v>0</v>
      </c>
      <c r="T268" s="817">
        <v>0</v>
      </c>
      <c r="U268" s="794"/>
    </row>
    <row r="269" spans="1:21">
      <c r="A269" s="796">
        <v>6</v>
      </c>
      <c r="B269" s="810" t="s">
        <v>1356</v>
      </c>
      <c r="C269" s="810"/>
      <c r="D269" s="810"/>
      <c r="E269" s="810"/>
      <c r="F269" s="810"/>
      <c r="G269" s="810"/>
      <c r="H269" s="810"/>
      <c r="I269" s="810"/>
      <c r="J269" s="810"/>
      <c r="K269" s="810"/>
      <c r="L269" s="818">
        <v>2.1</v>
      </c>
      <c r="M269" s="203" t="s">
        <v>361</v>
      </c>
      <c r="N269" s="783" t="s">
        <v>355</v>
      </c>
      <c r="O269" s="819"/>
      <c r="P269" s="819"/>
      <c r="Q269" s="819"/>
      <c r="R269" s="819"/>
      <c r="S269" s="819"/>
      <c r="T269" s="819"/>
      <c r="U269" s="794"/>
    </row>
    <row r="270" spans="1:21">
      <c r="A270" s="796">
        <v>6</v>
      </c>
      <c r="B270" s="810" t="s">
        <v>1357</v>
      </c>
      <c r="C270" s="810"/>
      <c r="D270" s="810"/>
      <c r="E270" s="810"/>
      <c r="F270" s="810"/>
      <c r="G270" s="810"/>
      <c r="H270" s="810"/>
      <c r="I270" s="810"/>
      <c r="J270" s="810"/>
      <c r="K270" s="810"/>
      <c r="L270" s="818">
        <v>2.2000000000000002</v>
      </c>
      <c r="M270" s="203" t="s">
        <v>362</v>
      </c>
      <c r="N270" s="783" t="s">
        <v>355</v>
      </c>
      <c r="O270" s="819"/>
      <c r="P270" s="819"/>
      <c r="Q270" s="819"/>
      <c r="R270" s="819"/>
      <c r="S270" s="819"/>
      <c r="T270" s="819"/>
      <c r="U270" s="794"/>
    </row>
    <row r="271" spans="1:21">
      <c r="A271" s="796">
        <v>6</v>
      </c>
      <c r="B271" s="810" t="s">
        <v>1409</v>
      </c>
      <c r="C271" s="810"/>
      <c r="D271" s="810"/>
      <c r="E271" s="810"/>
      <c r="F271" s="810"/>
      <c r="G271" s="810"/>
      <c r="H271" s="810"/>
      <c r="I271" s="810"/>
      <c r="J271" s="810"/>
      <c r="K271" s="810"/>
      <c r="L271" s="818">
        <v>2.2999999999999998</v>
      </c>
      <c r="M271" s="203" t="s">
        <v>364</v>
      </c>
      <c r="N271" s="783" t="s">
        <v>355</v>
      </c>
      <c r="O271" s="819"/>
      <c r="P271" s="819"/>
      <c r="Q271" s="819"/>
      <c r="R271" s="819"/>
      <c r="S271" s="819"/>
      <c r="T271" s="819"/>
      <c r="U271" s="794"/>
    </row>
    <row r="272" spans="1:21">
      <c r="A272" s="796">
        <v>6</v>
      </c>
      <c r="B272" s="810" t="s">
        <v>1410</v>
      </c>
      <c r="C272" s="810"/>
      <c r="D272" s="810"/>
      <c r="E272" s="810"/>
      <c r="F272" s="810"/>
      <c r="G272" s="810"/>
      <c r="H272" s="810"/>
      <c r="I272" s="810"/>
      <c r="J272" s="810"/>
      <c r="K272" s="810"/>
      <c r="L272" s="818">
        <v>2.4</v>
      </c>
      <c r="M272" s="203" t="s">
        <v>366</v>
      </c>
      <c r="N272" s="783" t="s">
        <v>355</v>
      </c>
      <c r="O272" s="819"/>
      <c r="P272" s="819"/>
      <c r="Q272" s="819"/>
      <c r="R272" s="819"/>
      <c r="S272" s="819"/>
      <c r="T272" s="819"/>
      <c r="U272" s="794"/>
    </row>
    <row r="273" spans="1:21">
      <c r="A273" s="796">
        <v>6</v>
      </c>
      <c r="B273" s="810" t="s">
        <v>1411</v>
      </c>
      <c r="C273" s="810"/>
      <c r="D273" s="810"/>
      <c r="E273" s="810"/>
      <c r="F273" s="810"/>
      <c r="G273" s="810"/>
      <c r="H273" s="810"/>
      <c r="I273" s="810"/>
      <c r="J273" s="810"/>
      <c r="K273" s="810"/>
      <c r="L273" s="818">
        <v>2.5</v>
      </c>
      <c r="M273" s="203" t="s">
        <v>368</v>
      </c>
      <c r="N273" s="783" t="s">
        <v>355</v>
      </c>
      <c r="O273" s="819"/>
      <c r="P273" s="819"/>
      <c r="Q273" s="819"/>
      <c r="R273" s="819"/>
      <c r="S273" s="819"/>
      <c r="T273" s="819"/>
      <c r="U273" s="794"/>
    </row>
    <row r="274" spans="1:21" s="93" customFormat="1">
      <c r="A274" s="796">
        <v>6</v>
      </c>
      <c r="B274" s="810" t="s">
        <v>1308</v>
      </c>
      <c r="C274" s="815"/>
      <c r="D274" s="815"/>
      <c r="E274" s="815"/>
      <c r="F274" s="815"/>
      <c r="G274" s="815"/>
      <c r="H274" s="815"/>
      <c r="I274" s="815"/>
      <c r="J274" s="815"/>
      <c r="K274" s="815"/>
      <c r="L274" s="816">
        <v>3</v>
      </c>
      <c r="M274" s="199" t="s">
        <v>371</v>
      </c>
      <c r="N274" s="783" t="s">
        <v>355</v>
      </c>
      <c r="O274" s="817">
        <v>0</v>
      </c>
      <c r="P274" s="817">
        <v>0</v>
      </c>
      <c r="Q274" s="817">
        <v>0</v>
      </c>
      <c r="R274" s="817">
        <v>0</v>
      </c>
      <c r="S274" s="817">
        <v>0</v>
      </c>
      <c r="T274" s="817">
        <v>0</v>
      </c>
      <c r="U274" s="794"/>
    </row>
    <row r="275" spans="1:21">
      <c r="A275" s="796">
        <v>6</v>
      </c>
      <c r="B275" s="810" t="s">
        <v>1324</v>
      </c>
      <c r="C275" s="810"/>
      <c r="D275" s="810"/>
      <c r="E275" s="810"/>
      <c r="F275" s="810"/>
      <c r="G275" s="810"/>
      <c r="H275" s="810"/>
      <c r="I275" s="810"/>
      <c r="J275" s="810"/>
      <c r="K275" s="810"/>
      <c r="L275" s="818">
        <v>3.1</v>
      </c>
      <c r="M275" s="203" t="s">
        <v>361</v>
      </c>
      <c r="N275" s="783" t="s">
        <v>355</v>
      </c>
      <c r="O275" s="819"/>
      <c r="P275" s="819"/>
      <c r="Q275" s="819"/>
      <c r="R275" s="819"/>
      <c r="S275" s="819"/>
      <c r="T275" s="819"/>
      <c r="U275" s="794"/>
    </row>
    <row r="276" spans="1:21">
      <c r="A276" s="796">
        <v>6</v>
      </c>
      <c r="B276" s="810" t="s">
        <v>1325</v>
      </c>
      <c r="C276" s="810"/>
      <c r="D276" s="810"/>
      <c r="E276" s="810"/>
      <c r="F276" s="810"/>
      <c r="G276" s="810"/>
      <c r="H276" s="810"/>
      <c r="I276" s="810"/>
      <c r="J276" s="810"/>
      <c r="K276" s="810"/>
      <c r="L276" s="818">
        <v>3.2</v>
      </c>
      <c r="M276" s="203" t="s">
        <v>362</v>
      </c>
      <c r="N276" s="783" t="s">
        <v>355</v>
      </c>
      <c r="O276" s="819"/>
      <c r="P276" s="819"/>
      <c r="Q276" s="819"/>
      <c r="R276" s="819"/>
      <c r="S276" s="819"/>
      <c r="T276" s="819"/>
      <c r="U276" s="794"/>
    </row>
    <row r="277" spans="1:21">
      <c r="A277" s="796">
        <v>6</v>
      </c>
      <c r="B277" s="810" t="s">
        <v>1326</v>
      </c>
      <c r="C277" s="810"/>
      <c r="D277" s="810"/>
      <c r="E277" s="810"/>
      <c r="F277" s="810"/>
      <c r="G277" s="810"/>
      <c r="H277" s="810"/>
      <c r="I277" s="810"/>
      <c r="J277" s="810"/>
      <c r="K277" s="810"/>
      <c r="L277" s="818">
        <v>3.3</v>
      </c>
      <c r="M277" s="203" t="s">
        <v>364</v>
      </c>
      <c r="N277" s="783" t="s">
        <v>355</v>
      </c>
      <c r="O277" s="819"/>
      <c r="P277" s="819"/>
      <c r="Q277" s="819"/>
      <c r="R277" s="819"/>
      <c r="S277" s="819"/>
      <c r="T277" s="819"/>
      <c r="U277" s="794"/>
    </row>
    <row r="278" spans="1:21">
      <c r="A278" s="796">
        <v>6</v>
      </c>
      <c r="B278" s="810" t="s">
        <v>1412</v>
      </c>
      <c r="C278" s="810"/>
      <c r="D278" s="810"/>
      <c r="E278" s="810"/>
      <c r="F278" s="810"/>
      <c r="G278" s="810"/>
      <c r="H278" s="810"/>
      <c r="I278" s="810"/>
      <c r="J278" s="810"/>
      <c r="K278" s="810"/>
      <c r="L278" s="818">
        <v>3.4</v>
      </c>
      <c r="M278" s="203" t="s">
        <v>366</v>
      </c>
      <c r="N278" s="783" t="s">
        <v>355</v>
      </c>
      <c r="O278" s="819"/>
      <c r="P278" s="819"/>
      <c r="Q278" s="819"/>
      <c r="R278" s="819"/>
      <c r="S278" s="819"/>
      <c r="T278" s="819"/>
      <c r="U278" s="794"/>
    </row>
    <row r="279" spans="1:21">
      <c r="A279" s="796">
        <v>6</v>
      </c>
      <c r="B279" s="810" t="s">
        <v>1413</v>
      </c>
      <c r="C279" s="810"/>
      <c r="D279" s="810"/>
      <c r="E279" s="810"/>
      <c r="F279" s="810"/>
      <c r="G279" s="810"/>
      <c r="H279" s="810"/>
      <c r="I279" s="810"/>
      <c r="J279" s="810"/>
      <c r="K279" s="810"/>
      <c r="L279" s="818">
        <v>3.5</v>
      </c>
      <c r="M279" s="203" t="s">
        <v>368</v>
      </c>
      <c r="N279" s="783" t="s">
        <v>355</v>
      </c>
      <c r="O279" s="819"/>
      <c r="P279" s="819"/>
      <c r="Q279" s="819"/>
      <c r="R279" s="819"/>
      <c r="S279" s="819"/>
      <c r="T279" s="819"/>
      <c r="U279" s="794"/>
    </row>
    <row r="280" spans="1:21" s="93" customFormat="1" ht="22.8">
      <c r="A280" s="796">
        <v>6</v>
      </c>
      <c r="B280" s="810" t="s">
        <v>1362</v>
      </c>
      <c r="C280" s="815"/>
      <c r="D280" s="815"/>
      <c r="E280" s="815"/>
      <c r="F280" s="815"/>
      <c r="G280" s="815"/>
      <c r="H280" s="815"/>
      <c r="I280" s="815"/>
      <c r="J280" s="815"/>
      <c r="K280" s="815"/>
      <c r="L280" s="816">
        <v>4</v>
      </c>
      <c r="M280" s="199" t="s">
        <v>375</v>
      </c>
      <c r="N280" s="783" t="s">
        <v>355</v>
      </c>
      <c r="O280" s="817">
        <v>0</v>
      </c>
      <c r="P280" s="817">
        <v>0</v>
      </c>
      <c r="Q280" s="817">
        <v>0</v>
      </c>
      <c r="R280" s="817">
        <v>0</v>
      </c>
      <c r="S280" s="817">
        <v>0</v>
      </c>
      <c r="T280" s="817">
        <v>0</v>
      </c>
      <c r="U280" s="794"/>
    </row>
    <row r="281" spans="1:21">
      <c r="A281" s="796">
        <v>6</v>
      </c>
      <c r="B281" s="810" t="s">
        <v>1309</v>
      </c>
      <c r="C281" s="810"/>
      <c r="D281" s="810"/>
      <c r="E281" s="810"/>
      <c r="F281" s="810"/>
      <c r="G281" s="810"/>
      <c r="H281" s="810"/>
      <c r="I281" s="810"/>
      <c r="J281" s="810"/>
      <c r="K281" s="810"/>
      <c r="L281" s="818">
        <v>4.0999999999999996</v>
      </c>
      <c r="M281" s="203" t="s">
        <v>361</v>
      </c>
      <c r="N281" s="783" t="s">
        <v>355</v>
      </c>
      <c r="O281" s="819">
        <v>0</v>
      </c>
      <c r="P281" s="819">
        <v>0</v>
      </c>
      <c r="Q281" s="819">
        <v>0</v>
      </c>
      <c r="R281" s="819">
        <v>0</v>
      </c>
      <c r="S281" s="819">
        <v>0</v>
      </c>
      <c r="T281" s="819">
        <v>0</v>
      </c>
      <c r="U281" s="794"/>
    </row>
    <row r="282" spans="1:21">
      <c r="A282" s="796">
        <v>6</v>
      </c>
      <c r="B282" s="810" t="s">
        <v>1310</v>
      </c>
      <c r="C282" s="810"/>
      <c r="D282" s="810"/>
      <c r="E282" s="810"/>
      <c r="F282" s="810"/>
      <c r="G282" s="810"/>
      <c r="H282" s="810"/>
      <c r="I282" s="810"/>
      <c r="J282" s="810"/>
      <c r="K282" s="810"/>
      <c r="L282" s="818">
        <v>4.2</v>
      </c>
      <c r="M282" s="203" t="s">
        <v>362</v>
      </c>
      <c r="N282" s="783" t="s">
        <v>355</v>
      </c>
      <c r="O282" s="819">
        <v>0</v>
      </c>
      <c r="P282" s="819">
        <v>0</v>
      </c>
      <c r="Q282" s="819">
        <v>0</v>
      </c>
      <c r="R282" s="819">
        <v>0</v>
      </c>
      <c r="S282" s="819">
        <v>0</v>
      </c>
      <c r="T282" s="819">
        <v>0</v>
      </c>
      <c r="U282" s="794"/>
    </row>
    <row r="283" spans="1:21">
      <c r="A283" s="796">
        <v>6</v>
      </c>
      <c r="B283" s="810" t="s">
        <v>1327</v>
      </c>
      <c r="C283" s="810"/>
      <c r="D283" s="810"/>
      <c r="E283" s="810"/>
      <c r="F283" s="810"/>
      <c r="G283" s="810"/>
      <c r="H283" s="810"/>
      <c r="I283" s="810"/>
      <c r="J283" s="810"/>
      <c r="K283" s="810"/>
      <c r="L283" s="818">
        <v>4.3</v>
      </c>
      <c r="M283" s="203" t="s">
        <v>364</v>
      </c>
      <c r="N283" s="783" t="s">
        <v>355</v>
      </c>
      <c r="O283" s="819">
        <v>0</v>
      </c>
      <c r="P283" s="819">
        <v>0</v>
      </c>
      <c r="Q283" s="819">
        <v>0</v>
      </c>
      <c r="R283" s="819">
        <v>0</v>
      </c>
      <c r="S283" s="819">
        <v>0</v>
      </c>
      <c r="T283" s="819">
        <v>0</v>
      </c>
      <c r="U283" s="794"/>
    </row>
    <row r="284" spans="1:21">
      <c r="A284" s="796">
        <v>6</v>
      </c>
      <c r="B284" s="810" t="s">
        <v>1328</v>
      </c>
      <c r="C284" s="810"/>
      <c r="D284" s="810"/>
      <c r="E284" s="810"/>
      <c r="F284" s="810"/>
      <c r="G284" s="810"/>
      <c r="H284" s="810"/>
      <c r="I284" s="810"/>
      <c r="J284" s="810"/>
      <c r="K284" s="810"/>
      <c r="L284" s="818">
        <v>4.4000000000000004</v>
      </c>
      <c r="M284" s="203" t="s">
        <v>366</v>
      </c>
      <c r="N284" s="783" t="s">
        <v>355</v>
      </c>
      <c r="O284" s="819">
        <v>0</v>
      </c>
      <c r="P284" s="819">
        <v>0</v>
      </c>
      <c r="Q284" s="819">
        <v>0</v>
      </c>
      <c r="R284" s="819">
        <v>0</v>
      </c>
      <c r="S284" s="819">
        <v>0</v>
      </c>
      <c r="T284" s="819">
        <v>0</v>
      </c>
      <c r="U284" s="794"/>
    </row>
    <row r="285" spans="1:21">
      <c r="A285" s="796">
        <v>6</v>
      </c>
      <c r="B285" s="810" t="s">
        <v>1414</v>
      </c>
      <c r="C285" s="810"/>
      <c r="D285" s="810"/>
      <c r="E285" s="810"/>
      <c r="F285" s="810"/>
      <c r="G285" s="810"/>
      <c r="H285" s="810"/>
      <c r="I285" s="810"/>
      <c r="J285" s="810"/>
      <c r="K285" s="810"/>
      <c r="L285" s="818">
        <v>4.5</v>
      </c>
      <c r="M285" s="203" t="s">
        <v>368</v>
      </c>
      <c r="N285" s="783" t="s">
        <v>355</v>
      </c>
      <c r="O285" s="819">
        <v>0</v>
      </c>
      <c r="P285" s="819">
        <v>0</v>
      </c>
      <c r="Q285" s="819">
        <v>0</v>
      </c>
      <c r="R285" s="819">
        <v>0</v>
      </c>
      <c r="S285" s="819">
        <v>0</v>
      </c>
      <c r="T285" s="819">
        <v>0</v>
      </c>
      <c r="U285" s="794"/>
    </row>
    <row r="286" spans="1:21" s="93" customFormat="1">
      <c r="A286" s="796">
        <v>6</v>
      </c>
      <c r="B286" s="810" t="s">
        <v>1311</v>
      </c>
      <c r="C286" s="815"/>
      <c r="D286" s="815"/>
      <c r="E286" s="815"/>
      <c r="F286" s="815"/>
      <c r="G286" s="815"/>
      <c r="H286" s="815"/>
      <c r="I286" s="815"/>
      <c r="J286" s="815"/>
      <c r="K286" s="815"/>
      <c r="L286" s="816">
        <v>5</v>
      </c>
      <c r="M286" s="199" t="s">
        <v>380</v>
      </c>
      <c r="N286" s="783" t="s">
        <v>355</v>
      </c>
      <c r="O286" s="817">
        <v>0</v>
      </c>
      <c r="P286" s="817">
        <v>0</v>
      </c>
      <c r="Q286" s="817">
        <v>0</v>
      </c>
      <c r="R286" s="817">
        <v>0</v>
      </c>
      <c r="S286" s="817">
        <v>0</v>
      </c>
      <c r="T286" s="817">
        <v>0</v>
      </c>
      <c r="U286" s="794"/>
    </row>
    <row r="287" spans="1:21">
      <c r="A287" s="796">
        <v>6</v>
      </c>
      <c r="B287" s="810" t="s">
        <v>1337</v>
      </c>
      <c r="C287" s="810"/>
      <c r="D287" s="810"/>
      <c r="E287" s="810"/>
      <c r="F287" s="810"/>
      <c r="G287" s="810"/>
      <c r="H287" s="810"/>
      <c r="I287" s="810"/>
      <c r="J287" s="810"/>
      <c r="K287" s="810"/>
      <c r="L287" s="818">
        <v>5.0999999999999996</v>
      </c>
      <c r="M287" s="203" t="s">
        <v>361</v>
      </c>
      <c r="N287" s="783" t="s">
        <v>355</v>
      </c>
      <c r="O287" s="819">
        <v>0</v>
      </c>
      <c r="P287" s="819">
        <v>0</v>
      </c>
      <c r="Q287" s="819">
        <v>0</v>
      </c>
      <c r="R287" s="819">
        <v>0</v>
      </c>
      <c r="S287" s="819">
        <v>0</v>
      </c>
      <c r="T287" s="819">
        <v>0</v>
      </c>
      <c r="U287" s="794"/>
    </row>
    <row r="288" spans="1:21">
      <c r="A288" s="796">
        <v>6</v>
      </c>
      <c r="B288" s="810" t="s">
        <v>1338</v>
      </c>
      <c r="C288" s="810"/>
      <c r="D288" s="810"/>
      <c r="E288" s="810"/>
      <c r="F288" s="810"/>
      <c r="G288" s="810"/>
      <c r="H288" s="810"/>
      <c r="I288" s="810"/>
      <c r="J288" s="810"/>
      <c r="K288" s="810"/>
      <c r="L288" s="818">
        <v>5.2</v>
      </c>
      <c r="M288" s="203" t="s">
        <v>362</v>
      </c>
      <c r="N288" s="783" t="s">
        <v>355</v>
      </c>
      <c r="O288" s="819">
        <v>0</v>
      </c>
      <c r="P288" s="819">
        <v>0</v>
      </c>
      <c r="Q288" s="819">
        <v>0</v>
      </c>
      <c r="R288" s="819">
        <v>0</v>
      </c>
      <c r="S288" s="819">
        <v>0</v>
      </c>
      <c r="T288" s="819">
        <v>0</v>
      </c>
      <c r="U288" s="794"/>
    </row>
    <row r="289" spans="1:21">
      <c r="A289" s="796">
        <v>6</v>
      </c>
      <c r="B289" s="810" t="s">
        <v>1339</v>
      </c>
      <c r="C289" s="810"/>
      <c r="D289" s="810"/>
      <c r="E289" s="810"/>
      <c r="F289" s="810"/>
      <c r="G289" s="810"/>
      <c r="H289" s="810"/>
      <c r="I289" s="810"/>
      <c r="J289" s="810"/>
      <c r="K289" s="810"/>
      <c r="L289" s="818">
        <v>5.3</v>
      </c>
      <c r="M289" s="203" t="s">
        <v>364</v>
      </c>
      <c r="N289" s="783" t="s">
        <v>355</v>
      </c>
      <c r="O289" s="819">
        <v>0</v>
      </c>
      <c r="P289" s="819">
        <v>0</v>
      </c>
      <c r="Q289" s="819">
        <v>0</v>
      </c>
      <c r="R289" s="819">
        <v>0</v>
      </c>
      <c r="S289" s="819">
        <v>0</v>
      </c>
      <c r="T289" s="819">
        <v>0</v>
      </c>
      <c r="U289" s="794"/>
    </row>
    <row r="290" spans="1:21">
      <c r="A290" s="796">
        <v>6</v>
      </c>
      <c r="B290" s="810" t="s">
        <v>1340</v>
      </c>
      <c r="C290" s="810"/>
      <c r="D290" s="810"/>
      <c r="E290" s="810"/>
      <c r="F290" s="810"/>
      <c r="G290" s="810"/>
      <c r="H290" s="810"/>
      <c r="I290" s="810"/>
      <c r="J290" s="810"/>
      <c r="K290" s="810"/>
      <c r="L290" s="818">
        <v>5.4</v>
      </c>
      <c r="M290" s="203" t="s">
        <v>366</v>
      </c>
      <c r="N290" s="783" t="s">
        <v>355</v>
      </c>
      <c r="O290" s="819">
        <v>0</v>
      </c>
      <c r="P290" s="819">
        <v>0</v>
      </c>
      <c r="Q290" s="819">
        <v>0</v>
      </c>
      <c r="R290" s="819">
        <v>0</v>
      </c>
      <c r="S290" s="819">
        <v>0</v>
      </c>
      <c r="T290" s="819">
        <v>0</v>
      </c>
      <c r="U290" s="794"/>
    </row>
    <row r="291" spans="1:21">
      <c r="A291" s="796">
        <v>6</v>
      </c>
      <c r="B291" s="810" t="s">
        <v>1415</v>
      </c>
      <c r="C291" s="810"/>
      <c r="D291" s="810"/>
      <c r="E291" s="810"/>
      <c r="F291" s="810"/>
      <c r="G291" s="810"/>
      <c r="H291" s="810"/>
      <c r="I291" s="810"/>
      <c r="J291" s="810"/>
      <c r="K291" s="810"/>
      <c r="L291" s="818">
        <v>5.5</v>
      </c>
      <c r="M291" s="203" t="s">
        <v>368</v>
      </c>
      <c r="N291" s="783" t="s">
        <v>355</v>
      </c>
      <c r="O291" s="819">
        <v>0</v>
      </c>
      <c r="P291" s="819">
        <v>0</v>
      </c>
      <c r="Q291" s="819">
        <v>0</v>
      </c>
      <c r="R291" s="819">
        <v>0</v>
      </c>
      <c r="S291" s="819">
        <v>0</v>
      </c>
      <c r="T291" s="819">
        <v>0</v>
      </c>
      <c r="U291" s="794"/>
    </row>
    <row r="292" spans="1:21" s="93" customFormat="1" ht="22.8">
      <c r="A292" s="796">
        <v>6</v>
      </c>
      <c r="B292" s="810" t="s">
        <v>1363</v>
      </c>
      <c r="C292" s="815"/>
      <c r="D292" s="815"/>
      <c r="E292" s="815"/>
      <c r="F292" s="815"/>
      <c r="G292" s="815"/>
      <c r="H292" s="815"/>
      <c r="I292" s="815"/>
      <c r="J292" s="815"/>
      <c r="K292" s="815"/>
      <c r="L292" s="816">
        <v>6</v>
      </c>
      <c r="M292" s="199" t="s">
        <v>384</v>
      </c>
      <c r="N292" s="205"/>
      <c r="O292" s="206"/>
      <c r="P292" s="206"/>
      <c r="Q292" s="206"/>
      <c r="R292" s="206"/>
      <c r="S292" s="206"/>
      <c r="T292" s="206"/>
      <c r="U292" s="794"/>
    </row>
    <row r="293" spans="1:21">
      <c r="A293" s="796">
        <v>6</v>
      </c>
      <c r="B293" s="810" t="s">
        <v>1341</v>
      </c>
      <c r="C293" s="810"/>
      <c r="D293" s="810"/>
      <c r="E293" s="810"/>
      <c r="F293" s="810"/>
      <c r="G293" s="810"/>
      <c r="H293" s="810"/>
      <c r="I293" s="810"/>
      <c r="J293" s="810"/>
      <c r="K293" s="810"/>
      <c r="L293" s="818">
        <v>6.1</v>
      </c>
      <c r="M293" s="203" t="s">
        <v>361</v>
      </c>
      <c r="N293" s="200" t="s">
        <v>142</v>
      </c>
      <c r="O293" s="819">
        <v>0</v>
      </c>
      <c r="P293" s="819">
        <v>0</v>
      </c>
      <c r="Q293" s="819">
        <v>0</v>
      </c>
      <c r="R293" s="819">
        <v>0</v>
      </c>
      <c r="S293" s="819">
        <v>0</v>
      </c>
      <c r="T293" s="819">
        <v>0</v>
      </c>
      <c r="U293" s="794"/>
    </row>
    <row r="294" spans="1:21">
      <c r="A294" s="796">
        <v>6</v>
      </c>
      <c r="B294" s="810" t="s">
        <v>1342</v>
      </c>
      <c r="C294" s="810"/>
      <c r="D294" s="810"/>
      <c r="E294" s="810"/>
      <c r="F294" s="810"/>
      <c r="G294" s="810"/>
      <c r="H294" s="810"/>
      <c r="I294" s="810"/>
      <c r="J294" s="810"/>
      <c r="K294" s="810"/>
      <c r="L294" s="818">
        <v>6.2</v>
      </c>
      <c r="M294" s="203" t="s">
        <v>362</v>
      </c>
      <c r="N294" s="200" t="s">
        <v>142</v>
      </c>
      <c r="O294" s="819">
        <v>0</v>
      </c>
      <c r="P294" s="819">
        <v>0</v>
      </c>
      <c r="Q294" s="819">
        <v>0</v>
      </c>
      <c r="R294" s="819">
        <v>0</v>
      </c>
      <c r="S294" s="819">
        <v>0</v>
      </c>
      <c r="T294" s="819">
        <v>0</v>
      </c>
      <c r="U294" s="794"/>
    </row>
    <row r="295" spans="1:21">
      <c r="A295" s="796">
        <v>6</v>
      </c>
      <c r="B295" s="810" t="s">
        <v>1343</v>
      </c>
      <c r="C295" s="810"/>
      <c r="D295" s="810"/>
      <c r="E295" s="810"/>
      <c r="F295" s="810"/>
      <c r="G295" s="810"/>
      <c r="H295" s="810"/>
      <c r="I295" s="810"/>
      <c r="J295" s="810"/>
      <c r="K295" s="810"/>
      <c r="L295" s="818">
        <v>6.3</v>
      </c>
      <c r="M295" s="203" t="s">
        <v>364</v>
      </c>
      <c r="N295" s="200" t="s">
        <v>142</v>
      </c>
      <c r="O295" s="819">
        <v>0</v>
      </c>
      <c r="P295" s="819">
        <v>0</v>
      </c>
      <c r="Q295" s="819">
        <v>0</v>
      </c>
      <c r="R295" s="819">
        <v>0</v>
      </c>
      <c r="S295" s="819">
        <v>0</v>
      </c>
      <c r="T295" s="819">
        <v>0</v>
      </c>
      <c r="U295" s="794"/>
    </row>
    <row r="296" spans="1:21">
      <c r="A296" s="796">
        <v>6</v>
      </c>
      <c r="B296" s="810" t="s">
        <v>1344</v>
      </c>
      <c r="C296" s="810"/>
      <c r="D296" s="810"/>
      <c r="E296" s="810"/>
      <c r="F296" s="810"/>
      <c r="G296" s="810"/>
      <c r="H296" s="810"/>
      <c r="I296" s="810"/>
      <c r="J296" s="810"/>
      <c r="K296" s="810"/>
      <c r="L296" s="818">
        <v>6.4</v>
      </c>
      <c r="M296" s="203" t="s">
        <v>366</v>
      </c>
      <c r="N296" s="200" t="s">
        <v>142</v>
      </c>
      <c r="O296" s="819">
        <v>0</v>
      </c>
      <c r="P296" s="819">
        <v>0</v>
      </c>
      <c r="Q296" s="819">
        <v>0</v>
      </c>
      <c r="R296" s="819">
        <v>0</v>
      </c>
      <c r="S296" s="819">
        <v>0</v>
      </c>
      <c r="T296" s="819">
        <v>0</v>
      </c>
      <c r="U296" s="794"/>
    </row>
    <row r="297" spans="1:21">
      <c r="A297" s="796">
        <v>6</v>
      </c>
      <c r="B297" s="810" t="s">
        <v>1399</v>
      </c>
      <c r="C297" s="810"/>
      <c r="D297" s="810"/>
      <c r="E297" s="810"/>
      <c r="F297" s="810"/>
      <c r="G297" s="810"/>
      <c r="H297" s="810"/>
      <c r="I297" s="810"/>
      <c r="J297" s="810"/>
      <c r="K297" s="810"/>
      <c r="L297" s="818">
        <v>6.5</v>
      </c>
      <c r="M297" s="203" t="s">
        <v>368</v>
      </c>
      <c r="N297" s="200" t="s">
        <v>142</v>
      </c>
      <c r="O297" s="819">
        <v>0</v>
      </c>
      <c r="P297" s="819">
        <v>0</v>
      </c>
      <c r="Q297" s="819">
        <v>0</v>
      </c>
      <c r="R297" s="819">
        <v>0</v>
      </c>
      <c r="S297" s="819">
        <v>0</v>
      </c>
      <c r="T297" s="819">
        <v>0</v>
      </c>
      <c r="U297" s="794"/>
    </row>
    <row r="298" spans="1:21" s="93" customFormat="1">
      <c r="A298" s="796">
        <v>6</v>
      </c>
      <c r="B298" s="810" t="s">
        <v>1364</v>
      </c>
      <c r="C298" s="815"/>
      <c r="D298" s="815"/>
      <c r="E298" s="815"/>
      <c r="F298" s="815"/>
      <c r="G298" s="815"/>
      <c r="H298" s="815"/>
      <c r="I298" s="815"/>
      <c r="J298" s="815"/>
      <c r="K298" s="815"/>
      <c r="L298" s="816">
        <v>7</v>
      </c>
      <c r="M298" s="199" t="s">
        <v>388</v>
      </c>
      <c r="N298" s="783" t="s">
        <v>355</v>
      </c>
      <c r="O298" s="817">
        <v>0</v>
      </c>
      <c r="P298" s="817">
        <v>31.97</v>
      </c>
      <c r="Q298" s="817">
        <v>0</v>
      </c>
      <c r="R298" s="817">
        <v>0</v>
      </c>
      <c r="S298" s="817">
        <v>34.340000000000003</v>
      </c>
      <c r="T298" s="817">
        <v>0</v>
      </c>
      <c r="U298" s="794"/>
    </row>
    <row r="299" spans="1:21">
      <c r="A299" s="796">
        <v>6</v>
      </c>
      <c r="B299" s="810" t="s">
        <v>1390</v>
      </c>
      <c r="C299" s="810"/>
      <c r="D299" s="810"/>
      <c r="E299" s="810"/>
      <c r="F299" s="810"/>
      <c r="G299" s="810"/>
      <c r="H299" s="810"/>
      <c r="I299" s="810"/>
      <c r="J299" s="810"/>
      <c r="K299" s="810"/>
      <c r="L299" s="818">
        <v>7.1</v>
      </c>
      <c r="M299" s="203" t="s">
        <v>361</v>
      </c>
      <c r="N299" s="783" t="s">
        <v>355</v>
      </c>
      <c r="O299" s="819"/>
      <c r="P299" s="819"/>
      <c r="Q299" s="819"/>
      <c r="R299" s="819"/>
      <c r="S299" s="819"/>
      <c r="T299" s="819"/>
      <c r="U299" s="794"/>
    </row>
    <row r="300" spans="1:21">
      <c r="A300" s="796">
        <v>6</v>
      </c>
      <c r="B300" s="810" t="s">
        <v>1345</v>
      </c>
      <c r="C300" s="810"/>
      <c r="D300" s="810"/>
      <c r="E300" s="810"/>
      <c r="F300" s="810"/>
      <c r="G300" s="810"/>
      <c r="H300" s="810"/>
      <c r="I300" s="810"/>
      <c r="J300" s="810"/>
      <c r="K300" s="810"/>
      <c r="L300" s="818">
        <v>7.2</v>
      </c>
      <c r="M300" s="203" t="s">
        <v>362</v>
      </c>
      <c r="N300" s="783" t="s">
        <v>355</v>
      </c>
      <c r="O300" s="819"/>
      <c r="P300" s="819"/>
      <c r="Q300" s="819"/>
      <c r="R300" s="819"/>
      <c r="S300" s="819"/>
      <c r="T300" s="819"/>
      <c r="U300" s="794"/>
    </row>
    <row r="301" spans="1:21">
      <c r="A301" s="796">
        <v>6</v>
      </c>
      <c r="B301" s="810" t="s">
        <v>1346</v>
      </c>
      <c r="C301" s="810"/>
      <c r="D301" s="810"/>
      <c r="E301" s="810"/>
      <c r="F301" s="810"/>
      <c r="G301" s="810"/>
      <c r="H301" s="810"/>
      <c r="I301" s="810"/>
      <c r="J301" s="810"/>
      <c r="K301" s="810"/>
      <c r="L301" s="818">
        <v>7.3</v>
      </c>
      <c r="M301" s="203" t="s">
        <v>364</v>
      </c>
      <c r="N301" s="783" t="s">
        <v>355</v>
      </c>
      <c r="O301" s="819"/>
      <c r="P301" s="819"/>
      <c r="Q301" s="819"/>
      <c r="R301" s="819"/>
      <c r="S301" s="819"/>
      <c r="T301" s="819"/>
      <c r="U301" s="794"/>
    </row>
    <row r="302" spans="1:21">
      <c r="A302" s="796">
        <v>6</v>
      </c>
      <c r="B302" s="810" t="s">
        <v>1347</v>
      </c>
      <c r="C302" s="810"/>
      <c r="D302" s="810"/>
      <c r="E302" s="810"/>
      <c r="F302" s="810"/>
      <c r="G302" s="810"/>
      <c r="H302" s="810"/>
      <c r="I302" s="810"/>
      <c r="J302" s="810"/>
      <c r="K302" s="810"/>
      <c r="L302" s="818">
        <v>7.4</v>
      </c>
      <c r="M302" s="203" t="s">
        <v>366</v>
      </c>
      <c r="N302" s="783" t="s">
        <v>355</v>
      </c>
      <c r="O302" s="819"/>
      <c r="P302" s="819"/>
      <c r="Q302" s="819"/>
      <c r="R302" s="819"/>
      <c r="S302" s="819"/>
      <c r="T302" s="819"/>
      <c r="U302" s="794"/>
    </row>
    <row r="303" spans="1:21">
      <c r="A303" s="796">
        <v>6</v>
      </c>
      <c r="B303" s="810" t="s">
        <v>1348</v>
      </c>
      <c r="C303" s="810"/>
      <c r="D303" s="810"/>
      <c r="E303" s="810"/>
      <c r="F303" s="810"/>
      <c r="G303" s="810"/>
      <c r="H303" s="810"/>
      <c r="I303" s="810"/>
      <c r="J303" s="810"/>
      <c r="K303" s="810"/>
      <c r="L303" s="818">
        <v>7.5</v>
      </c>
      <c r="M303" s="203" t="s">
        <v>368</v>
      </c>
      <c r="N303" s="783" t="s">
        <v>355</v>
      </c>
      <c r="O303" s="819"/>
      <c r="P303" s="819">
        <v>31.97</v>
      </c>
      <c r="Q303" s="819">
        <v>0</v>
      </c>
      <c r="R303" s="819"/>
      <c r="S303" s="819">
        <v>34.340000000000003</v>
      </c>
      <c r="T303" s="819">
        <v>0</v>
      </c>
      <c r="U303" s="794"/>
    </row>
    <row r="304" spans="1:21" s="93" customFormat="1">
      <c r="A304" s="796">
        <v>6</v>
      </c>
      <c r="B304" s="810" t="s">
        <v>1365</v>
      </c>
      <c r="C304" s="815"/>
      <c r="D304" s="815"/>
      <c r="E304" s="815"/>
      <c r="F304" s="815"/>
      <c r="G304" s="815"/>
      <c r="H304" s="815"/>
      <c r="I304" s="815"/>
      <c r="J304" s="815"/>
      <c r="K304" s="815"/>
      <c r="L304" s="816">
        <v>8</v>
      </c>
      <c r="M304" s="199" t="s">
        <v>392</v>
      </c>
      <c r="N304" s="783" t="s">
        <v>355</v>
      </c>
      <c r="O304" s="817">
        <v>0</v>
      </c>
      <c r="P304" s="817">
        <v>0</v>
      </c>
      <c r="Q304" s="817">
        <v>0</v>
      </c>
      <c r="R304" s="817">
        <v>0</v>
      </c>
      <c r="S304" s="817">
        <v>0</v>
      </c>
      <c r="T304" s="817">
        <v>0</v>
      </c>
      <c r="U304" s="794"/>
    </row>
    <row r="305" spans="1:21">
      <c r="A305" s="796">
        <v>6</v>
      </c>
      <c r="B305" s="810" t="s">
        <v>1366</v>
      </c>
      <c r="C305" s="810"/>
      <c r="D305" s="810"/>
      <c r="E305" s="810"/>
      <c r="F305" s="810"/>
      <c r="G305" s="810"/>
      <c r="H305" s="810"/>
      <c r="I305" s="810"/>
      <c r="J305" s="810"/>
      <c r="K305" s="810"/>
      <c r="L305" s="818">
        <v>8.1</v>
      </c>
      <c r="M305" s="203" t="s">
        <v>361</v>
      </c>
      <c r="N305" s="783" t="s">
        <v>355</v>
      </c>
      <c r="O305" s="819"/>
      <c r="P305" s="819"/>
      <c r="Q305" s="819"/>
      <c r="R305" s="819"/>
      <c r="S305" s="819"/>
      <c r="T305" s="819"/>
      <c r="U305" s="794"/>
    </row>
    <row r="306" spans="1:21">
      <c r="A306" s="796">
        <v>6</v>
      </c>
      <c r="B306" s="810" t="s">
        <v>1367</v>
      </c>
      <c r="C306" s="810"/>
      <c r="D306" s="810"/>
      <c r="E306" s="810"/>
      <c r="F306" s="810"/>
      <c r="G306" s="810"/>
      <c r="H306" s="810"/>
      <c r="I306" s="810"/>
      <c r="J306" s="810"/>
      <c r="K306" s="810"/>
      <c r="L306" s="818">
        <v>8.1999999999999993</v>
      </c>
      <c r="M306" s="203" t="s">
        <v>362</v>
      </c>
      <c r="N306" s="783" t="s">
        <v>355</v>
      </c>
      <c r="O306" s="819"/>
      <c r="P306" s="819"/>
      <c r="Q306" s="819"/>
      <c r="R306" s="819"/>
      <c r="S306" s="819"/>
      <c r="T306" s="819"/>
      <c r="U306" s="794"/>
    </row>
    <row r="307" spans="1:21">
      <c r="A307" s="796">
        <v>6</v>
      </c>
      <c r="B307" s="810" t="s">
        <v>1368</v>
      </c>
      <c r="C307" s="810"/>
      <c r="D307" s="810"/>
      <c r="E307" s="810"/>
      <c r="F307" s="810"/>
      <c r="G307" s="810"/>
      <c r="H307" s="810"/>
      <c r="I307" s="810"/>
      <c r="J307" s="810"/>
      <c r="K307" s="810"/>
      <c r="L307" s="818">
        <v>8.3000000000000007</v>
      </c>
      <c r="M307" s="203" t="s">
        <v>364</v>
      </c>
      <c r="N307" s="783" t="s">
        <v>355</v>
      </c>
      <c r="O307" s="819"/>
      <c r="P307" s="819"/>
      <c r="Q307" s="819"/>
      <c r="R307" s="819"/>
      <c r="S307" s="819"/>
      <c r="T307" s="819"/>
      <c r="U307" s="794"/>
    </row>
    <row r="308" spans="1:21">
      <c r="A308" s="796">
        <v>6</v>
      </c>
      <c r="B308" s="810" t="s">
        <v>1416</v>
      </c>
      <c r="C308" s="810"/>
      <c r="D308" s="810"/>
      <c r="E308" s="810"/>
      <c r="F308" s="810"/>
      <c r="G308" s="810"/>
      <c r="H308" s="810"/>
      <c r="I308" s="810"/>
      <c r="J308" s="810"/>
      <c r="K308" s="810"/>
      <c r="L308" s="818">
        <v>8.4</v>
      </c>
      <c r="M308" s="203" t="s">
        <v>366</v>
      </c>
      <c r="N308" s="783" t="s">
        <v>355</v>
      </c>
      <c r="O308" s="819"/>
      <c r="P308" s="819"/>
      <c r="Q308" s="819"/>
      <c r="R308" s="819"/>
      <c r="S308" s="819"/>
      <c r="T308" s="819"/>
      <c r="U308" s="794"/>
    </row>
    <row r="309" spans="1:21">
      <c r="A309" s="796">
        <v>6</v>
      </c>
      <c r="B309" s="810" t="s">
        <v>1417</v>
      </c>
      <c r="C309" s="810"/>
      <c r="D309" s="810"/>
      <c r="E309" s="810"/>
      <c r="F309" s="810"/>
      <c r="G309" s="810"/>
      <c r="H309" s="810"/>
      <c r="I309" s="810"/>
      <c r="J309" s="810"/>
      <c r="K309" s="810"/>
      <c r="L309" s="818">
        <v>8.5</v>
      </c>
      <c r="M309" s="203" t="s">
        <v>368</v>
      </c>
      <c r="N309" s="783" t="s">
        <v>355</v>
      </c>
      <c r="O309" s="819"/>
      <c r="P309" s="819"/>
      <c r="Q309" s="819"/>
      <c r="R309" s="819"/>
      <c r="S309" s="819"/>
      <c r="T309" s="819"/>
      <c r="U309" s="794"/>
    </row>
    <row r="310" spans="1:21">
      <c r="A310" s="769" t="s">
        <v>124</v>
      </c>
      <c r="B310" s="810"/>
      <c r="C310" s="810"/>
      <c r="D310" s="810"/>
      <c r="E310" s="810"/>
      <c r="F310" s="810"/>
      <c r="G310" s="810"/>
      <c r="H310" s="810"/>
      <c r="I310" s="810"/>
      <c r="J310" s="810"/>
      <c r="K310" s="810"/>
      <c r="L310" s="813" t="s">
        <v>2872</v>
      </c>
      <c r="M310" s="692"/>
      <c r="N310" s="673"/>
      <c r="O310" s="673"/>
      <c r="P310" s="673"/>
      <c r="Q310" s="673"/>
      <c r="R310" s="673"/>
      <c r="S310" s="673"/>
      <c r="T310" s="673"/>
      <c r="U310" s="814"/>
    </row>
    <row r="311" spans="1:21" s="93" customFormat="1" ht="22.8">
      <c r="A311" s="796">
        <v>7</v>
      </c>
      <c r="B311" s="810" t="s">
        <v>1306</v>
      </c>
      <c r="C311" s="815"/>
      <c r="D311" s="815"/>
      <c r="E311" s="815"/>
      <c r="F311" s="815"/>
      <c r="G311" s="815"/>
      <c r="H311" s="815"/>
      <c r="I311" s="815"/>
      <c r="J311" s="815"/>
      <c r="K311" s="815"/>
      <c r="L311" s="816">
        <v>1</v>
      </c>
      <c r="M311" s="199" t="s">
        <v>360</v>
      </c>
      <c r="N311" s="783" t="s">
        <v>355</v>
      </c>
      <c r="O311" s="817">
        <v>0</v>
      </c>
      <c r="P311" s="817">
        <v>0</v>
      </c>
      <c r="Q311" s="817">
        <v>0</v>
      </c>
      <c r="R311" s="817">
        <v>0</v>
      </c>
      <c r="S311" s="817">
        <v>0</v>
      </c>
      <c r="T311" s="817">
        <v>0</v>
      </c>
      <c r="U311" s="794"/>
    </row>
    <row r="312" spans="1:21">
      <c r="A312" s="796">
        <v>7</v>
      </c>
      <c r="B312" s="810" t="s">
        <v>1352</v>
      </c>
      <c r="C312" s="810"/>
      <c r="D312" s="810"/>
      <c r="E312" s="810"/>
      <c r="F312" s="810"/>
      <c r="G312" s="810"/>
      <c r="H312" s="810"/>
      <c r="I312" s="810"/>
      <c r="J312" s="810"/>
      <c r="K312" s="810"/>
      <c r="L312" s="818">
        <v>1.1000000000000001</v>
      </c>
      <c r="M312" s="203" t="s">
        <v>361</v>
      </c>
      <c r="N312" s="783" t="s">
        <v>355</v>
      </c>
      <c r="O312" s="819"/>
      <c r="P312" s="819"/>
      <c r="Q312" s="819"/>
      <c r="R312" s="819"/>
      <c r="S312" s="819"/>
      <c r="T312" s="819"/>
      <c r="U312" s="794"/>
    </row>
    <row r="313" spans="1:21">
      <c r="A313" s="796">
        <v>7</v>
      </c>
      <c r="B313" s="810" t="s">
        <v>1353</v>
      </c>
      <c r="C313" s="810"/>
      <c r="D313" s="810"/>
      <c r="E313" s="810"/>
      <c r="F313" s="810"/>
      <c r="G313" s="810"/>
      <c r="H313" s="810"/>
      <c r="I313" s="810"/>
      <c r="J313" s="810"/>
      <c r="K313" s="810"/>
      <c r="L313" s="818">
        <v>1.2</v>
      </c>
      <c r="M313" s="203" t="s">
        <v>362</v>
      </c>
      <c r="N313" s="783" t="s">
        <v>355</v>
      </c>
      <c r="O313" s="819"/>
      <c r="P313" s="819"/>
      <c r="Q313" s="819"/>
      <c r="R313" s="819"/>
      <c r="S313" s="819"/>
      <c r="T313" s="819"/>
      <c r="U313" s="794"/>
    </row>
    <row r="314" spans="1:21">
      <c r="A314" s="796">
        <v>7</v>
      </c>
      <c r="B314" s="810" t="s">
        <v>1354</v>
      </c>
      <c r="C314" s="810"/>
      <c r="D314" s="810"/>
      <c r="E314" s="810"/>
      <c r="F314" s="810"/>
      <c r="G314" s="810"/>
      <c r="H314" s="810"/>
      <c r="I314" s="810"/>
      <c r="J314" s="810"/>
      <c r="K314" s="810"/>
      <c r="L314" s="818">
        <v>1.3</v>
      </c>
      <c r="M314" s="203" t="s">
        <v>364</v>
      </c>
      <c r="N314" s="783" t="s">
        <v>355</v>
      </c>
      <c r="O314" s="819"/>
      <c r="P314" s="819"/>
      <c r="Q314" s="819"/>
      <c r="R314" s="819"/>
      <c r="S314" s="819"/>
      <c r="T314" s="819"/>
      <c r="U314" s="794"/>
    </row>
    <row r="315" spans="1:21">
      <c r="A315" s="796">
        <v>7</v>
      </c>
      <c r="B315" s="810" t="s">
        <v>1355</v>
      </c>
      <c r="C315" s="810"/>
      <c r="D315" s="810"/>
      <c r="E315" s="810"/>
      <c r="F315" s="810"/>
      <c r="G315" s="810"/>
      <c r="H315" s="810"/>
      <c r="I315" s="810"/>
      <c r="J315" s="810"/>
      <c r="K315" s="810"/>
      <c r="L315" s="818">
        <v>1.4</v>
      </c>
      <c r="M315" s="203" t="s">
        <v>366</v>
      </c>
      <c r="N315" s="783" t="s">
        <v>355</v>
      </c>
      <c r="O315" s="819"/>
      <c r="P315" s="819"/>
      <c r="Q315" s="819"/>
      <c r="R315" s="819"/>
      <c r="S315" s="819"/>
      <c r="T315" s="819"/>
      <c r="U315" s="794"/>
    </row>
    <row r="316" spans="1:21">
      <c r="A316" s="796">
        <v>7</v>
      </c>
      <c r="B316" s="810" t="s">
        <v>1408</v>
      </c>
      <c r="C316" s="810"/>
      <c r="D316" s="810"/>
      <c r="E316" s="810"/>
      <c r="F316" s="810"/>
      <c r="G316" s="810"/>
      <c r="H316" s="810"/>
      <c r="I316" s="810"/>
      <c r="J316" s="810"/>
      <c r="K316" s="810"/>
      <c r="L316" s="818">
        <v>1.5</v>
      </c>
      <c r="M316" s="203" t="s">
        <v>368</v>
      </c>
      <c r="N316" s="783" t="s">
        <v>355</v>
      </c>
      <c r="O316" s="819"/>
      <c r="P316" s="819"/>
      <c r="Q316" s="819"/>
      <c r="R316" s="819"/>
      <c r="S316" s="819"/>
      <c r="T316" s="819"/>
      <c r="U316" s="794"/>
    </row>
    <row r="317" spans="1:21" s="93" customFormat="1">
      <c r="A317" s="796">
        <v>7</v>
      </c>
      <c r="B317" s="810" t="s">
        <v>1307</v>
      </c>
      <c r="C317" s="815"/>
      <c r="D317" s="815"/>
      <c r="E317" s="815"/>
      <c r="F317" s="815"/>
      <c r="G317" s="815"/>
      <c r="H317" s="815"/>
      <c r="I317" s="815"/>
      <c r="J317" s="815"/>
      <c r="K317" s="815"/>
      <c r="L317" s="816">
        <v>2</v>
      </c>
      <c r="M317" s="199" t="s">
        <v>369</v>
      </c>
      <c r="N317" s="783" t="s">
        <v>355</v>
      </c>
      <c r="O317" s="817">
        <v>0</v>
      </c>
      <c r="P317" s="817">
        <v>0</v>
      </c>
      <c r="Q317" s="817">
        <v>0</v>
      </c>
      <c r="R317" s="817">
        <v>0</v>
      </c>
      <c r="S317" s="817">
        <v>0</v>
      </c>
      <c r="T317" s="817">
        <v>0</v>
      </c>
      <c r="U317" s="794"/>
    </row>
    <row r="318" spans="1:21">
      <c r="A318" s="796">
        <v>7</v>
      </c>
      <c r="B318" s="810" t="s">
        <v>1356</v>
      </c>
      <c r="C318" s="810"/>
      <c r="D318" s="810"/>
      <c r="E318" s="810"/>
      <c r="F318" s="810"/>
      <c r="G318" s="810"/>
      <c r="H318" s="810"/>
      <c r="I318" s="810"/>
      <c r="J318" s="810"/>
      <c r="K318" s="810"/>
      <c r="L318" s="818">
        <v>2.1</v>
      </c>
      <c r="M318" s="203" t="s">
        <v>361</v>
      </c>
      <c r="N318" s="783" t="s">
        <v>355</v>
      </c>
      <c r="O318" s="819"/>
      <c r="P318" s="819"/>
      <c r="Q318" s="819"/>
      <c r="R318" s="819"/>
      <c r="S318" s="819"/>
      <c r="T318" s="819"/>
      <c r="U318" s="794"/>
    </row>
    <row r="319" spans="1:21">
      <c r="A319" s="796">
        <v>7</v>
      </c>
      <c r="B319" s="810" t="s">
        <v>1357</v>
      </c>
      <c r="C319" s="810"/>
      <c r="D319" s="810"/>
      <c r="E319" s="810"/>
      <c r="F319" s="810"/>
      <c r="G319" s="810"/>
      <c r="H319" s="810"/>
      <c r="I319" s="810"/>
      <c r="J319" s="810"/>
      <c r="K319" s="810"/>
      <c r="L319" s="818">
        <v>2.2000000000000002</v>
      </c>
      <c r="M319" s="203" t="s">
        <v>362</v>
      </c>
      <c r="N319" s="783" t="s">
        <v>355</v>
      </c>
      <c r="O319" s="819"/>
      <c r="P319" s="819"/>
      <c r="Q319" s="819"/>
      <c r="R319" s="819"/>
      <c r="S319" s="819"/>
      <c r="T319" s="819"/>
      <c r="U319" s="794"/>
    </row>
    <row r="320" spans="1:21">
      <c r="A320" s="796">
        <v>7</v>
      </c>
      <c r="B320" s="810" t="s">
        <v>1409</v>
      </c>
      <c r="C320" s="810"/>
      <c r="D320" s="810"/>
      <c r="E320" s="810"/>
      <c r="F320" s="810"/>
      <c r="G320" s="810"/>
      <c r="H320" s="810"/>
      <c r="I320" s="810"/>
      <c r="J320" s="810"/>
      <c r="K320" s="810"/>
      <c r="L320" s="818">
        <v>2.2999999999999998</v>
      </c>
      <c r="M320" s="203" t="s">
        <v>364</v>
      </c>
      <c r="N320" s="783" t="s">
        <v>355</v>
      </c>
      <c r="O320" s="819"/>
      <c r="P320" s="819"/>
      <c r="Q320" s="819"/>
      <c r="R320" s="819"/>
      <c r="S320" s="819"/>
      <c r="T320" s="819"/>
      <c r="U320" s="794"/>
    </row>
    <row r="321" spans="1:21">
      <c r="A321" s="796">
        <v>7</v>
      </c>
      <c r="B321" s="810" t="s">
        <v>1410</v>
      </c>
      <c r="C321" s="810"/>
      <c r="D321" s="810"/>
      <c r="E321" s="810"/>
      <c r="F321" s="810"/>
      <c r="G321" s="810"/>
      <c r="H321" s="810"/>
      <c r="I321" s="810"/>
      <c r="J321" s="810"/>
      <c r="K321" s="810"/>
      <c r="L321" s="818">
        <v>2.4</v>
      </c>
      <c r="M321" s="203" t="s">
        <v>366</v>
      </c>
      <c r="N321" s="783" t="s">
        <v>355</v>
      </c>
      <c r="O321" s="819"/>
      <c r="P321" s="819"/>
      <c r="Q321" s="819"/>
      <c r="R321" s="819"/>
      <c r="S321" s="819"/>
      <c r="T321" s="819"/>
      <c r="U321" s="794"/>
    </row>
    <row r="322" spans="1:21">
      <c r="A322" s="796">
        <v>7</v>
      </c>
      <c r="B322" s="810" t="s">
        <v>1411</v>
      </c>
      <c r="C322" s="810"/>
      <c r="D322" s="810"/>
      <c r="E322" s="810"/>
      <c r="F322" s="810"/>
      <c r="G322" s="810"/>
      <c r="H322" s="810"/>
      <c r="I322" s="810"/>
      <c r="J322" s="810"/>
      <c r="K322" s="810"/>
      <c r="L322" s="818">
        <v>2.5</v>
      </c>
      <c r="M322" s="203" t="s">
        <v>368</v>
      </c>
      <c r="N322" s="783" t="s">
        <v>355</v>
      </c>
      <c r="O322" s="819"/>
      <c r="P322" s="819"/>
      <c r="Q322" s="819"/>
      <c r="R322" s="819"/>
      <c r="S322" s="819"/>
      <c r="T322" s="819"/>
      <c r="U322" s="794"/>
    </row>
    <row r="323" spans="1:21" s="93" customFormat="1">
      <c r="A323" s="796">
        <v>7</v>
      </c>
      <c r="B323" s="810" t="s">
        <v>1308</v>
      </c>
      <c r="C323" s="815"/>
      <c r="D323" s="815"/>
      <c r="E323" s="815"/>
      <c r="F323" s="815"/>
      <c r="G323" s="815"/>
      <c r="H323" s="815"/>
      <c r="I323" s="815"/>
      <c r="J323" s="815"/>
      <c r="K323" s="815"/>
      <c r="L323" s="816">
        <v>3</v>
      </c>
      <c r="M323" s="199" t="s">
        <v>371</v>
      </c>
      <c r="N323" s="783" t="s">
        <v>355</v>
      </c>
      <c r="O323" s="817">
        <v>0</v>
      </c>
      <c r="P323" s="817">
        <v>0</v>
      </c>
      <c r="Q323" s="817">
        <v>0</v>
      </c>
      <c r="R323" s="817">
        <v>0</v>
      </c>
      <c r="S323" s="817">
        <v>0</v>
      </c>
      <c r="T323" s="817">
        <v>0</v>
      </c>
      <c r="U323" s="794"/>
    </row>
    <row r="324" spans="1:21">
      <c r="A324" s="796">
        <v>7</v>
      </c>
      <c r="B324" s="810" t="s">
        <v>1324</v>
      </c>
      <c r="C324" s="810"/>
      <c r="D324" s="810"/>
      <c r="E324" s="810"/>
      <c r="F324" s="810"/>
      <c r="G324" s="810"/>
      <c r="H324" s="810"/>
      <c r="I324" s="810"/>
      <c r="J324" s="810"/>
      <c r="K324" s="810"/>
      <c r="L324" s="818">
        <v>3.1</v>
      </c>
      <c r="M324" s="203" t="s">
        <v>361</v>
      </c>
      <c r="N324" s="783" t="s">
        <v>355</v>
      </c>
      <c r="O324" s="819"/>
      <c r="P324" s="819"/>
      <c r="Q324" s="819"/>
      <c r="R324" s="819"/>
      <c r="S324" s="819"/>
      <c r="T324" s="819"/>
      <c r="U324" s="794"/>
    </row>
    <row r="325" spans="1:21">
      <c r="A325" s="796">
        <v>7</v>
      </c>
      <c r="B325" s="810" t="s">
        <v>1325</v>
      </c>
      <c r="C325" s="810"/>
      <c r="D325" s="810"/>
      <c r="E325" s="810"/>
      <c r="F325" s="810"/>
      <c r="G325" s="810"/>
      <c r="H325" s="810"/>
      <c r="I325" s="810"/>
      <c r="J325" s="810"/>
      <c r="K325" s="810"/>
      <c r="L325" s="818">
        <v>3.2</v>
      </c>
      <c r="M325" s="203" t="s">
        <v>362</v>
      </c>
      <c r="N325" s="783" t="s">
        <v>355</v>
      </c>
      <c r="O325" s="819"/>
      <c r="P325" s="819"/>
      <c r="Q325" s="819"/>
      <c r="R325" s="819"/>
      <c r="S325" s="819"/>
      <c r="T325" s="819"/>
      <c r="U325" s="794"/>
    </row>
    <row r="326" spans="1:21">
      <c r="A326" s="796">
        <v>7</v>
      </c>
      <c r="B326" s="810" t="s">
        <v>1326</v>
      </c>
      <c r="C326" s="810"/>
      <c r="D326" s="810"/>
      <c r="E326" s="810"/>
      <c r="F326" s="810"/>
      <c r="G326" s="810"/>
      <c r="H326" s="810"/>
      <c r="I326" s="810"/>
      <c r="J326" s="810"/>
      <c r="K326" s="810"/>
      <c r="L326" s="818">
        <v>3.3</v>
      </c>
      <c r="M326" s="203" t="s">
        <v>364</v>
      </c>
      <c r="N326" s="783" t="s">
        <v>355</v>
      </c>
      <c r="O326" s="819"/>
      <c r="P326" s="819"/>
      <c r="Q326" s="819"/>
      <c r="R326" s="819"/>
      <c r="S326" s="819"/>
      <c r="T326" s="819"/>
      <c r="U326" s="794"/>
    </row>
    <row r="327" spans="1:21">
      <c r="A327" s="796">
        <v>7</v>
      </c>
      <c r="B327" s="810" t="s">
        <v>1412</v>
      </c>
      <c r="C327" s="810"/>
      <c r="D327" s="810"/>
      <c r="E327" s="810"/>
      <c r="F327" s="810"/>
      <c r="G327" s="810"/>
      <c r="H327" s="810"/>
      <c r="I327" s="810"/>
      <c r="J327" s="810"/>
      <c r="K327" s="810"/>
      <c r="L327" s="818">
        <v>3.4</v>
      </c>
      <c r="M327" s="203" t="s">
        <v>366</v>
      </c>
      <c r="N327" s="783" t="s">
        <v>355</v>
      </c>
      <c r="O327" s="819"/>
      <c r="P327" s="819"/>
      <c r="Q327" s="819"/>
      <c r="R327" s="819"/>
      <c r="S327" s="819"/>
      <c r="T327" s="819"/>
      <c r="U327" s="794"/>
    </row>
    <row r="328" spans="1:21">
      <c r="A328" s="796">
        <v>7</v>
      </c>
      <c r="B328" s="810" t="s">
        <v>1413</v>
      </c>
      <c r="C328" s="810"/>
      <c r="D328" s="810"/>
      <c r="E328" s="810"/>
      <c r="F328" s="810"/>
      <c r="G328" s="810"/>
      <c r="H328" s="810"/>
      <c r="I328" s="810"/>
      <c r="J328" s="810"/>
      <c r="K328" s="810"/>
      <c r="L328" s="818">
        <v>3.5</v>
      </c>
      <c r="M328" s="203" t="s">
        <v>368</v>
      </c>
      <c r="N328" s="783" t="s">
        <v>355</v>
      </c>
      <c r="O328" s="819"/>
      <c r="P328" s="819"/>
      <c r="Q328" s="819"/>
      <c r="R328" s="819"/>
      <c r="S328" s="819"/>
      <c r="T328" s="819"/>
      <c r="U328" s="794"/>
    </row>
    <row r="329" spans="1:21" s="93" customFormat="1" ht="22.8">
      <c r="A329" s="796">
        <v>7</v>
      </c>
      <c r="B329" s="810" t="s">
        <v>1362</v>
      </c>
      <c r="C329" s="815"/>
      <c r="D329" s="815"/>
      <c r="E329" s="815"/>
      <c r="F329" s="815"/>
      <c r="G329" s="815"/>
      <c r="H329" s="815"/>
      <c r="I329" s="815"/>
      <c r="J329" s="815"/>
      <c r="K329" s="815"/>
      <c r="L329" s="816">
        <v>4</v>
      </c>
      <c r="M329" s="199" t="s">
        <v>375</v>
      </c>
      <c r="N329" s="783" t="s">
        <v>355</v>
      </c>
      <c r="O329" s="817">
        <v>0</v>
      </c>
      <c r="P329" s="817">
        <v>0</v>
      </c>
      <c r="Q329" s="817">
        <v>0</v>
      </c>
      <c r="R329" s="817">
        <v>0</v>
      </c>
      <c r="S329" s="817">
        <v>0</v>
      </c>
      <c r="T329" s="817">
        <v>0</v>
      </c>
      <c r="U329" s="794"/>
    </row>
    <row r="330" spans="1:21">
      <c r="A330" s="796">
        <v>7</v>
      </c>
      <c r="B330" s="810" t="s">
        <v>1309</v>
      </c>
      <c r="C330" s="810"/>
      <c r="D330" s="810"/>
      <c r="E330" s="810"/>
      <c r="F330" s="810"/>
      <c r="G330" s="810"/>
      <c r="H330" s="810"/>
      <c r="I330" s="810"/>
      <c r="J330" s="810"/>
      <c r="K330" s="810"/>
      <c r="L330" s="818">
        <v>4.0999999999999996</v>
      </c>
      <c r="M330" s="203" t="s">
        <v>361</v>
      </c>
      <c r="N330" s="783" t="s">
        <v>355</v>
      </c>
      <c r="O330" s="819">
        <v>0</v>
      </c>
      <c r="P330" s="819">
        <v>0</v>
      </c>
      <c r="Q330" s="819">
        <v>0</v>
      </c>
      <c r="R330" s="819">
        <v>0</v>
      </c>
      <c r="S330" s="819">
        <v>0</v>
      </c>
      <c r="T330" s="819">
        <v>0</v>
      </c>
      <c r="U330" s="794"/>
    </row>
    <row r="331" spans="1:21">
      <c r="A331" s="796">
        <v>7</v>
      </c>
      <c r="B331" s="810" t="s">
        <v>1310</v>
      </c>
      <c r="C331" s="810"/>
      <c r="D331" s="810"/>
      <c r="E331" s="810"/>
      <c r="F331" s="810"/>
      <c r="G331" s="810"/>
      <c r="H331" s="810"/>
      <c r="I331" s="810"/>
      <c r="J331" s="810"/>
      <c r="K331" s="810"/>
      <c r="L331" s="818">
        <v>4.2</v>
      </c>
      <c r="M331" s="203" t="s">
        <v>362</v>
      </c>
      <c r="N331" s="783" t="s">
        <v>355</v>
      </c>
      <c r="O331" s="819">
        <v>0</v>
      </c>
      <c r="P331" s="819">
        <v>0</v>
      </c>
      <c r="Q331" s="819">
        <v>0</v>
      </c>
      <c r="R331" s="819">
        <v>0</v>
      </c>
      <c r="S331" s="819">
        <v>0</v>
      </c>
      <c r="T331" s="819">
        <v>0</v>
      </c>
      <c r="U331" s="794"/>
    </row>
    <row r="332" spans="1:21">
      <c r="A332" s="796">
        <v>7</v>
      </c>
      <c r="B332" s="810" t="s">
        <v>1327</v>
      </c>
      <c r="C332" s="810"/>
      <c r="D332" s="810"/>
      <c r="E332" s="810"/>
      <c r="F332" s="810"/>
      <c r="G332" s="810"/>
      <c r="H332" s="810"/>
      <c r="I332" s="810"/>
      <c r="J332" s="810"/>
      <c r="K332" s="810"/>
      <c r="L332" s="818">
        <v>4.3</v>
      </c>
      <c r="M332" s="203" t="s">
        <v>364</v>
      </c>
      <c r="N332" s="783" t="s">
        <v>355</v>
      </c>
      <c r="O332" s="819">
        <v>0</v>
      </c>
      <c r="P332" s="819">
        <v>0</v>
      </c>
      <c r="Q332" s="819">
        <v>0</v>
      </c>
      <c r="R332" s="819">
        <v>0</v>
      </c>
      <c r="S332" s="819">
        <v>0</v>
      </c>
      <c r="T332" s="819">
        <v>0</v>
      </c>
      <c r="U332" s="794"/>
    </row>
    <row r="333" spans="1:21">
      <c r="A333" s="796">
        <v>7</v>
      </c>
      <c r="B333" s="810" t="s">
        <v>1328</v>
      </c>
      <c r="C333" s="810"/>
      <c r="D333" s="810"/>
      <c r="E333" s="810"/>
      <c r="F333" s="810"/>
      <c r="G333" s="810"/>
      <c r="H333" s="810"/>
      <c r="I333" s="810"/>
      <c r="J333" s="810"/>
      <c r="K333" s="810"/>
      <c r="L333" s="818">
        <v>4.4000000000000004</v>
      </c>
      <c r="M333" s="203" t="s">
        <v>366</v>
      </c>
      <c r="N333" s="783" t="s">
        <v>355</v>
      </c>
      <c r="O333" s="819">
        <v>0</v>
      </c>
      <c r="P333" s="819">
        <v>0</v>
      </c>
      <c r="Q333" s="819">
        <v>0</v>
      </c>
      <c r="R333" s="819">
        <v>0</v>
      </c>
      <c r="S333" s="819">
        <v>0</v>
      </c>
      <c r="T333" s="819">
        <v>0</v>
      </c>
      <c r="U333" s="794"/>
    </row>
    <row r="334" spans="1:21">
      <c r="A334" s="796">
        <v>7</v>
      </c>
      <c r="B334" s="810" t="s">
        <v>1414</v>
      </c>
      <c r="C334" s="810"/>
      <c r="D334" s="810"/>
      <c r="E334" s="810"/>
      <c r="F334" s="810"/>
      <c r="G334" s="810"/>
      <c r="H334" s="810"/>
      <c r="I334" s="810"/>
      <c r="J334" s="810"/>
      <c r="K334" s="810"/>
      <c r="L334" s="818">
        <v>4.5</v>
      </c>
      <c r="M334" s="203" t="s">
        <v>368</v>
      </c>
      <c r="N334" s="783" t="s">
        <v>355</v>
      </c>
      <c r="O334" s="819">
        <v>0</v>
      </c>
      <c r="P334" s="819">
        <v>0</v>
      </c>
      <c r="Q334" s="819">
        <v>0</v>
      </c>
      <c r="R334" s="819">
        <v>0</v>
      </c>
      <c r="S334" s="819">
        <v>0</v>
      </c>
      <c r="T334" s="819">
        <v>0</v>
      </c>
      <c r="U334" s="794"/>
    </row>
    <row r="335" spans="1:21" s="93" customFormat="1">
      <c r="A335" s="796">
        <v>7</v>
      </c>
      <c r="B335" s="810" t="s">
        <v>1311</v>
      </c>
      <c r="C335" s="815"/>
      <c r="D335" s="815"/>
      <c r="E335" s="815"/>
      <c r="F335" s="815"/>
      <c r="G335" s="815"/>
      <c r="H335" s="815"/>
      <c r="I335" s="815"/>
      <c r="J335" s="815"/>
      <c r="K335" s="815"/>
      <c r="L335" s="816">
        <v>5</v>
      </c>
      <c r="M335" s="199" t="s">
        <v>380</v>
      </c>
      <c r="N335" s="783" t="s">
        <v>355</v>
      </c>
      <c r="O335" s="817">
        <v>0</v>
      </c>
      <c r="P335" s="817">
        <v>0</v>
      </c>
      <c r="Q335" s="817">
        <v>0</v>
      </c>
      <c r="R335" s="817">
        <v>0</v>
      </c>
      <c r="S335" s="817">
        <v>0</v>
      </c>
      <c r="T335" s="817">
        <v>0</v>
      </c>
      <c r="U335" s="794"/>
    </row>
    <row r="336" spans="1:21">
      <c r="A336" s="796">
        <v>7</v>
      </c>
      <c r="B336" s="810" t="s">
        <v>1337</v>
      </c>
      <c r="C336" s="810"/>
      <c r="D336" s="810"/>
      <c r="E336" s="810"/>
      <c r="F336" s="810"/>
      <c r="G336" s="810"/>
      <c r="H336" s="810"/>
      <c r="I336" s="810"/>
      <c r="J336" s="810"/>
      <c r="K336" s="810"/>
      <c r="L336" s="818">
        <v>5.0999999999999996</v>
      </c>
      <c r="M336" s="203" t="s">
        <v>361</v>
      </c>
      <c r="N336" s="783" t="s">
        <v>355</v>
      </c>
      <c r="O336" s="819">
        <v>0</v>
      </c>
      <c r="P336" s="819">
        <v>0</v>
      </c>
      <c r="Q336" s="819">
        <v>0</v>
      </c>
      <c r="R336" s="819">
        <v>0</v>
      </c>
      <c r="S336" s="819">
        <v>0</v>
      </c>
      <c r="T336" s="819">
        <v>0</v>
      </c>
      <c r="U336" s="794"/>
    </row>
    <row r="337" spans="1:21">
      <c r="A337" s="796">
        <v>7</v>
      </c>
      <c r="B337" s="810" t="s">
        <v>1338</v>
      </c>
      <c r="C337" s="810"/>
      <c r="D337" s="810"/>
      <c r="E337" s="810"/>
      <c r="F337" s="810"/>
      <c r="G337" s="810"/>
      <c r="H337" s="810"/>
      <c r="I337" s="810"/>
      <c r="J337" s="810"/>
      <c r="K337" s="810"/>
      <c r="L337" s="818">
        <v>5.2</v>
      </c>
      <c r="M337" s="203" t="s">
        <v>362</v>
      </c>
      <c r="N337" s="783" t="s">
        <v>355</v>
      </c>
      <c r="O337" s="819">
        <v>0</v>
      </c>
      <c r="P337" s="819">
        <v>0</v>
      </c>
      <c r="Q337" s="819">
        <v>0</v>
      </c>
      <c r="R337" s="819">
        <v>0</v>
      </c>
      <c r="S337" s="819">
        <v>0</v>
      </c>
      <c r="T337" s="819">
        <v>0</v>
      </c>
      <c r="U337" s="794"/>
    </row>
    <row r="338" spans="1:21">
      <c r="A338" s="796">
        <v>7</v>
      </c>
      <c r="B338" s="810" t="s">
        <v>1339</v>
      </c>
      <c r="C338" s="810"/>
      <c r="D338" s="810"/>
      <c r="E338" s="810"/>
      <c r="F338" s="810"/>
      <c r="G338" s="810"/>
      <c r="H338" s="810"/>
      <c r="I338" s="810"/>
      <c r="J338" s="810"/>
      <c r="K338" s="810"/>
      <c r="L338" s="818">
        <v>5.3</v>
      </c>
      <c r="M338" s="203" t="s">
        <v>364</v>
      </c>
      <c r="N338" s="783" t="s">
        <v>355</v>
      </c>
      <c r="O338" s="819">
        <v>0</v>
      </c>
      <c r="P338" s="819">
        <v>0</v>
      </c>
      <c r="Q338" s="819">
        <v>0</v>
      </c>
      <c r="R338" s="819">
        <v>0</v>
      </c>
      <c r="S338" s="819">
        <v>0</v>
      </c>
      <c r="T338" s="819">
        <v>0</v>
      </c>
      <c r="U338" s="794"/>
    </row>
    <row r="339" spans="1:21">
      <c r="A339" s="796">
        <v>7</v>
      </c>
      <c r="B339" s="810" t="s">
        <v>1340</v>
      </c>
      <c r="C339" s="810"/>
      <c r="D339" s="810"/>
      <c r="E339" s="810"/>
      <c r="F339" s="810"/>
      <c r="G339" s="810"/>
      <c r="H339" s="810"/>
      <c r="I339" s="810"/>
      <c r="J339" s="810"/>
      <c r="K339" s="810"/>
      <c r="L339" s="818">
        <v>5.4</v>
      </c>
      <c r="M339" s="203" t="s">
        <v>366</v>
      </c>
      <c r="N339" s="783" t="s">
        <v>355</v>
      </c>
      <c r="O339" s="819">
        <v>0</v>
      </c>
      <c r="P339" s="819">
        <v>0</v>
      </c>
      <c r="Q339" s="819">
        <v>0</v>
      </c>
      <c r="R339" s="819">
        <v>0</v>
      </c>
      <c r="S339" s="819">
        <v>0</v>
      </c>
      <c r="T339" s="819">
        <v>0</v>
      </c>
      <c r="U339" s="794"/>
    </row>
    <row r="340" spans="1:21">
      <c r="A340" s="796">
        <v>7</v>
      </c>
      <c r="B340" s="810" t="s">
        <v>1415</v>
      </c>
      <c r="C340" s="810"/>
      <c r="D340" s="810"/>
      <c r="E340" s="810"/>
      <c r="F340" s="810"/>
      <c r="G340" s="810"/>
      <c r="H340" s="810"/>
      <c r="I340" s="810"/>
      <c r="J340" s="810"/>
      <c r="K340" s="810"/>
      <c r="L340" s="818">
        <v>5.5</v>
      </c>
      <c r="M340" s="203" t="s">
        <v>368</v>
      </c>
      <c r="N340" s="783" t="s">
        <v>355</v>
      </c>
      <c r="O340" s="819">
        <v>0</v>
      </c>
      <c r="P340" s="819">
        <v>0</v>
      </c>
      <c r="Q340" s="819">
        <v>0</v>
      </c>
      <c r="R340" s="819">
        <v>0</v>
      </c>
      <c r="S340" s="819">
        <v>0</v>
      </c>
      <c r="T340" s="819">
        <v>0</v>
      </c>
      <c r="U340" s="794"/>
    </row>
    <row r="341" spans="1:21" s="93" customFormat="1" ht="22.8">
      <c r="A341" s="796">
        <v>7</v>
      </c>
      <c r="B341" s="810" t="s">
        <v>1363</v>
      </c>
      <c r="C341" s="815"/>
      <c r="D341" s="815"/>
      <c r="E341" s="815"/>
      <c r="F341" s="815"/>
      <c r="G341" s="815"/>
      <c r="H341" s="815"/>
      <c r="I341" s="815"/>
      <c r="J341" s="815"/>
      <c r="K341" s="815"/>
      <c r="L341" s="816">
        <v>6</v>
      </c>
      <c r="M341" s="199" t="s">
        <v>384</v>
      </c>
      <c r="N341" s="205"/>
      <c r="O341" s="206"/>
      <c r="P341" s="206"/>
      <c r="Q341" s="206"/>
      <c r="R341" s="206"/>
      <c r="S341" s="206"/>
      <c r="T341" s="206"/>
      <c r="U341" s="794"/>
    </row>
    <row r="342" spans="1:21">
      <c r="A342" s="796">
        <v>7</v>
      </c>
      <c r="B342" s="810" t="s">
        <v>1341</v>
      </c>
      <c r="C342" s="810"/>
      <c r="D342" s="810"/>
      <c r="E342" s="810"/>
      <c r="F342" s="810"/>
      <c r="G342" s="810"/>
      <c r="H342" s="810"/>
      <c r="I342" s="810"/>
      <c r="J342" s="810"/>
      <c r="K342" s="810"/>
      <c r="L342" s="818">
        <v>6.1</v>
      </c>
      <c r="M342" s="203" t="s">
        <v>361</v>
      </c>
      <c r="N342" s="200" t="s">
        <v>142</v>
      </c>
      <c r="O342" s="819">
        <v>0</v>
      </c>
      <c r="P342" s="819">
        <v>0</v>
      </c>
      <c r="Q342" s="819">
        <v>0</v>
      </c>
      <c r="R342" s="819">
        <v>0</v>
      </c>
      <c r="S342" s="819">
        <v>0</v>
      </c>
      <c r="T342" s="819">
        <v>0</v>
      </c>
      <c r="U342" s="794"/>
    </row>
    <row r="343" spans="1:21">
      <c r="A343" s="796">
        <v>7</v>
      </c>
      <c r="B343" s="810" t="s">
        <v>1342</v>
      </c>
      <c r="C343" s="810"/>
      <c r="D343" s="810"/>
      <c r="E343" s="810"/>
      <c r="F343" s="810"/>
      <c r="G343" s="810"/>
      <c r="H343" s="810"/>
      <c r="I343" s="810"/>
      <c r="J343" s="810"/>
      <c r="K343" s="810"/>
      <c r="L343" s="818">
        <v>6.2</v>
      </c>
      <c r="M343" s="203" t="s">
        <v>362</v>
      </c>
      <c r="N343" s="200" t="s">
        <v>142</v>
      </c>
      <c r="O343" s="819">
        <v>0</v>
      </c>
      <c r="P343" s="819">
        <v>0</v>
      </c>
      <c r="Q343" s="819">
        <v>0</v>
      </c>
      <c r="R343" s="819">
        <v>0</v>
      </c>
      <c r="S343" s="819">
        <v>0</v>
      </c>
      <c r="T343" s="819">
        <v>0</v>
      </c>
      <c r="U343" s="794"/>
    </row>
    <row r="344" spans="1:21">
      <c r="A344" s="796">
        <v>7</v>
      </c>
      <c r="B344" s="810" t="s">
        <v>1343</v>
      </c>
      <c r="C344" s="810"/>
      <c r="D344" s="810"/>
      <c r="E344" s="810"/>
      <c r="F344" s="810"/>
      <c r="G344" s="810"/>
      <c r="H344" s="810"/>
      <c r="I344" s="810"/>
      <c r="J344" s="810"/>
      <c r="K344" s="810"/>
      <c r="L344" s="818">
        <v>6.3</v>
      </c>
      <c r="M344" s="203" t="s">
        <v>364</v>
      </c>
      <c r="N344" s="200" t="s">
        <v>142</v>
      </c>
      <c r="O344" s="819">
        <v>0</v>
      </c>
      <c r="P344" s="819">
        <v>0</v>
      </c>
      <c r="Q344" s="819">
        <v>0</v>
      </c>
      <c r="R344" s="819">
        <v>0</v>
      </c>
      <c r="S344" s="819">
        <v>0</v>
      </c>
      <c r="T344" s="819">
        <v>0</v>
      </c>
      <c r="U344" s="794"/>
    </row>
    <row r="345" spans="1:21">
      <c r="A345" s="796">
        <v>7</v>
      </c>
      <c r="B345" s="810" t="s">
        <v>1344</v>
      </c>
      <c r="C345" s="810"/>
      <c r="D345" s="810"/>
      <c r="E345" s="810"/>
      <c r="F345" s="810"/>
      <c r="G345" s="810"/>
      <c r="H345" s="810"/>
      <c r="I345" s="810"/>
      <c r="J345" s="810"/>
      <c r="K345" s="810"/>
      <c r="L345" s="818">
        <v>6.4</v>
      </c>
      <c r="M345" s="203" t="s">
        <v>366</v>
      </c>
      <c r="N345" s="200" t="s">
        <v>142</v>
      </c>
      <c r="O345" s="819">
        <v>0</v>
      </c>
      <c r="P345" s="819">
        <v>0</v>
      </c>
      <c r="Q345" s="819">
        <v>0</v>
      </c>
      <c r="R345" s="819">
        <v>0</v>
      </c>
      <c r="S345" s="819">
        <v>0</v>
      </c>
      <c r="T345" s="819">
        <v>0</v>
      </c>
      <c r="U345" s="794"/>
    </row>
    <row r="346" spans="1:21">
      <c r="A346" s="796">
        <v>7</v>
      </c>
      <c r="B346" s="810" t="s">
        <v>1399</v>
      </c>
      <c r="C346" s="810"/>
      <c r="D346" s="810"/>
      <c r="E346" s="810"/>
      <c r="F346" s="810"/>
      <c r="G346" s="810"/>
      <c r="H346" s="810"/>
      <c r="I346" s="810"/>
      <c r="J346" s="810"/>
      <c r="K346" s="810"/>
      <c r="L346" s="818">
        <v>6.5</v>
      </c>
      <c r="M346" s="203" t="s">
        <v>368</v>
      </c>
      <c r="N346" s="200" t="s">
        <v>142</v>
      </c>
      <c r="O346" s="819">
        <v>0</v>
      </c>
      <c r="P346" s="819">
        <v>0</v>
      </c>
      <c r="Q346" s="819">
        <v>0</v>
      </c>
      <c r="R346" s="819">
        <v>0</v>
      </c>
      <c r="S346" s="819">
        <v>0</v>
      </c>
      <c r="T346" s="819">
        <v>0</v>
      </c>
      <c r="U346" s="794"/>
    </row>
    <row r="347" spans="1:21" s="93" customFormat="1">
      <c r="A347" s="796">
        <v>7</v>
      </c>
      <c r="B347" s="810" t="s">
        <v>1364</v>
      </c>
      <c r="C347" s="815"/>
      <c r="D347" s="815"/>
      <c r="E347" s="815"/>
      <c r="F347" s="815"/>
      <c r="G347" s="815"/>
      <c r="H347" s="815"/>
      <c r="I347" s="815"/>
      <c r="J347" s="815"/>
      <c r="K347" s="815"/>
      <c r="L347" s="816">
        <v>7</v>
      </c>
      <c r="M347" s="199" t="s">
        <v>388</v>
      </c>
      <c r="N347" s="783" t="s">
        <v>355</v>
      </c>
      <c r="O347" s="817">
        <v>0</v>
      </c>
      <c r="P347" s="817">
        <v>162.80000000000001</v>
      </c>
      <c r="Q347" s="817">
        <v>0</v>
      </c>
      <c r="R347" s="817">
        <v>0</v>
      </c>
      <c r="S347" s="817">
        <v>197.83</v>
      </c>
      <c r="T347" s="817">
        <v>0</v>
      </c>
      <c r="U347" s="794"/>
    </row>
    <row r="348" spans="1:21">
      <c r="A348" s="796">
        <v>7</v>
      </c>
      <c r="B348" s="810" t="s">
        <v>1390</v>
      </c>
      <c r="C348" s="810"/>
      <c r="D348" s="810"/>
      <c r="E348" s="810"/>
      <c r="F348" s="810"/>
      <c r="G348" s="810"/>
      <c r="H348" s="810"/>
      <c r="I348" s="810"/>
      <c r="J348" s="810"/>
      <c r="K348" s="810"/>
      <c r="L348" s="818">
        <v>7.1</v>
      </c>
      <c r="M348" s="203" t="s">
        <v>361</v>
      </c>
      <c r="N348" s="783" t="s">
        <v>355</v>
      </c>
      <c r="O348" s="819"/>
      <c r="P348" s="819"/>
      <c r="Q348" s="819"/>
      <c r="R348" s="819"/>
      <c r="S348" s="819"/>
      <c r="T348" s="819"/>
      <c r="U348" s="794"/>
    </row>
    <row r="349" spans="1:21">
      <c r="A349" s="796">
        <v>7</v>
      </c>
      <c r="B349" s="810" t="s">
        <v>1345</v>
      </c>
      <c r="C349" s="810"/>
      <c r="D349" s="810"/>
      <c r="E349" s="810"/>
      <c r="F349" s="810"/>
      <c r="G349" s="810"/>
      <c r="H349" s="810"/>
      <c r="I349" s="810"/>
      <c r="J349" s="810"/>
      <c r="K349" s="810"/>
      <c r="L349" s="818">
        <v>7.2</v>
      </c>
      <c r="M349" s="203" t="s">
        <v>362</v>
      </c>
      <c r="N349" s="783" t="s">
        <v>355</v>
      </c>
      <c r="O349" s="819"/>
      <c r="P349" s="819"/>
      <c r="Q349" s="819"/>
      <c r="R349" s="819"/>
      <c r="S349" s="819"/>
      <c r="T349" s="819"/>
      <c r="U349" s="794"/>
    </row>
    <row r="350" spans="1:21">
      <c r="A350" s="796">
        <v>7</v>
      </c>
      <c r="B350" s="810" t="s">
        <v>1346</v>
      </c>
      <c r="C350" s="810"/>
      <c r="D350" s="810"/>
      <c r="E350" s="810"/>
      <c r="F350" s="810"/>
      <c r="G350" s="810"/>
      <c r="H350" s="810"/>
      <c r="I350" s="810"/>
      <c r="J350" s="810"/>
      <c r="K350" s="810"/>
      <c r="L350" s="818">
        <v>7.3</v>
      </c>
      <c r="M350" s="203" t="s">
        <v>364</v>
      </c>
      <c r="N350" s="783" t="s">
        <v>355</v>
      </c>
      <c r="O350" s="819"/>
      <c r="P350" s="819"/>
      <c r="Q350" s="819"/>
      <c r="R350" s="819"/>
      <c r="S350" s="819"/>
      <c r="T350" s="819"/>
      <c r="U350" s="794"/>
    </row>
    <row r="351" spans="1:21">
      <c r="A351" s="796">
        <v>7</v>
      </c>
      <c r="B351" s="810" t="s">
        <v>1347</v>
      </c>
      <c r="C351" s="810"/>
      <c r="D351" s="810"/>
      <c r="E351" s="810"/>
      <c r="F351" s="810"/>
      <c r="G351" s="810"/>
      <c r="H351" s="810"/>
      <c r="I351" s="810"/>
      <c r="J351" s="810"/>
      <c r="K351" s="810"/>
      <c r="L351" s="818">
        <v>7.4</v>
      </c>
      <c r="M351" s="203" t="s">
        <v>366</v>
      </c>
      <c r="N351" s="783" t="s">
        <v>355</v>
      </c>
      <c r="O351" s="819"/>
      <c r="P351" s="819"/>
      <c r="Q351" s="819"/>
      <c r="R351" s="819"/>
      <c r="S351" s="819"/>
      <c r="T351" s="819"/>
      <c r="U351" s="794"/>
    </row>
    <row r="352" spans="1:21">
      <c r="A352" s="796">
        <v>7</v>
      </c>
      <c r="B352" s="810" t="s">
        <v>1348</v>
      </c>
      <c r="C352" s="810"/>
      <c r="D352" s="810"/>
      <c r="E352" s="810"/>
      <c r="F352" s="810"/>
      <c r="G352" s="810"/>
      <c r="H352" s="810"/>
      <c r="I352" s="810"/>
      <c r="J352" s="810"/>
      <c r="K352" s="810"/>
      <c r="L352" s="818">
        <v>7.5</v>
      </c>
      <c r="M352" s="203" t="s">
        <v>368</v>
      </c>
      <c r="N352" s="783" t="s">
        <v>355</v>
      </c>
      <c r="O352" s="819"/>
      <c r="P352" s="819">
        <v>162.80000000000001</v>
      </c>
      <c r="Q352" s="819">
        <v>0</v>
      </c>
      <c r="R352" s="819"/>
      <c r="S352" s="819">
        <v>197.83</v>
      </c>
      <c r="T352" s="819">
        <v>0</v>
      </c>
      <c r="U352" s="794"/>
    </row>
    <row r="353" spans="1:21" s="93" customFormat="1">
      <c r="A353" s="796">
        <v>7</v>
      </c>
      <c r="B353" s="810" t="s">
        <v>1365</v>
      </c>
      <c r="C353" s="815"/>
      <c r="D353" s="815"/>
      <c r="E353" s="815"/>
      <c r="F353" s="815"/>
      <c r="G353" s="815"/>
      <c r="H353" s="815"/>
      <c r="I353" s="815"/>
      <c r="J353" s="815"/>
      <c r="K353" s="815"/>
      <c r="L353" s="816">
        <v>8</v>
      </c>
      <c r="M353" s="199" t="s">
        <v>392</v>
      </c>
      <c r="N353" s="783" t="s">
        <v>355</v>
      </c>
      <c r="O353" s="817">
        <v>0</v>
      </c>
      <c r="P353" s="817">
        <v>0</v>
      </c>
      <c r="Q353" s="817">
        <v>0</v>
      </c>
      <c r="R353" s="817">
        <v>0</v>
      </c>
      <c r="S353" s="817">
        <v>0</v>
      </c>
      <c r="T353" s="817">
        <v>0</v>
      </c>
      <c r="U353" s="794"/>
    </row>
    <row r="354" spans="1:21">
      <c r="A354" s="796">
        <v>7</v>
      </c>
      <c r="B354" s="810" t="s">
        <v>1366</v>
      </c>
      <c r="C354" s="810"/>
      <c r="D354" s="810"/>
      <c r="E354" s="810"/>
      <c r="F354" s="810"/>
      <c r="G354" s="810"/>
      <c r="H354" s="810"/>
      <c r="I354" s="810"/>
      <c r="J354" s="810"/>
      <c r="K354" s="810"/>
      <c r="L354" s="818">
        <v>8.1</v>
      </c>
      <c r="M354" s="203" t="s">
        <v>361</v>
      </c>
      <c r="N354" s="783" t="s">
        <v>355</v>
      </c>
      <c r="O354" s="819"/>
      <c r="P354" s="819"/>
      <c r="Q354" s="819"/>
      <c r="R354" s="819"/>
      <c r="S354" s="819"/>
      <c r="T354" s="819"/>
      <c r="U354" s="794"/>
    </row>
    <row r="355" spans="1:21">
      <c r="A355" s="796">
        <v>7</v>
      </c>
      <c r="B355" s="810" t="s">
        <v>1367</v>
      </c>
      <c r="C355" s="810"/>
      <c r="D355" s="810"/>
      <c r="E355" s="810"/>
      <c r="F355" s="810"/>
      <c r="G355" s="810"/>
      <c r="H355" s="810"/>
      <c r="I355" s="810"/>
      <c r="J355" s="810"/>
      <c r="K355" s="810"/>
      <c r="L355" s="818">
        <v>8.1999999999999993</v>
      </c>
      <c r="M355" s="203" t="s">
        <v>362</v>
      </c>
      <c r="N355" s="783" t="s">
        <v>355</v>
      </c>
      <c r="O355" s="819"/>
      <c r="P355" s="819"/>
      <c r="Q355" s="819"/>
      <c r="R355" s="819"/>
      <c r="S355" s="819"/>
      <c r="T355" s="819"/>
      <c r="U355" s="794"/>
    </row>
    <row r="356" spans="1:21">
      <c r="A356" s="796">
        <v>7</v>
      </c>
      <c r="B356" s="810" t="s">
        <v>1368</v>
      </c>
      <c r="C356" s="810"/>
      <c r="D356" s="810"/>
      <c r="E356" s="810"/>
      <c r="F356" s="810"/>
      <c r="G356" s="810"/>
      <c r="H356" s="810"/>
      <c r="I356" s="810"/>
      <c r="J356" s="810"/>
      <c r="K356" s="810"/>
      <c r="L356" s="818">
        <v>8.3000000000000007</v>
      </c>
      <c r="M356" s="203" t="s">
        <v>364</v>
      </c>
      <c r="N356" s="783" t="s">
        <v>355</v>
      </c>
      <c r="O356" s="819"/>
      <c r="P356" s="819"/>
      <c r="Q356" s="819"/>
      <c r="R356" s="819"/>
      <c r="S356" s="819"/>
      <c r="T356" s="819"/>
      <c r="U356" s="794"/>
    </row>
    <row r="357" spans="1:21">
      <c r="A357" s="796">
        <v>7</v>
      </c>
      <c r="B357" s="810" t="s">
        <v>1416</v>
      </c>
      <c r="C357" s="810"/>
      <c r="D357" s="810"/>
      <c r="E357" s="810"/>
      <c r="F357" s="810"/>
      <c r="G357" s="810"/>
      <c r="H357" s="810"/>
      <c r="I357" s="810"/>
      <c r="J357" s="810"/>
      <c r="K357" s="810"/>
      <c r="L357" s="818">
        <v>8.4</v>
      </c>
      <c r="M357" s="203" t="s">
        <v>366</v>
      </c>
      <c r="N357" s="783" t="s">
        <v>355</v>
      </c>
      <c r="O357" s="819"/>
      <c r="P357" s="819"/>
      <c r="Q357" s="819"/>
      <c r="R357" s="819"/>
      <c r="S357" s="819"/>
      <c r="T357" s="819"/>
      <c r="U357" s="794"/>
    </row>
    <row r="358" spans="1:21">
      <c r="A358" s="796">
        <v>7</v>
      </c>
      <c r="B358" s="810" t="s">
        <v>1417</v>
      </c>
      <c r="C358" s="810"/>
      <c r="D358" s="810"/>
      <c r="E358" s="810"/>
      <c r="F358" s="810"/>
      <c r="G358" s="810"/>
      <c r="H358" s="810"/>
      <c r="I358" s="810"/>
      <c r="J358" s="810"/>
      <c r="K358" s="810"/>
      <c r="L358" s="818">
        <v>8.5</v>
      </c>
      <c r="M358" s="203" t="s">
        <v>368</v>
      </c>
      <c r="N358" s="783" t="s">
        <v>355</v>
      </c>
      <c r="O358" s="819"/>
      <c r="P358" s="819"/>
      <c r="Q358" s="819"/>
      <c r="R358" s="819"/>
      <c r="S358" s="819"/>
      <c r="T358" s="819"/>
      <c r="U358" s="794"/>
    </row>
    <row r="359" spans="1:21">
      <c r="A359" s="769" t="s">
        <v>125</v>
      </c>
      <c r="B359" s="810"/>
      <c r="C359" s="810"/>
      <c r="D359" s="810"/>
      <c r="E359" s="810"/>
      <c r="F359" s="810"/>
      <c r="G359" s="810"/>
      <c r="H359" s="810"/>
      <c r="I359" s="810"/>
      <c r="J359" s="810"/>
      <c r="K359" s="810"/>
      <c r="L359" s="813" t="s">
        <v>2874</v>
      </c>
      <c r="M359" s="692"/>
      <c r="N359" s="673"/>
      <c r="O359" s="673"/>
      <c r="P359" s="673"/>
      <c r="Q359" s="673"/>
      <c r="R359" s="673"/>
      <c r="S359" s="673"/>
      <c r="T359" s="673"/>
      <c r="U359" s="814"/>
    </row>
    <row r="360" spans="1:21" s="93" customFormat="1" ht="22.8">
      <c r="A360" s="796">
        <v>8</v>
      </c>
      <c r="B360" s="810" t="s">
        <v>1306</v>
      </c>
      <c r="C360" s="815"/>
      <c r="D360" s="815"/>
      <c r="E360" s="815"/>
      <c r="F360" s="815"/>
      <c r="G360" s="815"/>
      <c r="H360" s="815"/>
      <c r="I360" s="815"/>
      <c r="J360" s="815"/>
      <c r="K360" s="815"/>
      <c r="L360" s="816">
        <v>1</v>
      </c>
      <c r="M360" s="199" t="s">
        <v>360</v>
      </c>
      <c r="N360" s="783" t="s">
        <v>355</v>
      </c>
      <c r="O360" s="817">
        <v>0</v>
      </c>
      <c r="P360" s="817">
        <v>0</v>
      </c>
      <c r="Q360" s="817">
        <v>0</v>
      </c>
      <c r="R360" s="817">
        <v>0</v>
      </c>
      <c r="S360" s="817">
        <v>0</v>
      </c>
      <c r="T360" s="817">
        <v>0</v>
      </c>
      <c r="U360" s="794"/>
    </row>
    <row r="361" spans="1:21">
      <c r="A361" s="796">
        <v>8</v>
      </c>
      <c r="B361" s="810" t="s">
        <v>1352</v>
      </c>
      <c r="C361" s="810"/>
      <c r="D361" s="810"/>
      <c r="E361" s="810"/>
      <c r="F361" s="810"/>
      <c r="G361" s="810"/>
      <c r="H361" s="810"/>
      <c r="I361" s="810"/>
      <c r="J361" s="810"/>
      <c r="K361" s="810"/>
      <c r="L361" s="818">
        <v>1.1000000000000001</v>
      </c>
      <c r="M361" s="203" t="s">
        <v>361</v>
      </c>
      <c r="N361" s="783" t="s">
        <v>355</v>
      </c>
      <c r="O361" s="819"/>
      <c r="P361" s="819"/>
      <c r="Q361" s="819"/>
      <c r="R361" s="819"/>
      <c r="S361" s="819"/>
      <c r="T361" s="819"/>
      <c r="U361" s="794"/>
    </row>
    <row r="362" spans="1:21">
      <c r="A362" s="796">
        <v>8</v>
      </c>
      <c r="B362" s="810" t="s">
        <v>1353</v>
      </c>
      <c r="C362" s="810"/>
      <c r="D362" s="810"/>
      <c r="E362" s="810"/>
      <c r="F362" s="810"/>
      <c r="G362" s="810"/>
      <c r="H362" s="810"/>
      <c r="I362" s="810"/>
      <c r="J362" s="810"/>
      <c r="K362" s="810"/>
      <c r="L362" s="818">
        <v>1.2</v>
      </c>
      <c r="M362" s="203" t="s">
        <v>362</v>
      </c>
      <c r="N362" s="783" t="s">
        <v>355</v>
      </c>
      <c r="O362" s="819"/>
      <c r="P362" s="819"/>
      <c r="Q362" s="819"/>
      <c r="R362" s="819"/>
      <c r="S362" s="819"/>
      <c r="T362" s="819"/>
      <c r="U362" s="794"/>
    </row>
    <row r="363" spans="1:21">
      <c r="A363" s="796">
        <v>8</v>
      </c>
      <c r="B363" s="810" t="s">
        <v>1354</v>
      </c>
      <c r="C363" s="810"/>
      <c r="D363" s="810"/>
      <c r="E363" s="810"/>
      <c r="F363" s="810"/>
      <c r="G363" s="810"/>
      <c r="H363" s="810"/>
      <c r="I363" s="810"/>
      <c r="J363" s="810"/>
      <c r="K363" s="810"/>
      <c r="L363" s="818">
        <v>1.3</v>
      </c>
      <c r="M363" s="203" t="s">
        <v>364</v>
      </c>
      <c r="N363" s="783" t="s">
        <v>355</v>
      </c>
      <c r="O363" s="819"/>
      <c r="P363" s="819"/>
      <c r="Q363" s="819"/>
      <c r="R363" s="819"/>
      <c r="S363" s="819"/>
      <c r="T363" s="819"/>
      <c r="U363" s="794"/>
    </row>
    <row r="364" spans="1:21">
      <c r="A364" s="796">
        <v>8</v>
      </c>
      <c r="B364" s="810" t="s">
        <v>1355</v>
      </c>
      <c r="C364" s="810"/>
      <c r="D364" s="810"/>
      <c r="E364" s="810"/>
      <c r="F364" s="810"/>
      <c r="G364" s="810"/>
      <c r="H364" s="810"/>
      <c r="I364" s="810"/>
      <c r="J364" s="810"/>
      <c r="K364" s="810"/>
      <c r="L364" s="818">
        <v>1.4</v>
      </c>
      <c r="M364" s="203" t="s">
        <v>366</v>
      </c>
      <c r="N364" s="783" t="s">
        <v>355</v>
      </c>
      <c r="O364" s="819"/>
      <c r="P364" s="819"/>
      <c r="Q364" s="819"/>
      <c r="R364" s="819"/>
      <c r="S364" s="819"/>
      <c r="T364" s="819"/>
      <c r="U364" s="794"/>
    </row>
    <row r="365" spans="1:21">
      <c r="A365" s="796">
        <v>8</v>
      </c>
      <c r="B365" s="810" t="s">
        <v>1408</v>
      </c>
      <c r="C365" s="810"/>
      <c r="D365" s="810"/>
      <c r="E365" s="810"/>
      <c r="F365" s="810"/>
      <c r="G365" s="810"/>
      <c r="H365" s="810"/>
      <c r="I365" s="810"/>
      <c r="J365" s="810"/>
      <c r="K365" s="810"/>
      <c r="L365" s="818">
        <v>1.5</v>
      </c>
      <c r="M365" s="203" t="s">
        <v>368</v>
      </c>
      <c r="N365" s="783" t="s">
        <v>355</v>
      </c>
      <c r="O365" s="819"/>
      <c r="P365" s="819"/>
      <c r="Q365" s="819"/>
      <c r="R365" s="819"/>
      <c r="S365" s="819"/>
      <c r="T365" s="819"/>
      <c r="U365" s="794"/>
    </row>
    <row r="366" spans="1:21" s="93" customFormat="1">
      <c r="A366" s="796">
        <v>8</v>
      </c>
      <c r="B366" s="810" t="s">
        <v>1307</v>
      </c>
      <c r="C366" s="815"/>
      <c r="D366" s="815"/>
      <c r="E366" s="815"/>
      <c r="F366" s="815"/>
      <c r="G366" s="815"/>
      <c r="H366" s="815"/>
      <c r="I366" s="815"/>
      <c r="J366" s="815"/>
      <c r="K366" s="815"/>
      <c r="L366" s="816">
        <v>2</v>
      </c>
      <c r="M366" s="199" t="s">
        <v>369</v>
      </c>
      <c r="N366" s="783" t="s">
        <v>355</v>
      </c>
      <c r="O366" s="817">
        <v>0</v>
      </c>
      <c r="P366" s="817">
        <v>0</v>
      </c>
      <c r="Q366" s="817">
        <v>0</v>
      </c>
      <c r="R366" s="817">
        <v>0</v>
      </c>
      <c r="S366" s="817">
        <v>0</v>
      </c>
      <c r="T366" s="817">
        <v>0</v>
      </c>
      <c r="U366" s="794"/>
    </row>
    <row r="367" spans="1:21">
      <c r="A367" s="796">
        <v>8</v>
      </c>
      <c r="B367" s="810" t="s">
        <v>1356</v>
      </c>
      <c r="C367" s="810"/>
      <c r="D367" s="810"/>
      <c r="E367" s="810"/>
      <c r="F367" s="810"/>
      <c r="G367" s="810"/>
      <c r="H367" s="810"/>
      <c r="I367" s="810"/>
      <c r="J367" s="810"/>
      <c r="K367" s="810"/>
      <c r="L367" s="818">
        <v>2.1</v>
      </c>
      <c r="M367" s="203" t="s">
        <v>361</v>
      </c>
      <c r="N367" s="783" t="s">
        <v>355</v>
      </c>
      <c r="O367" s="819"/>
      <c r="P367" s="819"/>
      <c r="Q367" s="819"/>
      <c r="R367" s="819"/>
      <c r="S367" s="819"/>
      <c r="T367" s="819"/>
      <c r="U367" s="794"/>
    </row>
    <row r="368" spans="1:21">
      <c r="A368" s="796">
        <v>8</v>
      </c>
      <c r="B368" s="810" t="s">
        <v>1357</v>
      </c>
      <c r="C368" s="810"/>
      <c r="D368" s="810"/>
      <c r="E368" s="810"/>
      <c r="F368" s="810"/>
      <c r="G368" s="810"/>
      <c r="H368" s="810"/>
      <c r="I368" s="810"/>
      <c r="J368" s="810"/>
      <c r="K368" s="810"/>
      <c r="L368" s="818">
        <v>2.2000000000000002</v>
      </c>
      <c r="M368" s="203" t="s">
        <v>362</v>
      </c>
      <c r="N368" s="783" t="s">
        <v>355</v>
      </c>
      <c r="O368" s="819"/>
      <c r="P368" s="819"/>
      <c r="Q368" s="819"/>
      <c r="R368" s="819"/>
      <c r="S368" s="819"/>
      <c r="T368" s="819"/>
      <c r="U368" s="794"/>
    </row>
    <row r="369" spans="1:21">
      <c r="A369" s="796">
        <v>8</v>
      </c>
      <c r="B369" s="810" t="s">
        <v>1409</v>
      </c>
      <c r="C369" s="810"/>
      <c r="D369" s="810"/>
      <c r="E369" s="810"/>
      <c r="F369" s="810"/>
      <c r="G369" s="810"/>
      <c r="H369" s="810"/>
      <c r="I369" s="810"/>
      <c r="J369" s="810"/>
      <c r="K369" s="810"/>
      <c r="L369" s="818">
        <v>2.2999999999999998</v>
      </c>
      <c r="M369" s="203" t="s">
        <v>364</v>
      </c>
      <c r="N369" s="783" t="s">
        <v>355</v>
      </c>
      <c r="O369" s="819"/>
      <c r="P369" s="819"/>
      <c r="Q369" s="819"/>
      <c r="R369" s="819"/>
      <c r="S369" s="819"/>
      <c r="T369" s="819"/>
      <c r="U369" s="794"/>
    </row>
    <row r="370" spans="1:21">
      <c r="A370" s="796">
        <v>8</v>
      </c>
      <c r="B370" s="810" t="s">
        <v>1410</v>
      </c>
      <c r="C370" s="810"/>
      <c r="D370" s="810"/>
      <c r="E370" s="810"/>
      <c r="F370" s="810"/>
      <c r="G370" s="810"/>
      <c r="H370" s="810"/>
      <c r="I370" s="810"/>
      <c r="J370" s="810"/>
      <c r="K370" s="810"/>
      <c r="L370" s="818">
        <v>2.4</v>
      </c>
      <c r="M370" s="203" t="s">
        <v>366</v>
      </c>
      <c r="N370" s="783" t="s">
        <v>355</v>
      </c>
      <c r="O370" s="819"/>
      <c r="P370" s="819"/>
      <c r="Q370" s="819"/>
      <c r="R370" s="819"/>
      <c r="S370" s="819"/>
      <c r="T370" s="819"/>
      <c r="U370" s="794"/>
    </row>
    <row r="371" spans="1:21">
      <c r="A371" s="796">
        <v>8</v>
      </c>
      <c r="B371" s="810" t="s">
        <v>1411</v>
      </c>
      <c r="C371" s="810"/>
      <c r="D371" s="810"/>
      <c r="E371" s="810"/>
      <c r="F371" s="810"/>
      <c r="G371" s="810"/>
      <c r="H371" s="810"/>
      <c r="I371" s="810"/>
      <c r="J371" s="810"/>
      <c r="K371" s="810"/>
      <c r="L371" s="818">
        <v>2.5</v>
      </c>
      <c r="M371" s="203" t="s">
        <v>368</v>
      </c>
      <c r="N371" s="783" t="s">
        <v>355</v>
      </c>
      <c r="O371" s="819"/>
      <c r="P371" s="819"/>
      <c r="Q371" s="819"/>
      <c r="R371" s="819"/>
      <c r="S371" s="819"/>
      <c r="T371" s="819"/>
      <c r="U371" s="794"/>
    </row>
    <row r="372" spans="1:21" s="93" customFormat="1">
      <c r="A372" s="796">
        <v>8</v>
      </c>
      <c r="B372" s="810" t="s">
        <v>1308</v>
      </c>
      <c r="C372" s="815"/>
      <c r="D372" s="815"/>
      <c r="E372" s="815"/>
      <c r="F372" s="815"/>
      <c r="G372" s="815"/>
      <c r="H372" s="815"/>
      <c r="I372" s="815"/>
      <c r="J372" s="815"/>
      <c r="K372" s="815"/>
      <c r="L372" s="816">
        <v>3</v>
      </c>
      <c r="M372" s="199" t="s">
        <v>371</v>
      </c>
      <c r="N372" s="783" t="s">
        <v>355</v>
      </c>
      <c r="O372" s="817">
        <v>0</v>
      </c>
      <c r="P372" s="817">
        <v>0</v>
      </c>
      <c r="Q372" s="817">
        <v>0</v>
      </c>
      <c r="R372" s="817">
        <v>0</v>
      </c>
      <c r="S372" s="817">
        <v>0</v>
      </c>
      <c r="T372" s="817">
        <v>0</v>
      </c>
      <c r="U372" s="794"/>
    </row>
    <row r="373" spans="1:21">
      <c r="A373" s="796">
        <v>8</v>
      </c>
      <c r="B373" s="810" t="s">
        <v>1324</v>
      </c>
      <c r="C373" s="810"/>
      <c r="D373" s="810"/>
      <c r="E373" s="810"/>
      <c r="F373" s="810"/>
      <c r="G373" s="810"/>
      <c r="H373" s="810"/>
      <c r="I373" s="810"/>
      <c r="J373" s="810"/>
      <c r="K373" s="810"/>
      <c r="L373" s="818">
        <v>3.1</v>
      </c>
      <c r="M373" s="203" t="s">
        <v>361</v>
      </c>
      <c r="N373" s="783" t="s">
        <v>355</v>
      </c>
      <c r="O373" s="819"/>
      <c r="P373" s="819"/>
      <c r="Q373" s="819"/>
      <c r="R373" s="819"/>
      <c r="S373" s="819"/>
      <c r="T373" s="819"/>
      <c r="U373" s="794"/>
    </row>
    <row r="374" spans="1:21">
      <c r="A374" s="796">
        <v>8</v>
      </c>
      <c r="B374" s="810" t="s">
        <v>1325</v>
      </c>
      <c r="C374" s="810"/>
      <c r="D374" s="810"/>
      <c r="E374" s="810"/>
      <c r="F374" s="810"/>
      <c r="G374" s="810"/>
      <c r="H374" s="810"/>
      <c r="I374" s="810"/>
      <c r="J374" s="810"/>
      <c r="K374" s="810"/>
      <c r="L374" s="818">
        <v>3.2</v>
      </c>
      <c r="M374" s="203" t="s">
        <v>362</v>
      </c>
      <c r="N374" s="783" t="s">
        <v>355</v>
      </c>
      <c r="O374" s="819"/>
      <c r="P374" s="819"/>
      <c r="Q374" s="819"/>
      <c r="R374" s="819"/>
      <c r="S374" s="819"/>
      <c r="T374" s="819"/>
      <c r="U374" s="794"/>
    </row>
    <row r="375" spans="1:21">
      <c r="A375" s="796">
        <v>8</v>
      </c>
      <c r="B375" s="810" t="s">
        <v>1326</v>
      </c>
      <c r="C375" s="810"/>
      <c r="D375" s="810"/>
      <c r="E375" s="810"/>
      <c r="F375" s="810"/>
      <c r="G375" s="810"/>
      <c r="H375" s="810"/>
      <c r="I375" s="810"/>
      <c r="J375" s="810"/>
      <c r="K375" s="810"/>
      <c r="L375" s="818">
        <v>3.3</v>
      </c>
      <c r="M375" s="203" t="s">
        <v>364</v>
      </c>
      <c r="N375" s="783" t="s">
        <v>355</v>
      </c>
      <c r="O375" s="819"/>
      <c r="P375" s="819"/>
      <c r="Q375" s="819"/>
      <c r="R375" s="819"/>
      <c r="S375" s="819"/>
      <c r="T375" s="819"/>
      <c r="U375" s="794"/>
    </row>
    <row r="376" spans="1:21">
      <c r="A376" s="796">
        <v>8</v>
      </c>
      <c r="B376" s="810" t="s">
        <v>1412</v>
      </c>
      <c r="C376" s="810"/>
      <c r="D376" s="810"/>
      <c r="E376" s="810"/>
      <c r="F376" s="810"/>
      <c r="G376" s="810"/>
      <c r="H376" s="810"/>
      <c r="I376" s="810"/>
      <c r="J376" s="810"/>
      <c r="K376" s="810"/>
      <c r="L376" s="818">
        <v>3.4</v>
      </c>
      <c r="M376" s="203" t="s">
        <v>366</v>
      </c>
      <c r="N376" s="783" t="s">
        <v>355</v>
      </c>
      <c r="O376" s="819"/>
      <c r="P376" s="819"/>
      <c r="Q376" s="819"/>
      <c r="R376" s="819"/>
      <c r="S376" s="819"/>
      <c r="T376" s="819"/>
      <c r="U376" s="794"/>
    </row>
    <row r="377" spans="1:21">
      <c r="A377" s="796">
        <v>8</v>
      </c>
      <c r="B377" s="810" t="s">
        <v>1413</v>
      </c>
      <c r="C377" s="810"/>
      <c r="D377" s="810"/>
      <c r="E377" s="810"/>
      <c r="F377" s="810"/>
      <c r="G377" s="810"/>
      <c r="H377" s="810"/>
      <c r="I377" s="810"/>
      <c r="J377" s="810"/>
      <c r="K377" s="810"/>
      <c r="L377" s="818">
        <v>3.5</v>
      </c>
      <c r="M377" s="203" t="s">
        <v>368</v>
      </c>
      <c r="N377" s="783" t="s">
        <v>355</v>
      </c>
      <c r="O377" s="819"/>
      <c r="P377" s="819"/>
      <c r="Q377" s="819"/>
      <c r="R377" s="819"/>
      <c r="S377" s="819"/>
      <c r="T377" s="819"/>
      <c r="U377" s="794"/>
    </row>
    <row r="378" spans="1:21" s="93" customFormat="1" ht="22.8">
      <c r="A378" s="796">
        <v>8</v>
      </c>
      <c r="B378" s="810" t="s">
        <v>1362</v>
      </c>
      <c r="C378" s="815"/>
      <c r="D378" s="815"/>
      <c r="E378" s="815"/>
      <c r="F378" s="815"/>
      <c r="G378" s="815"/>
      <c r="H378" s="815"/>
      <c r="I378" s="815"/>
      <c r="J378" s="815"/>
      <c r="K378" s="815"/>
      <c r="L378" s="816">
        <v>4</v>
      </c>
      <c r="M378" s="199" t="s">
        <v>375</v>
      </c>
      <c r="N378" s="783" t="s">
        <v>355</v>
      </c>
      <c r="O378" s="817">
        <v>0</v>
      </c>
      <c r="P378" s="817">
        <v>0</v>
      </c>
      <c r="Q378" s="817">
        <v>0</v>
      </c>
      <c r="R378" s="817">
        <v>0</v>
      </c>
      <c r="S378" s="817">
        <v>0</v>
      </c>
      <c r="T378" s="817">
        <v>0</v>
      </c>
      <c r="U378" s="794"/>
    </row>
    <row r="379" spans="1:21">
      <c r="A379" s="796">
        <v>8</v>
      </c>
      <c r="B379" s="810" t="s">
        <v>1309</v>
      </c>
      <c r="C379" s="810"/>
      <c r="D379" s="810"/>
      <c r="E379" s="810"/>
      <c r="F379" s="810"/>
      <c r="G379" s="810"/>
      <c r="H379" s="810"/>
      <c r="I379" s="810"/>
      <c r="J379" s="810"/>
      <c r="K379" s="810"/>
      <c r="L379" s="818">
        <v>4.0999999999999996</v>
      </c>
      <c r="M379" s="203" t="s">
        <v>361</v>
      </c>
      <c r="N379" s="783" t="s">
        <v>355</v>
      </c>
      <c r="O379" s="819">
        <v>0</v>
      </c>
      <c r="P379" s="819">
        <v>0</v>
      </c>
      <c r="Q379" s="819">
        <v>0</v>
      </c>
      <c r="R379" s="819">
        <v>0</v>
      </c>
      <c r="S379" s="819">
        <v>0</v>
      </c>
      <c r="T379" s="819">
        <v>0</v>
      </c>
      <c r="U379" s="794"/>
    </row>
    <row r="380" spans="1:21">
      <c r="A380" s="796">
        <v>8</v>
      </c>
      <c r="B380" s="810" t="s">
        <v>1310</v>
      </c>
      <c r="C380" s="810"/>
      <c r="D380" s="810"/>
      <c r="E380" s="810"/>
      <c r="F380" s="810"/>
      <c r="G380" s="810"/>
      <c r="H380" s="810"/>
      <c r="I380" s="810"/>
      <c r="J380" s="810"/>
      <c r="K380" s="810"/>
      <c r="L380" s="818">
        <v>4.2</v>
      </c>
      <c r="M380" s="203" t="s">
        <v>362</v>
      </c>
      <c r="N380" s="783" t="s">
        <v>355</v>
      </c>
      <c r="O380" s="819">
        <v>0</v>
      </c>
      <c r="P380" s="819">
        <v>0</v>
      </c>
      <c r="Q380" s="819">
        <v>0</v>
      </c>
      <c r="R380" s="819">
        <v>0</v>
      </c>
      <c r="S380" s="819">
        <v>0</v>
      </c>
      <c r="T380" s="819">
        <v>0</v>
      </c>
      <c r="U380" s="794"/>
    </row>
    <row r="381" spans="1:21">
      <c r="A381" s="796">
        <v>8</v>
      </c>
      <c r="B381" s="810" t="s">
        <v>1327</v>
      </c>
      <c r="C381" s="810"/>
      <c r="D381" s="810"/>
      <c r="E381" s="810"/>
      <c r="F381" s="810"/>
      <c r="G381" s="810"/>
      <c r="H381" s="810"/>
      <c r="I381" s="810"/>
      <c r="J381" s="810"/>
      <c r="K381" s="810"/>
      <c r="L381" s="818">
        <v>4.3</v>
      </c>
      <c r="M381" s="203" t="s">
        <v>364</v>
      </c>
      <c r="N381" s="783" t="s">
        <v>355</v>
      </c>
      <c r="O381" s="819">
        <v>0</v>
      </c>
      <c r="P381" s="819">
        <v>0</v>
      </c>
      <c r="Q381" s="819">
        <v>0</v>
      </c>
      <c r="R381" s="819">
        <v>0</v>
      </c>
      <c r="S381" s="819">
        <v>0</v>
      </c>
      <c r="T381" s="819">
        <v>0</v>
      </c>
      <c r="U381" s="794"/>
    </row>
    <row r="382" spans="1:21">
      <c r="A382" s="796">
        <v>8</v>
      </c>
      <c r="B382" s="810" t="s">
        <v>1328</v>
      </c>
      <c r="C382" s="810"/>
      <c r="D382" s="810"/>
      <c r="E382" s="810"/>
      <c r="F382" s="810"/>
      <c r="G382" s="810"/>
      <c r="H382" s="810"/>
      <c r="I382" s="810"/>
      <c r="J382" s="810"/>
      <c r="K382" s="810"/>
      <c r="L382" s="818">
        <v>4.4000000000000004</v>
      </c>
      <c r="M382" s="203" t="s">
        <v>366</v>
      </c>
      <c r="N382" s="783" t="s">
        <v>355</v>
      </c>
      <c r="O382" s="819">
        <v>0</v>
      </c>
      <c r="P382" s="819">
        <v>0</v>
      </c>
      <c r="Q382" s="819">
        <v>0</v>
      </c>
      <c r="R382" s="819">
        <v>0</v>
      </c>
      <c r="S382" s="819">
        <v>0</v>
      </c>
      <c r="T382" s="819">
        <v>0</v>
      </c>
      <c r="U382" s="794"/>
    </row>
    <row r="383" spans="1:21">
      <c r="A383" s="796">
        <v>8</v>
      </c>
      <c r="B383" s="810" t="s">
        <v>1414</v>
      </c>
      <c r="C383" s="810"/>
      <c r="D383" s="810"/>
      <c r="E383" s="810"/>
      <c r="F383" s="810"/>
      <c r="G383" s="810"/>
      <c r="H383" s="810"/>
      <c r="I383" s="810"/>
      <c r="J383" s="810"/>
      <c r="K383" s="810"/>
      <c r="L383" s="818">
        <v>4.5</v>
      </c>
      <c r="M383" s="203" t="s">
        <v>368</v>
      </c>
      <c r="N383" s="783" t="s">
        <v>355</v>
      </c>
      <c r="O383" s="819">
        <v>0</v>
      </c>
      <c r="P383" s="819">
        <v>0</v>
      </c>
      <c r="Q383" s="819">
        <v>0</v>
      </c>
      <c r="R383" s="819">
        <v>0</v>
      </c>
      <c r="S383" s="819">
        <v>0</v>
      </c>
      <c r="T383" s="819">
        <v>0</v>
      </c>
      <c r="U383" s="794"/>
    </row>
    <row r="384" spans="1:21" s="93" customFormat="1">
      <c r="A384" s="796">
        <v>8</v>
      </c>
      <c r="B384" s="810" t="s">
        <v>1311</v>
      </c>
      <c r="C384" s="815"/>
      <c r="D384" s="815"/>
      <c r="E384" s="815"/>
      <c r="F384" s="815"/>
      <c r="G384" s="815"/>
      <c r="H384" s="815"/>
      <c r="I384" s="815"/>
      <c r="J384" s="815"/>
      <c r="K384" s="815"/>
      <c r="L384" s="816">
        <v>5</v>
      </c>
      <c r="M384" s="199" t="s">
        <v>380</v>
      </c>
      <c r="N384" s="783" t="s">
        <v>355</v>
      </c>
      <c r="O384" s="817">
        <v>0</v>
      </c>
      <c r="P384" s="817">
        <v>0</v>
      </c>
      <c r="Q384" s="817">
        <v>0</v>
      </c>
      <c r="R384" s="817">
        <v>0</v>
      </c>
      <c r="S384" s="817">
        <v>0</v>
      </c>
      <c r="T384" s="817">
        <v>0</v>
      </c>
      <c r="U384" s="794"/>
    </row>
    <row r="385" spans="1:21">
      <c r="A385" s="796">
        <v>8</v>
      </c>
      <c r="B385" s="810" t="s">
        <v>1337</v>
      </c>
      <c r="C385" s="810"/>
      <c r="D385" s="810"/>
      <c r="E385" s="810"/>
      <c r="F385" s="810"/>
      <c r="G385" s="810"/>
      <c r="H385" s="810"/>
      <c r="I385" s="810"/>
      <c r="J385" s="810"/>
      <c r="K385" s="810"/>
      <c r="L385" s="818">
        <v>5.0999999999999996</v>
      </c>
      <c r="M385" s="203" t="s">
        <v>361</v>
      </c>
      <c r="N385" s="783" t="s">
        <v>355</v>
      </c>
      <c r="O385" s="819">
        <v>0</v>
      </c>
      <c r="P385" s="819">
        <v>0</v>
      </c>
      <c r="Q385" s="819">
        <v>0</v>
      </c>
      <c r="R385" s="819">
        <v>0</v>
      </c>
      <c r="S385" s="819">
        <v>0</v>
      </c>
      <c r="T385" s="819">
        <v>0</v>
      </c>
      <c r="U385" s="794"/>
    </row>
    <row r="386" spans="1:21">
      <c r="A386" s="796">
        <v>8</v>
      </c>
      <c r="B386" s="810" t="s">
        <v>1338</v>
      </c>
      <c r="C386" s="810"/>
      <c r="D386" s="810"/>
      <c r="E386" s="810"/>
      <c r="F386" s="810"/>
      <c r="G386" s="810"/>
      <c r="H386" s="810"/>
      <c r="I386" s="810"/>
      <c r="J386" s="810"/>
      <c r="K386" s="810"/>
      <c r="L386" s="818">
        <v>5.2</v>
      </c>
      <c r="M386" s="203" t="s">
        <v>362</v>
      </c>
      <c r="N386" s="783" t="s">
        <v>355</v>
      </c>
      <c r="O386" s="819">
        <v>0</v>
      </c>
      <c r="P386" s="819">
        <v>0</v>
      </c>
      <c r="Q386" s="819">
        <v>0</v>
      </c>
      <c r="R386" s="819">
        <v>0</v>
      </c>
      <c r="S386" s="819">
        <v>0</v>
      </c>
      <c r="T386" s="819">
        <v>0</v>
      </c>
      <c r="U386" s="794"/>
    </row>
    <row r="387" spans="1:21">
      <c r="A387" s="796">
        <v>8</v>
      </c>
      <c r="B387" s="810" t="s">
        <v>1339</v>
      </c>
      <c r="C387" s="810"/>
      <c r="D387" s="810"/>
      <c r="E387" s="810"/>
      <c r="F387" s="810"/>
      <c r="G387" s="810"/>
      <c r="H387" s="810"/>
      <c r="I387" s="810"/>
      <c r="J387" s="810"/>
      <c r="K387" s="810"/>
      <c r="L387" s="818">
        <v>5.3</v>
      </c>
      <c r="M387" s="203" t="s">
        <v>364</v>
      </c>
      <c r="N387" s="783" t="s">
        <v>355</v>
      </c>
      <c r="O387" s="819">
        <v>0</v>
      </c>
      <c r="P387" s="819">
        <v>0</v>
      </c>
      <c r="Q387" s="819">
        <v>0</v>
      </c>
      <c r="R387" s="819">
        <v>0</v>
      </c>
      <c r="S387" s="819">
        <v>0</v>
      </c>
      <c r="T387" s="819">
        <v>0</v>
      </c>
      <c r="U387" s="794"/>
    </row>
    <row r="388" spans="1:21">
      <c r="A388" s="796">
        <v>8</v>
      </c>
      <c r="B388" s="810" t="s">
        <v>1340</v>
      </c>
      <c r="C388" s="810"/>
      <c r="D388" s="810"/>
      <c r="E388" s="810"/>
      <c r="F388" s="810"/>
      <c r="G388" s="810"/>
      <c r="H388" s="810"/>
      <c r="I388" s="810"/>
      <c r="J388" s="810"/>
      <c r="K388" s="810"/>
      <c r="L388" s="818">
        <v>5.4</v>
      </c>
      <c r="M388" s="203" t="s">
        <v>366</v>
      </c>
      <c r="N388" s="783" t="s">
        <v>355</v>
      </c>
      <c r="O388" s="819">
        <v>0</v>
      </c>
      <c r="P388" s="819">
        <v>0</v>
      </c>
      <c r="Q388" s="819">
        <v>0</v>
      </c>
      <c r="R388" s="819">
        <v>0</v>
      </c>
      <c r="S388" s="819">
        <v>0</v>
      </c>
      <c r="T388" s="819">
        <v>0</v>
      </c>
      <c r="U388" s="794"/>
    </row>
    <row r="389" spans="1:21">
      <c r="A389" s="796">
        <v>8</v>
      </c>
      <c r="B389" s="810" t="s">
        <v>1415</v>
      </c>
      <c r="C389" s="810"/>
      <c r="D389" s="810"/>
      <c r="E389" s="810"/>
      <c r="F389" s="810"/>
      <c r="G389" s="810"/>
      <c r="H389" s="810"/>
      <c r="I389" s="810"/>
      <c r="J389" s="810"/>
      <c r="K389" s="810"/>
      <c r="L389" s="818">
        <v>5.5</v>
      </c>
      <c r="M389" s="203" t="s">
        <v>368</v>
      </c>
      <c r="N389" s="783" t="s">
        <v>355</v>
      </c>
      <c r="O389" s="819">
        <v>0</v>
      </c>
      <c r="P389" s="819">
        <v>0</v>
      </c>
      <c r="Q389" s="819">
        <v>0</v>
      </c>
      <c r="R389" s="819">
        <v>0</v>
      </c>
      <c r="S389" s="819">
        <v>0</v>
      </c>
      <c r="T389" s="819">
        <v>0</v>
      </c>
      <c r="U389" s="794"/>
    </row>
    <row r="390" spans="1:21" s="93" customFormat="1" ht="22.8">
      <c r="A390" s="796">
        <v>8</v>
      </c>
      <c r="B390" s="810" t="s">
        <v>1363</v>
      </c>
      <c r="C390" s="815"/>
      <c r="D390" s="815"/>
      <c r="E390" s="815"/>
      <c r="F390" s="815"/>
      <c r="G390" s="815"/>
      <c r="H390" s="815"/>
      <c r="I390" s="815"/>
      <c r="J390" s="815"/>
      <c r="K390" s="815"/>
      <c r="L390" s="816">
        <v>6</v>
      </c>
      <c r="M390" s="199" t="s">
        <v>384</v>
      </c>
      <c r="N390" s="205"/>
      <c r="O390" s="206"/>
      <c r="P390" s="206"/>
      <c r="Q390" s="206"/>
      <c r="R390" s="206"/>
      <c r="S390" s="206"/>
      <c r="T390" s="206"/>
      <c r="U390" s="794"/>
    </row>
    <row r="391" spans="1:21">
      <c r="A391" s="796">
        <v>8</v>
      </c>
      <c r="B391" s="810" t="s">
        <v>1341</v>
      </c>
      <c r="C391" s="810"/>
      <c r="D391" s="810"/>
      <c r="E391" s="810"/>
      <c r="F391" s="810"/>
      <c r="G391" s="810"/>
      <c r="H391" s="810"/>
      <c r="I391" s="810"/>
      <c r="J391" s="810"/>
      <c r="K391" s="810"/>
      <c r="L391" s="818">
        <v>6.1</v>
      </c>
      <c r="M391" s="203" t="s">
        <v>361</v>
      </c>
      <c r="N391" s="200" t="s">
        <v>142</v>
      </c>
      <c r="O391" s="819">
        <v>0</v>
      </c>
      <c r="P391" s="819">
        <v>0</v>
      </c>
      <c r="Q391" s="819">
        <v>0</v>
      </c>
      <c r="R391" s="819">
        <v>0</v>
      </c>
      <c r="S391" s="819">
        <v>0</v>
      </c>
      <c r="T391" s="819">
        <v>0</v>
      </c>
      <c r="U391" s="794"/>
    </row>
    <row r="392" spans="1:21">
      <c r="A392" s="796">
        <v>8</v>
      </c>
      <c r="B392" s="810" t="s">
        <v>1342</v>
      </c>
      <c r="C392" s="810"/>
      <c r="D392" s="810"/>
      <c r="E392" s="810"/>
      <c r="F392" s="810"/>
      <c r="G392" s="810"/>
      <c r="H392" s="810"/>
      <c r="I392" s="810"/>
      <c r="J392" s="810"/>
      <c r="K392" s="810"/>
      <c r="L392" s="818">
        <v>6.2</v>
      </c>
      <c r="M392" s="203" t="s">
        <v>362</v>
      </c>
      <c r="N392" s="200" t="s">
        <v>142</v>
      </c>
      <c r="O392" s="819">
        <v>0</v>
      </c>
      <c r="P392" s="819">
        <v>0</v>
      </c>
      <c r="Q392" s="819">
        <v>0</v>
      </c>
      <c r="R392" s="819">
        <v>0</v>
      </c>
      <c r="S392" s="819">
        <v>0</v>
      </c>
      <c r="T392" s="819">
        <v>0</v>
      </c>
      <c r="U392" s="794"/>
    </row>
    <row r="393" spans="1:21">
      <c r="A393" s="796">
        <v>8</v>
      </c>
      <c r="B393" s="810" t="s">
        <v>1343</v>
      </c>
      <c r="C393" s="810"/>
      <c r="D393" s="810"/>
      <c r="E393" s="810"/>
      <c r="F393" s="810"/>
      <c r="G393" s="810"/>
      <c r="H393" s="810"/>
      <c r="I393" s="810"/>
      <c r="J393" s="810"/>
      <c r="K393" s="810"/>
      <c r="L393" s="818">
        <v>6.3</v>
      </c>
      <c r="M393" s="203" t="s">
        <v>364</v>
      </c>
      <c r="N393" s="200" t="s">
        <v>142</v>
      </c>
      <c r="O393" s="819">
        <v>0</v>
      </c>
      <c r="P393" s="819">
        <v>0</v>
      </c>
      <c r="Q393" s="819">
        <v>0</v>
      </c>
      <c r="R393" s="819">
        <v>0</v>
      </c>
      <c r="S393" s="819">
        <v>0</v>
      </c>
      <c r="T393" s="819">
        <v>0</v>
      </c>
      <c r="U393" s="794"/>
    </row>
    <row r="394" spans="1:21">
      <c r="A394" s="796">
        <v>8</v>
      </c>
      <c r="B394" s="810" t="s">
        <v>1344</v>
      </c>
      <c r="C394" s="810"/>
      <c r="D394" s="810"/>
      <c r="E394" s="810"/>
      <c r="F394" s="810"/>
      <c r="G394" s="810"/>
      <c r="H394" s="810"/>
      <c r="I394" s="810"/>
      <c r="J394" s="810"/>
      <c r="K394" s="810"/>
      <c r="L394" s="818">
        <v>6.4</v>
      </c>
      <c r="M394" s="203" t="s">
        <v>366</v>
      </c>
      <c r="N394" s="200" t="s">
        <v>142</v>
      </c>
      <c r="O394" s="819">
        <v>0</v>
      </c>
      <c r="P394" s="819">
        <v>0</v>
      </c>
      <c r="Q394" s="819">
        <v>0</v>
      </c>
      <c r="R394" s="819">
        <v>0</v>
      </c>
      <c r="S394" s="819">
        <v>0</v>
      </c>
      <c r="T394" s="819">
        <v>0</v>
      </c>
      <c r="U394" s="794"/>
    </row>
    <row r="395" spans="1:21">
      <c r="A395" s="796">
        <v>8</v>
      </c>
      <c r="B395" s="810" t="s">
        <v>1399</v>
      </c>
      <c r="C395" s="810"/>
      <c r="D395" s="810"/>
      <c r="E395" s="810"/>
      <c r="F395" s="810"/>
      <c r="G395" s="810"/>
      <c r="H395" s="810"/>
      <c r="I395" s="810"/>
      <c r="J395" s="810"/>
      <c r="K395" s="810"/>
      <c r="L395" s="818">
        <v>6.5</v>
      </c>
      <c r="M395" s="203" t="s">
        <v>368</v>
      </c>
      <c r="N395" s="200" t="s">
        <v>142</v>
      </c>
      <c r="O395" s="819">
        <v>0</v>
      </c>
      <c r="P395" s="819">
        <v>0</v>
      </c>
      <c r="Q395" s="819">
        <v>0</v>
      </c>
      <c r="R395" s="819">
        <v>0</v>
      </c>
      <c r="S395" s="819">
        <v>0</v>
      </c>
      <c r="T395" s="819">
        <v>0</v>
      </c>
      <c r="U395" s="794"/>
    </row>
    <row r="396" spans="1:21" s="93" customFormat="1">
      <c r="A396" s="796">
        <v>8</v>
      </c>
      <c r="B396" s="810" t="s">
        <v>1364</v>
      </c>
      <c r="C396" s="815"/>
      <c r="D396" s="815"/>
      <c r="E396" s="815"/>
      <c r="F396" s="815"/>
      <c r="G396" s="815"/>
      <c r="H396" s="815"/>
      <c r="I396" s="815"/>
      <c r="J396" s="815"/>
      <c r="K396" s="815"/>
      <c r="L396" s="816">
        <v>7</v>
      </c>
      <c r="M396" s="199" t="s">
        <v>388</v>
      </c>
      <c r="N396" s="783" t="s">
        <v>355</v>
      </c>
      <c r="O396" s="817">
        <v>0</v>
      </c>
      <c r="P396" s="817">
        <v>0</v>
      </c>
      <c r="Q396" s="817">
        <v>0</v>
      </c>
      <c r="R396" s="817">
        <v>0</v>
      </c>
      <c r="S396" s="817">
        <v>0</v>
      </c>
      <c r="T396" s="817">
        <v>0</v>
      </c>
      <c r="U396" s="794"/>
    </row>
    <row r="397" spans="1:21">
      <c r="A397" s="796">
        <v>8</v>
      </c>
      <c r="B397" s="810" t="s">
        <v>1390</v>
      </c>
      <c r="C397" s="810"/>
      <c r="D397" s="810"/>
      <c r="E397" s="810"/>
      <c r="F397" s="810"/>
      <c r="G397" s="810"/>
      <c r="H397" s="810"/>
      <c r="I397" s="810"/>
      <c r="J397" s="810"/>
      <c r="K397" s="810"/>
      <c r="L397" s="818">
        <v>7.1</v>
      </c>
      <c r="M397" s="203" t="s">
        <v>361</v>
      </c>
      <c r="N397" s="783" t="s">
        <v>355</v>
      </c>
      <c r="O397" s="819"/>
      <c r="P397" s="819"/>
      <c r="Q397" s="819"/>
      <c r="R397" s="819"/>
      <c r="S397" s="819"/>
      <c r="T397" s="819"/>
      <c r="U397" s="794"/>
    </row>
    <row r="398" spans="1:21">
      <c r="A398" s="796">
        <v>8</v>
      </c>
      <c r="B398" s="810" t="s">
        <v>1345</v>
      </c>
      <c r="C398" s="810"/>
      <c r="D398" s="810"/>
      <c r="E398" s="810"/>
      <c r="F398" s="810"/>
      <c r="G398" s="810"/>
      <c r="H398" s="810"/>
      <c r="I398" s="810"/>
      <c r="J398" s="810"/>
      <c r="K398" s="810"/>
      <c r="L398" s="818">
        <v>7.2</v>
      </c>
      <c r="M398" s="203" t="s">
        <v>362</v>
      </c>
      <c r="N398" s="783" t="s">
        <v>355</v>
      </c>
      <c r="O398" s="819"/>
      <c r="P398" s="819"/>
      <c r="Q398" s="819"/>
      <c r="R398" s="819"/>
      <c r="S398" s="819"/>
      <c r="T398" s="819"/>
      <c r="U398" s="794"/>
    </row>
    <row r="399" spans="1:21">
      <c r="A399" s="796">
        <v>8</v>
      </c>
      <c r="B399" s="810" t="s">
        <v>1346</v>
      </c>
      <c r="C399" s="810"/>
      <c r="D399" s="810"/>
      <c r="E399" s="810"/>
      <c r="F399" s="810"/>
      <c r="G399" s="810"/>
      <c r="H399" s="810"/>
      <c r="I399" s="810"/>
      <c r="J399" s="810"/>
      <c r="K399" s="810"/>
      <c r="L399" s="818">
        <v>7.3</v>
      </c>
      <c r="M399" s="203" t="s">
        <v>364</v>
      </c>
      <c r="N399" s="783" t="s">
        <v>355</v>
      </c>
      <c r="O399" s="819"/>
      <c r="P399" s="819"/>
      <c r="Q399" s="819"/>
      <c r="R399" s="819"/>
      <c r="S399" s="819"/>
      <c r="T399" s="819"/>
      <c r="U399" s="794"/>
    </row>
    <row r="400" spans="1:21">
      <c r="A400" s="796">
        <v>8</v>
      </c>
      <c r="B400" s="810" t="s">
        <v>1347</v>
      </c>
      <c r="C400" s="810"/>
      <c r="D400" s="810"/>
      <c r="E400" s="810"/>
      <c r="F400" s="810"/>
      <c r="G400" s="810"/>
      <c r="H400" s="810"/>
      <c r="I400" s="810"/>
      <c r="J400" s="810"/>
      <c r="K400" s="810"/>
      <c r="L400" s="818">
        <v>7.4</v>
      </c>
      <c r="M400" s="203" t="s">
        <v>366</v>
      </c>
      <c r="N400" s="783" t="s">
        <v>355</v>
      </c>
      <c r="O400" s="819"/>
      <c r="P400" s="819"/>
      <c r="Q400" s="819"/>
      <c r="R400" s="819"/>
      <c r="S400" s="819"/>
      <c r="T400" s="819"/>
      <c r="U400" s="794"/>
    </row>
    <row r="401" spans="1:21">
      <c r="A401" s="796">
        <v>8</v>
      </c>
      <c r="B401" s="810" t="s">
        <v>1348</v>
      </c>
      <c r="C401" s="810"/>
      <c r="D401" s="810"/>
      <c r="E401" s="810"/>
      <c r="F401" s="810"/>
      <c r="G401" s="810"/>
      <c r="H401" s="810"/>
      <c r="I401" s="810"/>
      <c r="J401" s="810"/>
      <c r="K401" s="810"/>
      <c r="L401" s="818">
        <v>7.5</v>
      </c>
      <c r="M401" s="203" t="s">
        <v>368</v>
      </c>
      <c r="N401" s="783" t="s">
        <v>355</v>
      </c>
      <c r="O401" s="819"/>
      <c r="P401" s="819"/>
      <c r="Q401" s="819"/>
      <c r="R401" s="819"/>
      <c r="S401" s="819"/>
      <c r="T401" s="819"/>
      <c r="U401" s="794"/>
    </row>
    <row r="402" spans="1:21" s="93" customFormat="1">
      <c r="A402" s="796">
        <v>8</v>
      </c>
      <c r="B402" s="810" t="s">
        <v>1365</v>
      </c>
      <c r="C402" s="815"/>
      <c r="D402" s="815"/>
      <c r="E402" s="815"/>
      <c r="F402" s="815"/>
      <c r="G402" s="815"/>
      <c r="H402" s="815"/>
      <c r="I402" s="815"/>
      <c r="J402" s="815"/>
      <c r="K402" s="815"/>
      <c r="L402" s="816">
        <v>8</v>
      </c>
      <c r="M402" s="199" t="s">
        <v>392</v>
      </c>
      <c r="N402" s="783" t="s">
        <v>355</v>
      </c>
      <c r="O402" s="817">
        <v>0</v>
      </c>
      <c r="P402" s="817">
        <v>0</v>
      </c>
      <c r="Q402" s="817">
        <v>0</v>
      </c>
      <c r="R402" s="817">
        <v>0</v>
      </c>
      <c r="S402" s="817">
        <v>0</v>
      </c>
      <c r="T402" s="817">
        <v>0</v>
      </c>
      <c r="U402" s="794"/>
    </row>
    <row r="403" spans="1:21">
      <c r="A403" s="796">
        <v>8</v>
      </c>
      <c r="B403" s="810" t="s">
        <v>1366</v>
      </c>
      <c r="C403" s="810"/>
      <c r="D403" s="810"/>
      <c r="E403" s="810"/>
      <c r="F403" s="810"/>
      <c r="G403" s="810"/>
      <c r="H403" s="810"/>
      <c r="I403" s="810"/>
      <c r="J403" s="810"/>
      <c r="K403" s="810"/>
      <c r="L403" s="818">
        <v>8.1</v>
      </c>
      <c r="M403" s="203" t="s">
        <v>361</v>
      </c>
      <c r="N403" s="783" t="s">
        <v>355</v>
      </c>
      <c r="O403" s="819"/>
      <c r="P403" s="819"/>
      <c r="Q403" s="819"/>
      <c r="R403" s="819"/>
      <c r="S403" s="819"/>
      <c r="T403" s="819"/>
      <c r="U403" s="794"/>
    </row>
    <row r="404" spans="1:21">
      <c r="A404" s="796">
        <v>8</v>
      </c>
      <c r="B404" s="810" t="s">
        <v>1367</v>
      </c>
      <c r="C404" s="810"/>
      <c r="D404" s="810"/>
      <c r="E404" s="810"/>
      <c r="F404" s="810"/>
      <c r="G404" s="810"/>
      <c r="H404" s="810"/>
      <c r="I404" s="810"/>
      <c r="J404" s="810"/>
      <c r="K404" s="810"/>
      <c r="L404" s="818">
        <v>8.1999999999999993</v>
      </c>
      <c r="M404" s="203" t="s">
        <v>362</v>
      </c>
      <c r="N404" s="783" t="s">
        <v>355</v>
      </c>
      <c r="O404" s="819"/>
      <c r="P404" s="819"/>
      <c r="Q404" s="819"/>
      <c r="R404" s="819"/>
      <c r="S404" s="819"/>
      <c r="T404" s="819"/>
      <c r="U404" s="794"/>
    </row>
    <row r="405" spans="1:21">
      <c r="A405" s="796">
        <v>8</v>
      </c>
      <c r="B405" s="810" t="s">
        <v>1368</v>
      </c>
      <c r="C405" s="810"/>
      <c r="D405" s="810"/>
      <c r="E405" s="810"/>
      <c r="F405" s="810"/>
      <c r="G405" s="810"/>
      <c r="H405" s="810"/>
      <c r="I405" s="810"/>
      <c r="J405" s="810"/>
      <c r="K405" s="810"/>
      <c r="L405" s="818">
        <v>8.3000000000000007</v>
      </c>
      <c r="M405" s="203" t="s">
        <v>364</v>
      </c>
      <c r="N405" s="783" t="s">
        <v>355</v>
      </c>
      <c r="O405" s="819"/>
      <c r="P405" s="819"/>
      <c r="Q405" s="819"/>
      <c r="R405" s="819"/>
      <c r="S405" s="819"/>
      <c r="T405" s="819"/>
      <c r="U405" s="794"/>
    </row>
    <row r="406" spans="1:21">
      <c r="A406" s="796">
        <v>8</v>
      </c>
      <c r="B406" s="810" t="s">
        <v>1416</v>
      </c>
      <c r="C406" s="810"/>
      <c r="D406" s="810"/>
      <c r="E406" s="810"/>
      <c r="F406" s="810"/>
      <c r="G406" s="810"/>
      <c r="H406" s="810"/>
      <c r="I406" s="810"/>
      <c r="J406" s="810"/>
      <c r="K406" s="810"/>
      <c r="L406" s="818">
        <v>8.4</v>
      </c>
      <c r="M406" s="203" t="s">
        <v>366</v>
      </c>
      <c r="N406" s="783" t="s">
        <v>355</v>
      </c>
      <c r="O406" s="819"/>
      <c r="P406" s="819"/>
      <c r="Q406" s="819"/>
      <c r="R406" s="819"/>
      <c r="S406" s="819"/>
      <c r="T406" s="819"/>
      <c r="U406" s="794"/>
    </row>
    <row r="407" spans="1:21">
      <c r="A407" s="796">
        <v>8</v>
      </c>
      <c r="B407" s="810" t="s">
        <v>1417</v>
      </c>
      <c r="C407" s="810"/>
      <c r="D407" s="810"/>
      <c r="E407" s="810"/>
      <c r="F407" s="810"/>
      <c r="G407" s="810"/>
      <c r="H407" s="810"/>
      <c r="I407" s="810"/>
      <c r="J407" s="810"/>
      <c r="K407" s="810"/>
      <c r="L407" s="818">
        <v>8.5</v>
      </c>
      <c r="M407" s="203" t="s">
        <v>368</v>
      </c>
      <c r="N407" s="783" t="s">
        <v>355</v>
      </c>
      <c r="O407" s="819"/>
      <c r="P407" s="819"/>
      <c r="Q407" s="819"/>
      <c r="R407" s="819"/>
      <c r="S407" s="819"/>
      <c r="T407" s="819"/>
      <c r="U407" s="794"/>
    </row>
    <row r="408" spans="1:21">
      <c r="A408" s="810"/>
      <c r="B408" s="810"/>
      <c r="C408" s="810"/>
      <c r="D408" s="810"/>
      <c r="E408" s="810"/>
      <c r="F408" s="810"/>
      <c r="G408" s="810"/>
      <c r="H408" s="810"/>
      <c r="I408" s="810"/>
      <c r="J408" s="810"/>
      <c r="K408" s="810"/>
      <c r="L408" s="820"/>
      <c r="M408" s="821"/>
      <c r="N408" s="820"/>
      <c r="O408" s="822"/>
      <c r="P408" s="822"/>
      <c r="Q408" s="822"/>
      <c r="R408" s="822"/>
      <c r="S408" s="822"/>
      <c r="T408" s="811"/>
      <c r="U408" s="810"/>
    </row>
    <row r="409" spans="1:21" s="86" customFormat="1" ht="15" customHeight="1">
      <c r="A409" s="685"/>
      <c r="B409" s="685"/>
      <c r="C409" s="685"/>
      <c r="D409" s="685"/>
      <c r="E409" s="685"/>
      <c r="F409" s="685"/>
      <c r="G409" s="685"/>
      <c r="H409" s="685"/>
      <c r="I409" s="685"/>
      <c r="J409" s="685"/>
      <c r="K409" s="685"/>
      <c r="L409" s="1124" t="s">
        <v>1255</v>
      </c>
      <c r="M409" s="1124"/>
      <c r="N409" s="1124"/>
      <c r="O409" s="1124"/>
      <c r="P409" s="1124"/>
      <c r="Q409" s="1124"/>
      <c r="R409" s="1124"/>
      <c r="S409" s="1125"/>
      <c r="T409" s="1125"/>
      <c r="U409" s="1125"/>
    </row>
    <row r="410" spans="1:21" s="86" customFormat="1" ht="43.5" customHeight="1">
      <c r="A410" s="685"/>
      <c r="B410" s="685"/>
      <c r="C410" s="685"/>
      <c r="D410" s="685"/>
      <c r="E410" s="685"/>
      <c r="F410" s="685"/>
      <c r="G410" s="685"/>
      <c r="H410" s="685"/>
      <c r="I410" s="685"/>
      <c r="J410" s="685"/>
      <c r="K410" s="646"/>
      <c r="L410" s="1130" t="s">
        <v>2822</v>
      </c>
      <c r="M410" s="1126"/>
      <c r="N410" s="1126"/>
      <c r="O410" s="1126"/>
      <c r="P410" s="1126"/>
      <c r="Q410" s="1126"/>
      <c r="R410" s="1126"/>
      <c r="S410" s="1127"/>
      <c r="T410" s="1127"/>
      <c r="U410" s="1127"/>
    </row>
    <row r="411" spans="1:21">
      <c r="A411" s="810"/>
      <c r="B411" s="810"/>
      <c r="C411" s="810"/>
      <c r="D411" s="810"/>
      <c r="E411" s="810"/>
      <c r="F411" s="810"/>
      <c r="G411" s="810"/>
      <c r="H411" s="810"/>
      <c r="I411" s="810"/>
      <c r="J411" s="810"/>
      <c r="K411" s="810"/>
      <c r="L411" s="810"/>
      <c r="M411" s="823"/>
      <c r="N411" s="811"/>
      <c r="O411" s="811"/>
      <c r="P411" s="811"/>
      <c r="Q411" s="811"/>
      <c r="R411" s="811"/>
      <c r="S411" s="811"/>
      <c r="T411" s="811"/>
      <c r="U411" s="810"/>
    </row>
    <row r="412" spans="1:21">
      <c r="A412" s="810"/>
      <c r="B412" s="810"/>
      <c r="C412" s="810"/>
      <c r="D412" s="810"/>
      <c r="E412" s="810"/>
      <c r="F412" s="810"/>
      <c r="G412" s="810"/>
      <c r="H412" s="810"/>
      <c r="I412" s="810"/>
      <c r="J412" s="810"/>
      <c r="K412" s="810"/>
      <c r="L412" s="810"/>
      <c r="M412" s="823"/>
      <c r="N412" s="811"/>
      <c r="O412" s="811"/>
      <c r="P412" s="811"/>
      <c r="Q412" s="811"/>
      <c r="R412" s="811"/>
      <c r="S412" s="811"/>
      <c r="T412" s="811"/>
      <c r="U412" s="810"/>
    </row>
    <row r="413" spans="1:21">
      <c r="A413" s="810"/>
      <c r="B413" s="810"/>
      <c r="C413" s="810"/>
      <c r="D413" s="810"/>
      <c r="E413" s="810"/>
      <c r="F413" s="810"/>
      <c r="G413" s="810"/>
      <c r="H413" s="810"/>
      <c r="I413" s="810"/>
      <c r="J413" s="810"/>
      <c r="K413" s="810"/>
      <c r="L413" s="810"/>
      <c r="M413" s="823"/>
      <c r="N413" s="811"/>
      <c r="O413" s="811"/>
      <c r="P413" s="811"/>
      <c r="Q413" s="811"/>
      <c r="R413" s="811"/>
      <c r="S413" s="811"/>
      <c r="T413" s="811"/>
      <c r="U413" s="810"/>
    </row>
    <row r="414" spans="1:21">
      <c r="A414" s="810"/>
      <c r="B414" s="810"/>
      <c r="C414" s="810"/>
      <c r="D414" s="810"/>
      <c r="E414" s="810"/>
      <c r="F414" s="810"/>
      <c r="G414" s="810"/>
      <c r="H414" s="810"/>
      <c r="I414" s="810"/>
      <c r="J414" s="810"/>
      <c r="K414" s="810"/>
      <c r="L414" s="810"/>
      <c r="M414" s="824"/>
      <c r="N414" s="811"/>
      <c r="O414" s="811"/>
      <c r="P414" s="811"/>
      <c r="Q414" s="811"/>
      <c r="R414" s="811"/>
      <c r="S414" s="811"/>
      <c r="T414" s="811"/>
      <c r="U414" s="810"/>
    </row>
    <row r="415" spans="1:21">
      <c r="A415" s="810"/>
      <c r="B415" s="810"/>
      <c r="C415" s="810"/>
      <c r="D415" s="810"/>
      <c r="E415" s="810"/>
      <c r="F415" s="810"/>
      <c r="G415" s="810"/>
      <c r="H415" s="810"/>
      <c r="I415" s="810"/>
      <c r="J415" s="810"/>
      <c r="K415" s="810"/>
      <c r="L415" s="810"/>
      <c r="M415" s="823"/>
      <c r="N415" s="811"/>
      <c r="O415" s="811"/>
      <c r="P415" s="811"/>
      <c r="Q415" s="811"/>
      <c r="R415" s="811"/>
      <c r="S415" s="811"/>
      <c r="T415" s="811"/>
      <c r="U415" s="810"/>
    </row>
    <row r="416" spans="1:21">
      <c r="A416" s="810"/>
      <c r="B416" s="810"/>
      <c r="C416" s="810"/>
      <c r="D416" s="810"/>
      <c r="E416" s="810"/>
      <c r="F416" s="810"/>
      <c r="G416" s="810"/>
      <c r="H416" s="810"/>
      <c r="I416" s="810"/>
      <c r="J416" s="810"/>
      <c r="K416" s="810"/>
      <c r="L416" s="810"/>
      <c r="M416" s="810"/>
      <c r="N416" s="811"/>
      <c r="O416" s="811"/>
      <c r="P416" s="811"/>
      <c r="Q416" s="811"/>
      <c r="R416" s="811"/>
      <c r="S416" s="811"/>
      <c r="T416" s="811"/>
      <c r="U416" s="810"/>
    </row>
    <row r="417" spans="1:21">
      <c r="A417" s="810"/>
      <c r="B417" s="810"/>
      <c r="C417" s="810"/>
      <c r="D417" s="810"/>
      <c r="E417" s="810"/>
      <c r="F417" s="810"/>
      <c r="G417" s="810"/>
      <c r="H417" s="810"/>
      <c r="I417" s="810"/>
      <c r="J417" s="810"/>
      <c r="K417" s="810"/>
      <c r="L417" s="810"/>
      <c r="M417" s="823"/>
      <c r="N417" s="811"/>
      <c r="O417" s="811"/>
      <c r="P417" s="811"/>
      <c r="Q417" s="811"/>
      <c r="R417" s="811"/>
      <c r="S417" s="811"/>
      <c r="T417" s="811"/>
      <c r="U417" s="810"/>
    </row>
    <row r="418" spans="1:21">
      <c r="A418" s="810"/>
      <c r="B418" s="810"/>
      <c r="C418" s="810"/>
      <c r="D418" s="810"/>
      <c r="E418" s="810"/>
      <c r="F418" s="810"/>
      <c r="G418" s="810"/>
      <c r="H418" s="810"/>
      <c r="I418" s="810"/>
      <c r="J418" s="810"/>
      <c r="K418" s="810"/>
      <c r="L418" s="810"/>
      <c r="M418" s="823"/>
      <c r="N418" s="811"/>
      <c r="O418" s="811"/>
      <c r="P418" s="811"/>
      <c r="Q418" s="811"/>
      <c r="R418" s="811"/>
      <c r="S418" s="811"/>
      <c r="T418" s="811"/>
      <c r="U418" s="810"/>
    </row>
    <row r="419" spans="1:21">
      <c r="A419" s="810"/>
      <c r="B419" s="810"/>
      <c r="C419" s="810"/>
      <c r="D419" s="810"/>
      <c r="E419" s="810"/>
      <c r="F419" s="810"/>
      <c r="G419" s="810"/>
      <c r="H419" s="810"/>
      <c r="I419" s="810"/>
      <c r="J419" s="810"/>
      <c r="K419" s="810"/>
      <c r="L419" s="810"/>
      <c r="M419" s="810"/>
      <c r="N419" s="811"/>
      <c r="O419" s="811"/>
      <c r="P419" s="811"/>
      <c r="Q419" s="811"/>
      <c r="R419" s="811"/>
      <c r="S419" s="811"/>
      <c r="T419" s="811"/>
      <c r="U419" s="810"/>
    </row>
    <row r="420" spans="1:21">
      <c r="A420" s="810"/>
      <c r="B420" s="810"/>
      <c r="C420" s="810"/>
      <c r="D420" s="810"/>
      <c r="E420" s="810"/>
      <c r="F420" s="810"/>
      <c r="G420" s="810"/>
      <c r="H420" s="810"/>
      <c r="I420" s="810"/>
      <c r="J420" s="810"/>
      <c r="K420" s="810"/>
      <c r="L420" s="810"/>
      <c r="M420" s="810"/>
      <c r="N420" s="811"/>
      <c r="O420" s="811"/>
      <c r="P420" s="811"/>
      <c r="Q420" s="811"/>
      <c r="R420" s="811"/>
      <c r="S420" s="811"/>
      <c r="T420" s="811"/>
      <c r="U420" s="810"/>
    </row>
    <row r="421" spans="1:21">
      <c r="A421" s="810"/>
      <c r="B421" s="810"/>
      <c r="C421" s="810"/>
      <c r="D421" s="810"/>
      <c r="E421" s="810"/>
      <c r="F421" s="810"/>
      <c r="G421" s="810"/>
      <c r="H421" s="810"/>
      <c r="I421" s="810"/>
      <c r="J421" s="810"/>
      <c r="K421" s="810"/>
      <c r="L421" s="810"/>
      <c r="M421" s="810"/>
      <c r="N421" s="811"/>
      <c r="O421" s="811"/>
      <c r="P421" s="811"/>
      <c r="Q421" s="811"/>
      <c r="R421" s="811"/>
      <c r="S421" s="811"/>
      <c r="T421" s="811"/>
      <c r="U421" s="810"/>
    </row>
    <row r="422" spans="1:21">
      <c r="A422" s="810"/>
      <c r="B422" s="810"/>
      <c r="C422" s="810"/>
      <c r="D422" s="810"/>
      <c r="E422" s="810"/>
      <c r="F422" s="810"/>
      <c r="G422" s="810"/>
      <c r="H422" s="810"/>
      <c r="I422" s="810"/>
      <c r="J422" s="810"/>
      <c r="K422" s="810"/>
      <c r="L422" s="810"/>
      <c r="M422" s="810"/>
      <c r="N422" s="811"/>
      <c r="O422" s="811"/>
      <c r="P422" s="811"/>
      <c r="Q422" s="811"/>
      <c r="R422" s="811"/>
      <c r="S422" s="811"/>
      <c r="T422" s="811"/>
      <c r="U422" s="810"/>
    </row>
    <row r="423" spans="1:21">
      <c r="A423" s="810"/>
      <c r="B423" s="810"/>
      <c r="C423" s="810"/>
      <c r="D423" s="810"/>
      <c r="E423" s="810"/>
      <c r="F423" s="810"/>
      <c r="G423" s="810"/>
      <c r="H423" s="810"/>
      <c r="I423" s="810"/>
      <c r="J423" s="810"/>
      <c r="K423" s="810"/>
      <c r="L423" s="810"/>
      <c r="M423" s="823"/>
      <c r="N423" s="811"/>
      <c r="O423" s="811"/>
      <c r="P423" s="811"/>
      <c r="Q423" s="811"/>
      <c r="R423" s="811"/>
      <c r="S423" s="811"/>
      <c r="T423" s="811"/>
      <c r="U423" s="810"/>
    </row>
    <row r="424" spans="1:21">
      <c r="A424" s="810"/>
      <c r="B424" s="810"/>
      <c r="C424" s="810"/>
      <c r="D424" s="810"/>
      <c r="E424" s="810"/>
      <c r="F424" s="810"/>
      <c r="G424" s="810"/>
      <c r="H424" s="810"/>
      <c r="I424" s="810"/>
      <c r="J424" s="810"/>
      <c r="K424" s="810"/>
      <c r="L424" s="810"/>
      <c r="M424" s="823"/>
      <c r="N424" s="811"/>
      <c r="O424" s="811"/>
      <c r="P424" s="811"/>
      <c r="Q424" s="811"/>
      <c r="R424" s="811"/>
      <c r="S424" s="811"/>
      <c r="T424" s="811"/>
      <c r="U424" s="810"/>
    </row>
    <row r="425" spans="1:21">
      <c r="A425" s="810"/>
      <c r="B425" s="810"/>
      <c r="C425" s="810"/>
      <c r="D425" s="810"/>
      <c r="E425" s="810"/>
      <c r="F425" s="810"/>
      <c r="G425" s="810"/>
      <c r="H425" s="810"/>
      <c r="I425" s="810"/>
      <c r="J425" s="810"/>
      <c r="K425" s="810"/>
      <c r="L425" s="810"/>
      <c r="M425" s="824"/>
      <c r="N425" s="811"/>
      <c r="O425" s="811"/>
      <c r="P425" s="811"/>
      <c r="Q425" s="811"/>
      <c r="R425" s="811"/>
      <c r="S425" s="811"/>
      <c r="T425" s="811"/>
      <c r="U425" s="810"/>
    </row>
    <row r="426" spans="1:21">
      <c r="A426" s="810"/>
      <c r="B426" s="810"/>
      <c r="C426" s="810"/>
      <c r="D426" s="810"/>
      <c r="E426" s="810"/>
      <c r="F426" s="810"/>
      <c r="G426" s="810"/>
      <c r="H426" s="810"/>
      <c r="I426" s="810"/>
      <c r="J426" s="810"/>
      <c r="K426" s="810"/>
      <c r="L426" s="810"/>
      <c r="M426" s="823"/>
      <c r="N426" s="811"/>
      <c r="O426" s="811"/>
      <c r="P426" s="811"/>
      <c r="Q426" s="811"/>
      <c r="R426" s="811"/>
      <c r="S426" s="811"/>
      <c r="T426" s="811"/>
      <c r="U426" s="810"/>
    </row>
    <row r="427" spans="1:21">
      <c r="A427" s="810"/>
      <c r="B427" s="810"/>
      <c r="C427" s="810"/>
      <c r="D427" s="810"/>
      <c r="E427" s="810"/>
      <c r="F427" s="810"/>
      <c r="G427" s="810"/>
      <c r="H427" s="810"/>
      <c r="I427" s="810"/>
      <c r="J427" s="810"/>
      <c r="K427" s="810"/>
      <c r="L427" s="810"/>
      <c r="M427" s="823"/>
      <c r="N427" s="811"/>
      <c r="O427" s="811"/>
      <c r="P427" s="811"/>
      <c r="Q427" s="811"/>
      <c r="R427" s="811"/>
      <c r="S427" s="811"/>
      <c r="T427" s="811"/>
      <c r="U427" s="810"/>
    </row>
    <row r="428" spans="1:21">
      <c r="A428" s="810"/>
      <c r="B428" s="810"/>
      <c r="C428" s="810"/>
      <c r="D428" s="810"/>
      <c r="E428" s="810"/>
      <c r="F428" s="810"/>
      <c r="G428" s="810"/>
      <c r="H428" s="810"/>
      <c r="I428" s="810"/>
      <c r="J428" s="810"/>
      <c r="K428" s="810"/>
      <c r="L428" s="810"/>
      <c r="M428" s="823"/>
      <c r="N428" s="811"/>
      <c r="O428" s="811"/>
      <c r="P428" s="811"/>
      <c r="Q428" s="811"/>
      <c r="R428" s="811"/>
      <c r="S428" s="811"/>
      <c r="T428" s="811"/>
      <c r="U428" s="810"/>
    </row>
    <row r="429" spans="1:21">
      <c r="A429" s="810"/>
      <c r="B429" s="810"/>
      <c r="C429" s="810"/>
      <c r="D429" s="810"/>
      <c r="E429" s="810"/>
      <c r="F429" s="810"/>
      <c r="G429" s="810"/>
      <c r="H429" s="810"/>
      <c r="I429" s="810"/>
      <c r="J429" s="810"/>
      <c r="K429" s="810"/>
      <c r="L429" s="810"/>
      <c r="M429" s="823"/>
      <c r="N429" s="811"/>
      <c r="O429" s="811"/>
      <c r="P429" s="811"/>
      <c r="Q429" s="811"/>
      <c r="R429" s="811"/>
      <c r="S429" s="811"/>
      <c r="T429" s="811"/>
      <c r="U429" s="810"/>
    </row>
    <row r="430" spans="1:21">
      <c r="A430" s="810"/>
      <c r="B430" s="810"/>
      <c r="C430" s="810"/>
      <c r="D430" s="810"/>
      <c r="E430" s="810"/>
      <c r="F430" s="810"/>
      <c r="G430" s="810"/>
      <c r="H430" s="810"/>
      <c r="I430" s="810"/>
      <c r="J430" s="810"/>
      <c r="K430" s="810"/>
      <c r="L430" s="810"/>
      <c r="M430" s="823"/>
      <c r="N430" s="811"/>
      <c r="O430" s="811"/>
      <c r="P430" s="811"/>
      <c r="Q430" s="811"/>
      <c r="R430" s="811"/>
      <c r="S430" s="811"/>
      <c r="T430" s="811"/>
      <c r="U430" s="810"/>
    </row>
  </sheetData>
  <sheetProtection formatColumns="0" formatRows="0" autoFilter="0"/>
  <mergeCells count="7">
    <mergeCell ref="L410:U410"/>
    <mergeCell ref="L13:T13"/>
    <mergeCell ref="L14:L15"/>
    <mergeCell ref="M14:M15"/>
    <mergeCell ref="N14:N15"/>
    <mergeCell ref="U14:U15"/>
    <mergeCell ref="L409:U409"/>
  </mergeCells>
  <dataValidations count="2">
    <dataValidation type="textLength" operator="lessThanOrEqual" allowBlank="1" showInputMessage="1" showErrorMessage="1" errorTitle="Ошибка" error="Допускается ввод не более 900 символов!" sqref="U17:U64 U66:U113 U115:U162 U164:U211 U213:U260 U262:U309 U311:U358 U360:U407">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46:T150 O152:T156 O140:T144 O134:T138 O128:T132 O122:T126 O116:T120 O158:T162 O195:T199 O201:T205 O189:T193 O183:T187 O177:T181 O171:T175 O165:T169 O207:T211 O244:T248 O250:T254 O238:T242 O232:T236 O226:T230 O220:T224 O214:T218 O256:T260 O293:T297 O299:T303 O287:T291 O281:T285 O275:T279 O269:T273 O263:T267 O305:T309 O342:T346 O348:T352 O336:T340 O330:T334 O324:T328 O318:T322 O312:T316 O354:T358 O403:T407 O397:T401 O385:T389 O379:T383 O373:T377 O367:T371 O361:T365 O391:T39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82"/>
  <sheetViews>
    <sheetView showGridLines="0" view="pageBreakPreview" topLeftCell="L53" zoomScale="60" zoomScaleNormal="100" workbookViewId="0">
      <selection activeCell="O95" sqref="O95"/>
    </sheetView>
  </sheetViews>
  <sheetFormatPr defaultColWidth="9.125" defaultRowHeight="11.4"/>
  <cols>
    <col min="1" max="10" width="2.625" style="94" hidden="1" customWidth="1"/>
    <col min="11" max="11" width="3.75" style="94" hidden="1" customWidth="1"/>
    <col min="12" max="12" width="5.875" style="94" customWidth="1"/>
    <col min="13" max="13" width="35.75" style="94" customWidth="1"/>
    <col min="14" max="14" width="12.75" style="94" customWidth="1"/>
    <col min="15" max="15" width="13.75" style="95" customWidth="1"/>
    <col min="16" max="17" width="13.75" style="94" customWidth="1"/>
    <col min="18" max="18" width="16.625" style="94" customWidth="1"/>
    <col min="19" max="19" width="12.75" style="94" customWidth="1"/>
    <col min="20" max="20" width="14.625" style="94" customWidth="1"/>
    <col min="21" max="21" width="20.75" style="94" customWidth="1"/>
    <col min="22" max="16384" width="9.125" style="94"/>
  </cols>
  <sheetData>
    <row r="1" spans="1:21" hidden="1">
      <c r="A1" s="825"/>
      <c r="B1" s="825"/>
      <c r="C1" s="825"/>
      <c r="D1" s="825"/>
      <c r="E1" s="825"/>
      <c r="F1" s="825"/>
      <c r="G1" s="825"/>
      <c r="H1" s="825"/>
      <c r="I1" s="825"/>
      <c r="J1" s="825"/>
      <c r="K1" s="825"/>
      <c r="L1" s="825"/>
      <c r="M1" s="825"/>
      <c r="N1" s="825"/>
      <c r="O1" s="685">
        <v>2022</v>
      </c>
      <c r="P1" s="685">
        <v>2022</v>
      </c>
      <c r="Q1" s="685">
        <v>2022</v>
      </c>
      <c r="R1" s="685">
        <v>2023</v>
      </c>
      <c r="S1" s="685">
        <v>2024</v>
      </c>
      <c r="T1" s="685">
        <v>2024</v>
      </c>
      <c r="U1" s="825"/>
    </row>
    <row r="2" spans="1:21" hidden="1">
      <c r="A2" s="825"/>
      <c r="B2" s="825"/>
      <c r="C2" s="825"/>
      <c r="D2" s="825"/>
      <c r="E2" s="825"/>
      <c r="F2" s="825"/>
      <c r="G2" s="825"/>
      <c r="H2" s="825"/>
      <c r="I2" s="825"/>
      <c r="J2" s="825"/>
      <c r="K2" s="825"/>
      <c r="L2" s="825"/>
      <c r="M2" s="825"/>
      <c r="N2" s="825"/>
      <c r="O2" s="685" t="s">
        <v>271</v>
      </c>
      <c r="P2" s="685" t="s">
        <v>309</v>
      </c>
      <c r="Q2" s="685" t="s">
        <v>289</v>
      </c>
      <c r="R2" s="685" t="s">
        <v>271</v>
      </c>
      <c r="S2" s="685" t="s">
        <v>272</v>
      </c>
      <c r="T2" s="685" t="s">
        <v>271</v>
      </c>
      <c r="U2" s="825"/>
    </row>
    <row r="3" spans="1:21" hidden="1">
      <c r="A3" s="825"/>
      <c r="B3" s="825"/>
      <c r="C3" s="825"/>
      <c r="D3" s="825"/>
      <c r="E3" s="825"/>
      <c r="F3" s="825"/>
      <c r="G3" s="825"/>
      <c r="H3" s="825"/>
      <c r="I3" s="825"/>
      <c r="J3" s="825"/>
      <c r="K3" s="825"/>
      <c r="L3" s="825"/>
      <c r="M3" s="825"/>
      <c r="N3" s="825"/>
      <c r="O3" s="826"/>
      <c r="P3" s="825"/>
      <c r="Q3" s="825"/>
      <c r="R3" s="825"/>
      <c r="S3" s="685"/>
      <c r="T3" s="685"/>
      <c r="U3" s="825"/>
    </row>
    <row r="4" spans="1:21" hidden="1">
      <c r="A4" s="825"/>
      <c r="B4" s="825"/>
      <c r="C4" s="825"/>
      <c r="D4" s="825"/>
      <c r="E4" s="825"/>
      <c r="F4" s="825"/>
      <c r="G4" s="825"/>
      <c r="H4" s="825"/>
      <c r="I4" s="825"/>
      <c r="J4" s="825"/>
      <c r="K4" s="825"/>
      <c r="L4" s="825"/>
      <c r="M4" s="825"/>
      <c r="N4" s="825"/>
      <c r="O4" s="826"/>
      <c r="P4" s="825"/>
      <c r="Q4" s="825"/>
      <c r="R4" s="825"/>
      <c r="S4" s="685"/>
      <c r="T4" s="685"/>
      <c r="U4" s="825"/>
    </row>
    <row r="5" spans="1:21" hidden="1">
      <c r="A5" s="825"/>
      <c r="B5" s="825"/>
      <c r="C5" s="825"/>
      <c r="D5" s="825"/>
      <c r="E5" s="825"/>
      <c r="F5" s="825"/>
      <c r="G5" s="825"/>
      <c r="H5" s="825"/>
      <c r="I5" s="825"/>
      <c r="J5" s="825"/>
      <c r="K5" s="825"/>
      <c r="L5" s="825"/>
      <c r="M5" s="825"/>
      <c r="N5" s="825"/>
      <c r="O5" s="826"/>
      <c r="P5" s="825"/>
      <c r="Q5" s="825"/>
      <c r="R5" s="825"/>
      <c r="S5" s="685"/>
      <c r="T5" s="685"/>
      <c r="U5" s="825"/>
    </row>
    <row r="6" spans="1:21" hidden="1">
      <c r="A6" s="825"/>
      <c r="B6" s="825"/>
      <c r="C6" s="825"/>
      <c r="D6" s="825"/>
      <c r="E6" s="825"/>
      <c r="F6" s="825"/>
      <c r="G6" s="825"/>
      <c r="H6" s="825"/>
      <c r="I6" s="825"/>
      <c r="J6" s="825"/>
      <c r="K6" s="825"/>
      <c r="L6" s="825"/>
      <c r="M6" s="825"/>
      <c r="N6" s="825"/>
      <c r="O6" s="826"/>
      <c r="P6" s="825"/>
      <c r="Q6" s="825"/>
      <c r="R6" s="825"/>
      <c r="S6" s="685"/>
      <c r="T6" s="685"/>
      <c r="U6" s="825"/>
    </row>
    <row r="7" spans="1:21" hidden="1">
      <c r="A7" s="825"/>
      <c r="B7" s="825"/>
      <c r="C7" s="825"/>
      <c r="D7" s="825"/>
      <c r="E7" s="825"/>
      <c r="F7" s="825"/>
      <c r="G7" s="825"/>
      <c r="H7" s="825"/>
      <c r="I7" s="825"/>
      <c r="J7" s="825"/>
      <c r="K7" s="825"/>
      <c r="L7" s="825"/>
      <c r="M7" s="825"/>
      <c r="N7" s="825"/>
      <c r="O7" s="685" t="b">
        <v>1</v>
      </c>
      <c r="P7" s="685" t="b">
        <v>1</v>
      </c>
      <c r="Q7" s="685" t="b">
        <v>1</v>
      </c>
      <c r="R7" s="685" t="b">
        <v>1</v>
      </c>
      <c r="S7" s="717"/>
      <c r="T7" s="717"/>
      <c r="U7" s="685"/>
    </row>
    <row r="8" spans="1:21" hidden="1">
      <c r="A8" s="825"/>
      <c r="B8" s="825"/>
      <c r="C8" s="825"/>
      <c r="D8" s="825"/>
      <c r="E8" s="825"/>
      <c r="F8" s="825"/>
      <c r="G8" s="825"/>
      <c r="H8" s="825"/>
      <c r="I8" s="825"/>
      <c r="J8" s="825"/>
      <c r="K8" s="825"/>
      <c r="L8" s="825"/>
      <c r="M8" s="825"/>
      <c r="N8" s="825"/>
      <c r="O8" s="826"/>
      <c r="P8" s="825"/>
      <c r="Q8" s="825"/>
      <c r="R8" s="825"/>
      <c r="S8" s="825"/>
      <c r="T8" s="825"/>
      <c r="U8" s="825"/>
    </row>
    <row r="9" spans="1:21" hidden="1">
      <c r="A9" s="825"/>
      <c r="B9" s="825"/>
      <c r="C9" s="825"/>
      <c r="D9" s="825"/>
      <c r="E9" s="825"/>
      <c r="F9" s="825"/>
      <c r="G9" s="825"/>
      <c r="H9" s="825"/>
      <c r="I9" s="825"/>
      <c r="J9" s="825"/>
      <c r="K9" s="825"/>
      <c r="L9" s="825"/>
      <c r="M9" s="825"/>
      <c r="N9" s="825"/>
      <c r="O9" s="826"/>
      <c r="P9" s="825"/>
      <c r="Q9" s="825"/>
      <c r="R9" s="825"/>
      <c r="S9" s="825"/>
      <c r="T9" s="825"/>
      <c r="U9" s="825"/>
    </row>
    <row r="10" spans="1:21" hidden="1">
      <c r="A10" s="825"/>
      <c r="B10" s="825"/>
      <c r="C10" s="825"/>
      <c r="D10" s="825"/>
      <c r="E10" s="825"/>
      <c r="F10" s="825"/>
      <c r="G10" s="825"/>
      <c r="H10" s="825"/>
      <c r="I10" s="825"/>
      <c r="J10" s="825"/>
      <c r="K10" s="825"/>
      <c r="L10" s="825"/>
      <c r="M10" s="825"/>
      <c r="N10" s="825"/>
      <c r="O10" s="826"/>
      <c r="P10" s="825"/>
      <c r="Q10" s="825"/>
      <c r="R10" s="825"/>
      <c r="S10" s="825"/>
      <c r="T10" s="825"/>
      <c r="U10" s="825"/>
    </row>
    <row r="11" spans="1:21" ht="15" hidden="1" customHeight="1">
      <c r="A11" s="825"/>
      <c r="B11" s="825"/>
      <c r="C11" s="825"/>
      <c r="D11" s="825"/>
      <c r="E11" s="825"/>
      <c r="F11" s="825"/>
      <c r="G11" s="825"/>
      <c r="H11" s="825"/>
      <c r="I11" s="825"/>
      <c r="J11" s="825"/>
      <c r="K11" s="825"/>
      <c r="L11" s="825"/>
      <c r="M11" s="662"/>
      <c r="N11" s="825"/>
      <c r="O11" s="826"/>
      <c r="P11" s="825"/>
      <c r="Q11" s="825"/>
      <c r="R11" s="825"/>
      <c r="S11" s="825"/>
      <c r="T11" s="825"/>
      <c r="U11" s="825"/>
    </row>
    <row r="12" spans="1:21" s="80" customFormat="1" ht="20.100000000000001" customHeight="1">
      <c r="A12" s="758"/>
      <c r="B12" s="758"/>
      <c r="C12" s="758"/>
      <c r="D12" s="758"/>
      <c r="E12" s="758"/>
      <c r="F12" s="758"/>
      <c r="G12" s="758"/>
      <c r="H12" s="758"/>
      <c r="I12" s="758"/>
      <c r="J12" s="758"/>
      <c r="K12" s="758"/>
      <c r="L12" s="357" t="s">
        <v>1095</v>
      </c>
      <c r="M12" s="207"/>
      <c r="N12" s="207"/>
      <c r="O12" s="207"/>
      <c r="P12" s="207"/>
      <c r="Q12" s="207"/>
      <c r="R12" s="207"/>
      <c r="S12" s="207"/>
      <c r="T12" s="207"/>
      <c r="U12" s="207"/>
    </row>
    <row r="13" spans="1:21" s="80" customFormat="1" ht="11.25" customHeight="1">
      <c r="A13" s="758"/>
      <c r="B13" s="758"/>
      <c r="C13" s="758"/>
      <c r="D13" s="758"/>
      <c r="E13" s="758"/>
      <c r="F13" s="758"/>
      <c r="G13" s="758"/>
      <c r="H13" s="758"/>
      <c r="I13" s="758"/>
      <c r="J13" s="758"/>
      <c r="K13" s="758"/>
      <c r="L13" s="827"/>
      <c r="M13" s="758"/>
      <c r="N13" s="758"/>
      <c r="O13" s="828"/>
      <c r="P13" s="758"/>
      <c r="Q13" s="758"/>
      <c r="R13" s="758"/>
      <c r="S13" s="758"/>
      <c r="T13" s="758"/>
      <c r="U13" s="758"/>
    </row>
    <row r="14" spans="1:21" s="80" customFormat="1" ht="15" customHeight="1">
      <c r="A14" s="758"/>
      <c r="B14" s="758"/>
      <c r="C14" s="758"/>
      <c r="D14" s="758"/>
      <c r="E14" s="758"/>
      <c r="F14" s="758"/>
      <c r="G14" s="758"/>
      <c r="H14" s="758"/>
      <c r="I14" s="758"/>
      <c r="J14" s="758"/>
      <c r="K14" s="758"/>
      <c r="L14" s="1124" t="s">
        <v>15</v>
      </c>
      <c r="M14" s="1124" t="s">
        <v>120</v>
      </c>
      <c r="N14" s="1124" t="s">
        <v>270</v>
      </c>
      <c r="O14" s="765" t="s">
        <v>2875</v>
      </c>
      <c r="P14" s="765" t="s">
        <v>2875</v>
      </c>
      <c r="Q14" s="765" t="s">
        <v>2875</v>
      </c>
      <c r="R14" s="766" t="s">
        <v>2876</v>
      </c>
      <c r="S14" s="767" t="s">
        <v>2877</v>
      </c>
      <c r="T14" s="767" t="s">
        <v>2877</v>
      </c>
      <c r="U14" s="1113" t="s">
        <v>308</v>
      </c>
    </row>
    <row r="15" spans="1:21" s="80" customFormat="1" ht="50.1" customHeight="1">
      <c r="A15" s="758"/>
      <c r="B15" s="758"/>
      <c r="C15" s="758"/>
      <c r="D15" s="758"/>
      <c r="E15" s="758"/>
      <c r="F15" s="758"/>
      <c r="G15" s="758"/>
      <c r="H15" s="758"/>
      <c r="I15" s="758"/>
      <c r="J15" s="758"/>
      <c r="K15" s="758"/>
      <c r="L15" s="1124"/>
      <c r="M15" s="1124"/>
      <c r="N15" s="1124"/>
      <c r="O15" s="768" t="s">
        <v>271</v>
      </c>
      <c r="P15" s="768" t="s">
        <v>309</v>
      </c>
      <c r="Q15" s="768" t="s">
        <v>289</v>
      </c>
      <c r="R15" s="768" t="s">
        <v>271</v>
      </c>
      <c r="S15" s="767" t="s">
        <v>272</v>
      </c>
      <c r="T15" s="767" t="s">
        <v>271</v>
      </c>
      <c r="U15" s="1113"/>
    </row>
    <row r="16" spans="1:21" s="80" customFormat="1">
      <c r="A16" s="769" t="s">
        <v>17</v>
      </c>
      <c r="B16" s="758"/>
      <c r="C16" s="758"/>
      <c r="D16" s="758"/>
      <c r="E16" s="758"/>
      <c r="F16" s="758"/>
      <c r="G16" s="758"/>
      <c r="H16" s="758"/>
      <c r="I16" s="758"/>
      <c r="J16" s="758"/>
      <c r="K16" s="758"/>
      <c r="L16" s="813" t="s">
        <v>2860</v>
      </c>
      <c r="M16" s="692"/>
      <c r="N16" s="673"/>
      <c r="O16" s="673"/>
      <c r="P16" s="673"/>
      <c r="Q16" s="673"/>
      <c r="R16" s="673"/>
      <c r="S16" s="673"/>
      <c r="T16" s="673"/>
      <c r="U16" s="814"/>
    </row>
    <row r="17" spans="1:21" s="80" customFormat="1" ht="22.8">
      <c r="A17" s="796">
        <v>1</v>
      </c>
      <c r="B17" s="758" t="s">
        <v>1306</v>
      </c>
      <c r="C17" s="758"/>
      <c r="D17" s="758"/>
      <c r="E17" s="758"/>
      <c r="F17" s="758"/>
      <c r="G17" s="758"/>
      <c r="H17" s="758"/>
      <c r="I17" s="758"/>
      <c r="J17" s="758"/>
      <c r="K17" s="758"/>
      <c r="L17" s="829" t="s">
        <v>17</v>
      </c>
      <c r="M17" s="209" t="s">
        <v>396</v>
      </c>
      <c r="N17" s="830" t="s">
        <v>355</v>
      </c>
      <c r="O17" s="831">
        <v>0</v>
      </c>
      <c r="P17" s="831">
        <v>5.7</v>
      </c>
      <c r="Q17" s="831">
        <v>0</v>
      </c>
      <c r="R17" s="831">
        <v>0</v>
      </c>
      <c r="S17" s="831">
        <v>5.86</v>
      </c>
      <c r="T17" s="831">
        <v>0</v>
      </c>
      <c r="U17" s="794"/>
    </row>
    <row r="18" spans="1:21" s="80" customFormat="1">
      <c r="A18" s="796">
        <v>1</v>
      </c>
      <c r="B18" s="758" t="s">
        <v>1352</v>
      </c>
      <c r="C18" s="758"/>
      <c r="D18" s="758"/>
      <c r="E18" s="758"/>
      <c r="F18" s="758"/>
      <c r="G18" s="758"/>
      <c r="H18" s="758"/>
      <c r="I18" s="758"/>
      <c r="J18" s="758"/>
      <c r="K18" s="758"/>
      <c r="L18" s="832" t="s">
        <v>154</v>
      </c>
      <c r="M18" s="212" t="s">
        <v>12</v>
      </c>
      <c r="N18" s="783" t="s">
        <v>355</v>
      </c>
      <c r="O18" s="833">
        <v>0</v>
      </c>
      <c r="P18" s="833">
        <v>0</v>
      </c>
      <c r="Q18" s="833">
        <v>0</v>
      </c>
      <c r="R18" s="833">
        <v>0</v>
      </c>
      <c r="S18" s="833">
        <v>0</v>
      </c>
      <c r="T18" s="833">
        <v>0</v>
      </c>
      <c r="U18" s="794"/>
    </row>
    <row r="19" spans="1:21" s="80" customFormat="1" ht="22.8">
      <c r="A19" s="796">
        <v>1</v>
      </c>
      <c r="B19" s="758" t="s">
        <v>1418</v>
      </c>
      <c r="C19" s="758"/>
      <c r="D19" s="758"/>
      <c r="E19" s="758"/>
      <c r="F19" s="758"/>
      <c r="G19" s="758"/>
      <c r="H19" s="758"/>
      <c r="I19" s="758"/>
      <c r="J19" s="758"/>
      <c r="K19" s="758"/>
      <c r="L19" s="832" t="s">
        <v>397</v>
      </c>
      <c r="M19" s="834" t="s">
        <v>398</v>
      </c>
      <c r="N19" s="783" t="s">
        <v>355</v>
      </c>
      <c r="O19" s="833"/>
      <c r="P19" s="833"/>
      <c r="Q19" s="833"/>
      <c r="R19" s="833"/>
      <c r="S19" s="833"/>
      <c r="T19" s="833"/>
      <c r="U19" s="794"/>
    </row>
    <row r="20" spans="1:21" s="80" customFormat="1">
      <c r="A20" s="796">
        <v>1</v>
      </c>
      <c r="B20" s="758" t="s">
        <v>1419</v>
      </c>
      <c r="C20" s="758"/>
      <c r="D20" s="758"/>
      <c r="E20" s="758"/>
      <c r="F20" s="758"/>
      <c r="G20" s="758"/>
      <c r="H20" s="758"/>
      <c r="I20" s="758"/>
      <c r="J20" s="758"/>
      <c r="K20" s="758"/>
      <c r="L20" s="832" t="s">
        <v>399</v>
      </c>
      <c r="M20" s="834" t="s">
        <v>400</v>
      </c>
      <c r="N20" s="783" t="s">
        <v>355</v>
      </c>
      <c r="O20" s="833"/>
      <c r="P20" s="833"/>
      <c r="Q20" s="833"/>
      <c r="R20" s="833"/>
      <c r="S20" s="833"/>
      <c r="T20" s="833"/>
      <c r="U20" s="794"/>
    </row>
    <row r="21" spans="1:21" s="80" customFormat="1">
      <c r="A21" s="796">
        <v>1</v>
      </c>
      <c r="B21" s="758" t="s">
        <v>1353</v>
      </c>
      <c r="C21" s="758"/>
      <c r="D21" s="758"/>
      <c r="E21" s="758"/>
      <c r="F21" s="758"/>
      <c r="G21" s="758"/>
      <c r="H21" s="758"/>
      <c r="I21" s="758"/>
      <c r="J21" s="758"/>
      <c r="K21" s="758"/>
      <c r="L21" s="832" t="s">
        <v>155</v>
      </c>
      <c r="M21" s="835" t="s">
        <v>401</v>
      </c>
      <c r="N21" s="783" t="s">
        <v>355</v>
      </c>
      <c r="O21" s="833"/>
      <c r="P21" s="833"/>
      <c r="Q21" s="833"/>
      <c r="R21" s="833"/>
      <c r="S21" s="833"/>
      <c r="T21" s="833"/>
      <c r="U21" s="794"/>
    </row>
    <row r="22" spans="1:21" s="80" customFormat="1">
      <c r="A22" s="796">
        <v>1</v>
      </c>
      <c r="B22" s="758" t="s">
        <v>1354</v>
      </c>
      <c r="C22" s="758"/>
      <c r="D22" s="758"/>
      <c r="E22" s="758"/>
      <c r="F22" s="758"/>
      <c r="G22" s="758"/>
      <c r="H22" s="758"/>
      <c r="I22" s="758"/>
      <c r="J22" s="758"/>
      <c r="K22" s="758"/>
      <c r="L22" s="832" t="s">
        <v>363</v>
      </c>
      <c r="M22" s="836" t="s">
        <v>402</v>
      </c>
      <c r="N22" s="783" t="s">
        <v>355</v>
      </c>
      <c r="O22" s="833"/>
      <c r="P22" s="833"/>
      <c r="Q22" s="833"/>
      <c r="R22" s="833"/>
      <c r="S22" s="833"/>
      <c r="T22" s="833"/>
      <c r="U22" s="794"/>
    </row>
    <row r="23" spans="1:21" s="80" customFormat="1">
      <c r="A23" s="796">
        <v>1</v>
      </c>
      <c r="B23" s="758" t="s">
        <v>1355</v>
      </c>
      <c r="C23" s="758"/>
      <c r="D23" s="758"/>
      <c r="E23" s="758"/>
      <c r="F23" s="758"/>
      <c r="G23" s="758"/>
      <c r="H23" s="758"/>
      <c r="I23" s="758"/>
      <c r="J23" s="758"/>
      <c r="K23" s="758"/>
      <c r="L23" s="832" t="s">
        <v>365</v>
      </c>
      <c r="M23" s="836" t="s">
        <v>403</v>
      </c>
      <c r="N23" s="783" t="s">
        <v>355</v>
      </c>
      <c r="O23" s="833"/>
      <c r="P23" s="833">
        <v>5.7</v>
      </c>
      <c r="Q23" s="833"/>
      <c r="R23" s="833"/>
      <c r="S23" s="833">
        <v>5.86</v>
      </c>
      <c r="T23" s="833">
        <v>0</v>
      </c>
      <c r="U23" s="794"/>
    </row>
    <row r="24" spans="1:21" s="80" customFormat="1">
      <c r="A24" s="769" t="s">
        <v>101</v>
      </c>
      <c r="B24" s="758"/>
      <c r="C24" s="758"/>
      <c r="D24" s="758"/>
      <c r="E24" s="758"/>
      <c r="F24" s="758"/>
      <c r="G24" s="758"/>
      <c r="H24" s="758"/>
      <c r="I24" s="758"/>
      <c r="J24" s="758"/>
      <c r="K24" s="758"/>
      <c r="L24" s="813" t="s">
        <v>2862</v>
      </c>
      <c r="M24" s="692"/>
      <c r="N24" s="673"/>
      <c r="O24" s="673"/>
      <c r="P24" s="673"/>
      <c r="Q24" s="673"/>
      <c r="R24" s="673"/>
      <c r="S24" s="673"/>
      <c r="T24" s="673"/>
      <c r="U24" s="814"/>
    </row>
    <row r="25" spans="1:21" s="80" customFormat="1" ht="22.8">
      <c r="A25" s="796">
        <v>2</v>
      </c>
      <c r="B25" s="758" t="s">
        <v>1306</v>
      </c>
      <c r="C25" s="758"/>
      <c r="D25" s="758"/>
      <c r="E25" s="758"/>
      <c r="F25" s="758"/>
      <c r="G25" s="758"/>
      <c r="H25" s="758"/>
      <c r="I25" s="758"/>
      <c r="J25" s="758"/>
      <c r="K25" s="758"/>
      <c r="L25" s="829" t="s">
        <v>17</v>
      </c>
      <c r="M25" s="209" t="s">
        <v>396</v>
      </c>
      <c r="N25" s="830" t="s">
        <v>355</v>
      </c>
      <c r="O25" s="831">
        <v>0</v>
      </c>
      <c r="P25" s="831">
        <v>0</v>
      </c>
      <c r="Q25" s="831">
        <v>0</v>
      </c>
      <c r="R25" s="831">
        <v>0</v>
      </c>
      <c r="S25" s="831">
        <v>0</v>
      </c>
      <c r="T25" s="831">
        <v>0</v>
      </c>
      <c r="U25" s="794"/>
    </row>
    <row r="26" spans="1:21" s="80" customFormat="1">
      <c r="A26" s="796">
        <v>2</v>
      </c>
      <c r="B26" s="758" t="s">
        <v>1352</v>
      </c>
      <c r="C26" s="758"/>
      <c r="D26" s="758"/>
      <c r="E26" s="758"/>
      <c r="F26" s="758"/>
      <c r="G26" s="758"/>
      <c r="H26" s="758"/>
      <c r="I26" s="758"/>
      <c r="J26" s="758"/>
      <c r="K26" s="758"/>
      <c r="L26" s="832" t="s">
        <v>154</v>
      </c>
      <c r="M26" s="212" t="s">
        <v>12</v>
      </c>
      <c r="N26" s="783" t="s">
        <v>355</v>
      </c>
      <c r="O26" s="833">
        <v>0</v>
      </c>
      <c r="P26" s="833">
        <v>0</v>
      </c>
      <c r="Q26" s="833">
        <v>0</v>
      </c>
      <c r="R26" s="833">
        <v>0</v>
      </c>
      <c r="S26" s="833">
        <v>0</v>
      </c>
      <c r="T26" s="833">
        <v>0</v>
      </c>
      <c r="U26" s="794"/>
    </row>
    <row r="27" spans="1:21" s="80" customFormat="1" ht="22.8">
      <c r="A27" s="796">
        <v>2</v>
      </c>
      <c r="B27" s="758" t="s">
        <v>1418</v>
      </c>
      <c r="C27" s="758"/>
      <c r="D27" s="758"/>
      <c r="E27" s="758"/>
      <c r="F27" s="758"/>
      <c r="G27" s="758"/>
      <c r="H27" s="758"/>
      <c r="I27" s="758"/>
      <c r="J27" s="758"/>
      <c r="K27" s="758"/>
      <c r="L27" s="832" t="s">
        <v>397</v>
      </c>
      <c r="M27" s="834" t="s">
        <v>398</v>
      </c>
      <c r="N27" s="783" t="s">
        <v>355</v>
      </c>
      <c r="O27" s="833"/>
      <c r="P27" s="833"/>
      <c r="Q27" s="833"/>
      <c r="R27" s="833"/>
      <c r="S27" s="833"/>
      <c r="T27" s="833"/>
      <c r="U27" s="794"/>
    </row>
    <row r="28" spans="1:21" s="80" customFormat="1">
      <c r="A28" s="796">
        <v>2</v>
      </c>
      <c r="B28" s="758" t="s">
        <v>1419</v>
      </c>
      <c r="C28" s="758"/>
      <c r="D28" s="758"/>
      <c r="E28" s="758"/>
      <c r="F28" s="758"/>
      <c r="G28" s="758"/>
      <c r="H28" s="758"/>
      <c r="I28" s="758"/>
      <c r="J28" s="758"/>
      <c r="K28" s="758"/>
      <c r="L28" s="832" t="s">
        <v>399</v>
      </c>
      <c r="M28" s="834" t="s">
        <v>400</v>
      </c>
      <c r="N28" s="783" t="s">
        <v>355</v>
      </c>
      <c r="O28" s="833"/>
      <c r="P28" s="833"/>
      <c r="Q28" s="833"/>
      <c r="R28" s="833"/>
      <c r="S28" s="833"/>
      <c r="T28" s="833"/>
      <c r="U28" s="794"/>
    </row>
    <row r="29" spans="1:21" s="80" customFormat="1">
      <c r="A29" s="796">
        <v>2</v>
      </c>
      <c r="B29" s="758" t="s">
        <v>1353</v>
      </c>
      <c r="C29" s="758"/>
      <c r="D29" s="758"/>
      <c r="E29" s="758"/>
      <c r="F29" s="758"/>
      <c r="G29" s="758"/>
      <c r="H29" s="758"/>
      <c r="I29" s="758"/>
      <c r="J29" s="758"/>
      <c r="K29" s="758"/>
      <c r="L29" s="832" t="s">
        <v>155</v>
      </c>
      <c r="M29" s="835" t="s">
        <v>401</v>
      </c>
      <c r="N29" s="783" t="s">
        <v>355</v>
      </c>
      <c r="O29" s="833"/>
      <c r="P29" s="833"/>
      <c r="Q29" s="833"/>
      <c r="R29" s="833"/>
      <c r="S29" s="833"/>
      <c r="T29" s="833"/>
      <c r="U29" s="794"/>
    </row>
    <row r="30" spans="1:21" s="80" customFormat="1">
      <c r="A30" s="796">
        <v>2</v>
      </c>
      <c r="B30" s="758" t="s">
        <v>1354</v>
      </c>
      <c r="C30" s="758"/>
      <c r="D30" s="758"/>
      <c r="E30" s="758"/>
      <c r="F30" s="758"/>
      <c r="G30" s="758"/>
      <c r="H30" s="758"/>
      <c r="I30" s="758"/>
      <c r="J30" s="758"/>
      <c r="K30" s="758"/>
      <c r="L30" s="832" t="s">
        <v>363</v>
      </c>
      <c r="M30" s="836" t="s">
        <v>402</v>
      </c>
      <c r="N30" s="783" t="s">
        <v>355</v>
      </c>
      <c r="O30" s="833"/>
      <c r="P30" s="833"/>
      <c r="Q30" s="833"/>
      <c r="R30" s="833"/>
      <c r="S30" s="833"/>
      <c r="T30" s="833"/>
      <c r="U30" s="794"/>
    </row>
    <row r="31" spans="1:21" s="80" customFormat="1">
      <c r="A31" s="796">
        <v>2</v>
      </c>
      <c r="B31" s="758" t="s">
        <v>1355</v>
      </c>
      <c r="C31" s="758"/>
      <c r="D31" s="758"/>
      <c r="E31" s="758"/>
      <c r="F31" s="758"/>
      <c r="G31" s="758"/>
      <c r="H31" s="758"/>
      <c r="I31" s="758"/>
      <c r="J31" s="758"/>
      <c r="K31" s="758"/>
      <c r="L31" s="832" t="s">
        <v>365</v>
      </c>
      <c r="M31" s="836" t="s">
        <v>403</v>
      </c>
      <c r="N31" s="783" t="s">
        <v>355</v>
      </c>
      <c r="O31" s="833"/>
      <c r="P31" s="833">
        <v>0</v>
      </c>
      <c r="Q31" s="833">
        <v>0</v>
      </c>
      <c r="R31" s="833"/>
      <c r="S31" s="833">
        <v>0</v>
      </c>
      <c r="T31" s="833">
        <v>0</v>
      </c>
      <c r="U31" s="794"/>
    </row>
    <row r="32" spans="1:21" s="80" customFormat="1">
      <c r="A32" s="769" t="s">
        <v>102</v>
      </c>
      <c r="B32" s="758"/>
      <c r="C32" s="758"/>
      <c r="D32" s="758"/>
      <c r="E32" s="758"/>
      <c r="F32" s="758"/>
      <c r="G32" s="758"/>
      <c r="H32" s="758"/>
      <c r="I32" s="758"/>
      <c r="J32" s="758"/>
      <c r="K32" s="758"/>
      <c r="L32" s="813" t="s">
        <v>2864</v>
      </c>
      <c r="M32" s="692"/>
      <c r="N32" s="673"/>
      <c r="O32" s="673"/>
      <c r="P32" s="673"/>
      <c r="Q32" s="673"/>
      <c r="R32" s="673"/>
      <c r="S32" s="673"/>
      <c r="T32" s="673"/>
      <c r="U32" s="814"/>
    </row>
    <row r="33" spans="1:21" s="80" customFormat="1" ht="22.8">
      <c r="A33" s="796">
        <v>3</v>
      </c>
      <c r="B33" s="758" t="s">
        <v>1306</v>
      </c>
      <c r="C33" s="758"/>
      <c r="D33" s="758"/>
      <c r="E33" s="758"/>
      <c r="F33" s="758"/>
      <c r="G33" s="758"/>
      <c r="H33" s="758"/>
      <c r="I33" s="758"/>
      <c r="J33" s="758"/>
      <c r="K33" s="758"/>
      <c r="L33" s="829" t="s">
        <v>17</v>
      </c>
      <c r="M33" s="209" t="s">
        <v>396</v>
      </c>
      <c r="N33" s="830" t="s">
        <v>355</v>
      </c>
      <c r="O33" s="831">
        <v>0</v>
      </c>
      <c r="P33" s="831">
        <v>2.57</v>
      </c>
      <c r="Q33" s="831">
        <v>0</v>
      </c>
      <c r="R33" s="831">
        <v>0</v>
      </c>
      <c r="S33" s="831">
        <v>7.1</v>
      </c>
      <c r="T33" s="831">
        <v>0</v>
      </c>
      <c r="U33" s="794"/>
    </row>
    <row r="34" spans="1:21" s="80" customFormat="1">
      <c r="A34" s="796">
        <v>3</v>
      </c>
      <c r="B34" s="758" t="s">
        <v>1352</v>
      </c>
      <c r="C34" s="758"/>
      <c r="D34" s="758"/>
      <c r="E34" s="758"/>
      <c r="F34" s="758"/>
      <c r="G34" s="758"/>
      <c r="H34" s="758"/>
      <c r="I34" s="758"/>
      <c r="J34" s="758"/>
      <c r="K34" s="758"/>
      <c r="L34" s="832" t="s">
        <v>154</v>
      </c>
      <c r="M34" s="212" t="s">
        <v>12</v>
      </c>
      <c r="N34" s="783" t="s">
        <v>355</v>
      </c>
      <c r="O34" s="833">
        <v>0</v>
      </c>
      <c r="P34" s="833">
        <v>0</v>
      </c>
      <c r="Q34" s="833">
        <v>0</v>
      </c>
      <c r="R34" s="833">
        <v>0</v>
      </c>
      <c r="S34" s="833">
        <v>0</v>
      </c>
      <c r="T34" s="833">
        <v>0</v>
      </c>
      <c r="U34" s="794"/>
    </row>
    <row r="35" spans="1:21" s="80" customFormat="1" ht="22.8">
      <c r="A35" s="796">
        <v>3</v>
      </c>
      <c r="B35" s="758" t="s">
        <v>1418</v>
      </c>
      <c r="C35" s="758"/>
      <c r="D35" s="758"/>
      <c r="E35" s="758"/>
      <c r="F35" s="758"/>
      <c r="G35" s="758"/>
      <c r="H35" s="758"/>
      <c r="I35" s="758"/>
      <c r="J35" s="758"/>
      <c r="K35" s="758"/>
      <c r="L35" s="832" t="s">
        <v>397</v>
      </c>
      <c r="M35" s="834" t="s">
        <v>398</v>
      </c>
      <c r="N35" s="783" t="s">
        <v>355</v>
      </c>
      <c r="O35" s="833"/>
      <c r="P35" s="833"/>
      <c r="Q35" s="833"/>
      <c r="R35" s="833"/>
      <c r="S35" s="833"/>
      <c r="T35" s="833"/>
      <c r="U35" s="794"/>
    </row>
    <row r="36" spans="1:21" s="80" customFormat="1">
      <c r="A36" s="796">
        <v>3</v>
      </c>
      <c r="B36" s="758" t="s">
        <v>1419</v>
      </c>
      <c r="C36" s="758"/>
      <c r="D36" s="758"/>
      <c r="E36" s="758"/>
      <c r="F36" s="758"/>
      <c r="G36" s="758"/>
      <c r="H36" s="758"/>
      <c r="I36" s="758"/>
      <c r="J36" s="758"/>
      <c r="K36" s="758"/>
      <c r="L36" s="832" t="s">
        <v>399</v>
      </c>
      <c r="M36" s="834" t="s">
        <v>400</v>
      </c>
      <c r="N36" s="783" t="s">
        <v>355</v>
      </c>
      <c r="O36" s="833"/>
      <c r="P36" s="833"/>
      <c r="Q36" s="833"/>
      <c r="R36" s="833"/>
      <c r="S36" s="833"/>
      <c r="T36" s="833"/>
      <c r="U36" s="794"/>
    </row>
    <row r="37" spans="1:21" s="80" customFormat="1">
      <c r="A37" s="796">
        <v>3</v>
      </c>
      <c r="B37" s="758" t="s">
        <v>1353</v>
      </c>
      <c r="C37" s="758"/>
      <c r="D37" s="758"/>
      <c r="E37" s="758"/>
      <c r="F37" s="758"/>
      <c r="G37" s="758"/>
      <c r="H37" s="758"/>
      <c r="I37" s="758"/>
      <c r="J37" s="758"/>
      <c r="K37" s="758"/>
      <c r="L37" s="832" t="s">
        <v>155</v>
      </c>
      <c r="M37" s="835" t="s">
        <v>401</v>
      </c>
      <c r="N37" s="783" t="s">
        <v>355</v>
      </c>
      <c r="O37" s="833"/>
      <c r="P37" s="833"/>
      <c r="Q37" s="833"/>
      <c r="R37" s="833"/>
      <c r="S37" s="833"/>
      <c r="T37" s="833"/>
      <c r="U37" s="794"/>
    </row>
    <row r="38" spans="1:21" s="80" customFormat="1">
      <c r="A38" s="796">
        <v>3</v>
      </c>
      <c r="B38" s="758" t="s">
        <v>1354</v>
      </c>
      <c r="C38" s="758"/>
      <c r="D38" s="758"/>
      <c r="E38" s="758"/>
      <c r="F38" s="758"/>
      <c r="G38" s="758"/>
      <c r="H38" s="758"/>
      <c r="I38" s="758"/>
      <c r="J38" s="758"/>
      <c r="K38" s="758"/>
      <c r="L38" s="832" t="s">
        <v>363</v>
      </c>
      <c r="M38" s="836" t="s">
        <v>402</v>
      </c>
      <c r="N38" s="783" t="s">
        <v>355</v>
      </c>
      <c r="O38" s="833"/>
      <c r="P38" s="833"/>
      <c r="Q38" s="833"/>
      <c r="R38" s="833"/>
      <c r="S38" s="833"/>
      <c r="T38" s="833"/>
      <c r="U38" s="794"/>
    </row>
    <row r="39" spans="1:21" s="80" customFormat="1">
      <c r="A39" s="796">
        <v>3</v>
      </c>
      <c r="B39" s="758" t="s">
        <v>1355</v>
      </c>
      <c r="C39" s="758"/>
      <c r="D39" s="758"/>
      <c r="E39" s="758"/>
      <c r="F39" s="758"/>
      <c r="G39" s="758"/>
      <c r="H39" s="758"/>
      <c r="I39" s="758"/>
      <c r="J39" s="758"/>
      <c r="K39" s="758"/>
      <c r="L39" s="832" t="s">
        <v>365</v>
      </c>
      <c r="M39" s="836" t="s">
        <v>403</v>
      </c>
      <c r="N39" s="783" t="s">
        <v>355</v>
      </c>
      <c r="O39" s="833"/>
      <c r="P39" s="833">
        <v>2.57</v>
      </c>
      <c r="Q39" s="833">
        <v>0</v>
      </c>
      <c r="R39" s="833"/>
      <c r="S39" s="833">
        <v>7.1</v>
      </c>
      <c r="T39" s="833">
        <v>0</v>
      </c>
      <c r="U39" s="794"/>
    </row>
    <row r="40" spans="1:21" s="80" customFormat="1">
      <c r="A40" s="769" t="s">
        <v>103</v>
      </c>
      <c r="B40" s="758"/>
      <c r="C40" s="758"/>
      <c r="D40" s="758"/>
      <c r="E40" s="758"/>
      <c r="F40" s="758"/>
      <c r="G40" s="758"/>
      <c r="H40" s="758"/>
      <c r="I40" s="758"/>
      <c r="J40" s="758"/>
      <c r="K40" s="758"/>
      <c r="L40" s="813" t="s">
        <v>2866</v>
      </c>
      <c r="M40" s="692"/>
      <c r="N40" s="673"/>
      <c r="O40" s="673"/>
      <c r="P40" s="673"/>
      <c r="Q40" s="673"/>
      <c r="R40" s="673"/>
      <c r="S40" s="673"/>
      <c r="T40" s="673"/>
      <c r="U40" s="814"/>
    </row>
    <row r="41" spans="1:21" s="80" customFormat="1" ht="22.8">
      <c r="A41" s="796">
        <v>4</v>
      </c>
      <c r="B41" s="758" t="s">
        <v>1306</v>
      </c>
      <c r="C41" s="758"/>
      <c r="D41" s="758"/>
      <c r="E41" s="758"/>
      <c r="F41" s="758"/>
      <c r="G41" s="758"/>
      <c r="H41" s="758"/>
      <c r="I41" s="758"/>
      <c r="J41" s="758"/>
      <c r="K41" s="758"/>
      <c r="L41" s="829" t="s">
        <v>17</v>
      </c>
      <c r="M41" s="209" t="s">
        <v>396</v>
      </c>
      <c r="N41" s="830" t="s">
        <v>355</v>
      </c>
      <c r="O41" s="831">
        <v>0</v>
      </c>
      <c r="P41" s="831">
        <v>0</v>
      </c>
      <c r="Q41" s="831">
        <v>0</v>
      </c>
      <c r="R41" s="831">
        <v>0</v>
      </c>
      <c r="S41" s="831">
        <v>0</v>
      </c>
      <c r="T41" s="831">
        <v>0</v>
      </c>
      <c r="U41" s="794"/>
    </row>
    <row r="42" spans="1:21" s="80" customFormat="1">
      <c r="A42" s="796">
        <v>4</v>
      </c>
      <c r="B42" s="758" t="s">
        <v>1352</v>
      </c>
      <c r="C42" s="758"/>
      <c r="D42" s="758"/>
      <c r="E42" s="758"/>
      <c r="F42" s="758"/>
      <c r="G42" s="758"/>
      <c r="H42" s="758"/>
      <c r="I42" s="758"/>
      <c r="J42" s="758"/>
      <c r="K42" s="758"/>
      <c r="L42" s="832" t="s">
        <v>154</v>
      </c>
      <c r="M42" s="212" t="s">
        <v>12</v>
      </c>
      <c r="N42" s="783" t="s">
        <v>355</v>
      </c>
      <c r="O42" s="833">
        <v>0</v>
      </c>
      <c r="P42" s="833">
        <v>0</v>
      </c>
      <c r="Q42" s="833">
        <v>0</v>
      </c>
      <c r="R42" s="833">
        <v>0</v>
      </c>
      <c r="S42" s="833">
        <v>0</v>
      </c>
      <c r="T42" s="833">
        <v>0</v>
      </c>
      <c r="U42" s="794"/>
    </row>
    <row r="43" spans="1:21" s="80" customFormat="1" ht="22.8">
      <c r="A43" s="796">
        <v>4</v>
      </c>
      <c r="B43" s="758" t="s">
        <v>1418</v>
      </c>
      <c r="C43" s="758"/>
      <c r="D43" s="758"/>
      <c r="E43" s="758"/>
      <c r="F43" s="758"/>
      <c r="G43" s="758"/>
      <c r="H43" s="758"/>
      <c r="I43" s="758"/>
      <c r="J43" s="758"/>
      <c r="K43" s="758"/>
      <c r="L43" s="832" t="s">
        <v>397</v>
      </c>
      <c r="M43" s="834" t="s">
        <v>398</v>
      </c>
      <c r="N43" s="783" t="s">
        <v>355</v>
      </c>
      <c r="O43" s="833"/>
      <c r="P43" s="833"/>
      <c r="Q43" s="833"/>
      <c r="R43" s="833"/>
      <c r="S43" s="833"/>
      <c r="T43" s="833"/>
      <c r="U43" s="794"/>
    </row>
    <row r="44" spans="1:21" s="80" customFormat="1">
      <c r="A44" s="796">
        <v>4</v>
      </c>
      <c r="B44" s="758" t="s">
        <v>1419</v>
      </c>
      <c r="C44" s="758"/>
      <c r="D44" s="758"/>
      <c r="E44" s="758"/>
      <c r="F44" s="758"/>
      <c r="G44" s="758"/>
      <c r="H44" s="758"/>
      <c r="I44" s="758"/>
      <c r="J44" s="758"/>
      <c r="K44" s="758"/>
      <c r="L44" s="832" t="s">
        <v>399</v>
      </c>
      <c r="M44" s="834" t="s">
        <v>400</v>
      </c>
      <c r="N44" s="783" t="s">
        <v>355</v>
      </c>
      <c r="O44" s="833"/>
      <c r="P44" s="833"/>
      <c r="Q44" s="833"/>
      <c r="R44" s="833"/>
      <c r="S44" s="833"/>
      <c r="T44" s="833"/>
      <c r="U44" s="794"/>
    </row>
    <row r="45" spans="1:21" s="80" customFormat="1">
      <c r="A45" s="796">
        <v>4</v>
      </c>
      <c r="B45" s="758" t="s">
        <v>1353</v>
      </c>
      <c r="C45" s="758"/>
      <c r="D45" s="758"/>
      <c r="E45" s="758"/>
      <c r="F45" s="758"/>
      <c r="G45" s="758"/>
      <c r="H45" s="758"/>
      <c r="I45" s="758"/>
      <c r="J45" s="758"/>
      <c r="K45" s="758"/>
      <c r="L45" s="832" t="s">
        <v>155</v>
      </c>
      <c r="M45" s="835" t="s">
        <v>401</v>
      </c>
      <c r="N45" s="783" t="s">
        <v>355</v>
      </c>
      <c r="O45" s="833"/>
      <c r="P45" s="833"/>
      <c r="Q45" s="833"/>
      <c r="R45" s="833"/>
      <c r="S45" s="833"/>
      <c r="T45" s="833"/>
      <c r="U45" s="794"/>
    </row>
    <row r="46" spans="1:21" s="80" customFormat="1">
      <c r="A46" s="796">
        <v>4</v>
      </c>
      <c r="B46" s="758" t="s">
        <v>1354</v>
      </c>
      <c r="C46" s="758"/>
      <c r="D46" s="758"/>
      <c r="E46" s="758"/>
      <c r="F46" s="758"/>
      <c r="G46" s="758"/>
      <c r="H46" s="758"/>
      <c r="I46" s="758"/>
      <c r="J46" s="758"/>
      <c r="K46" s="758"/>
      <c r="L46" s="832" t="s">
        <v>363</v>
      </c>
      <c r="M46" s="836" t="s">
        <v>402</v>
      </c>
      <c r="N46" s="783" t="s">
        <v>355</v>
      </c>
      <c r="O46" s="833"/>
      <c r="P46" s="833"/>
      <c r="Q46" s="833"/>
      <c r="R46" s="833"/>
      <c r="S46" s="833"/>
      <c r="T46" s="833"/>
      <c r="U46" s="794"/>
    </row>
    <row r="47" spans="1:21" s="80" customFormat="1">
      <c r="A47" s="796">
        <v>4</v>
      </c>
      <c r="B47" s="758" t="s">
        <v>1355</v>
      </c>
      <c r="C47" s="758"/>
      <c r="D47" s="758"/>
      <c r="E47" s="758"/>
      <c r="F47" s="758"/>
      <c r="G47" s="758"/>
      <c r="H47" s="758"/>
      <c r="I47" s="758"/>
      <c r="J47" s="758"/>
      <c r="K47" s="758"/>
      <c r="L47" s="832" t="s">
        <v>365</v>
      </c>
      <c r="M47" s="836" t="s">
        <v>403</v>
      </c>
      <c r="N47" s="783" t="s">
        <v>355</v>
      </c>
      <c r="O47" s="833"/>
      <c r="P47" s="833">
        <v>0</v>
      </c>
      <c r="Q47" s="833">
        <v>0</v>
      </c>
      <c r="R47" s="833"/>
      <c r="S47" s="833">
        <v>0</v>
      </c>
      <c r="T47" s="833">
        <v>0</v>
      </c>
      <c r="U47" s="794"/>
    </row>
    <row r="48" spans="1:21" s="80" customFormat="1">
      <c r="A48" s="769" t="s">
        <v>119</v>
      </c>
      <c r="B48" s="758"/>
      <c r="C48" s="758"/>
      <c r="D48" s="758"/>
      <c r="E48" s="758"/>
      <c r="F48" s="758"/>
      <c r="G48" s="758"/>
      <c r="H48" s="758"/>
      <c r="I48" s="758"/>
      <c r="J48" s="758"/>
      <c r="K48" s="758"/>
      <c r="L48" s="813" t="s">
        <v>2868</v>
      </c>
      <c r="M48" s="692"/>
      <c r="N48" s="673"/>
      <c r="O48" s="673"/>
      <c r="P48" s="673"/>
      <c r="Q48" s="673"/>
      <c r="R48" s="673"/>
      <c r="S48" s="673"/>
      <c r="T48" s="673"/>
      <c r="U48" s="814"/>
    </row>
    <row r="49" spans="1:21" s="80" customFormat="1" ht="22.8">
      <c r="A49" s="796">
        <v>5</v>
      </c>
      <c r="B49" s="758" t="s">
        <v>1306</v>
      </c>
      <c r="C49" s="758"/>
      <c r="D49" s="758"/>
      <c r="E49" s="758"/>
      <c r="F49" s="758"/>
      <c r="G49" s="758"/>
      <c r="H49" s="758"/>
      <c r="I49" s="758"/>
      <c r="J49" s="758"/>
      <c r="K49" s="758"/>
      <c r="L49" s="829" t="s">
        <v>17</v>
      </c>
      <c r="M49" s="209" t="s">
        <v>396</v>
      </c>
      <c r="N49" s="830" t="s">
        <v>355</v>
      </c>
      <c r="O49" s="831">
        <v>0</v>
      </c>
      <c r="P49" s="831">
        <v>15.96</v>
      </c>
      <c r="Q49" s="831">
        <v>0</v>
      </c>
      <c r="R49" s="831">
        <v>0</v>
      </c>
      <c r="S49" s="831">
        <v>18.07</v>
      </c>
      <c r="T49" s="831">
        <v>0</v>
      </c>
      <c r="U49" s="794"/>
    </row>
    <row r="50" spans="1:21" s="80" customFormat="1">
      <c r="A50" s="796">
        <v>5</v>
      </c>
      <c r="B50" s="758" t="s">
        <v>1352</v>
      </c>
      <c r="C50" s="758"/>
      <c r="D50" s="758"/>
      <c r="E50" s="758"/>
      <c r="F50" s="758"/>
      <c r="G50" s="758"/>
      <c r="H50" s="758"/>
      <c r="I50" s="758"/>
      <c r="J50" s="758"/>
      <c r="K50" s="758"/>
      <c r="L50" s="832" t="s">
        <v>154</v>
      </c>
      <c r="M50" s="212" t="s">
        <v>12</v>
      </c>
      <c r="N50" s="783" t="s">
        <v>355</v>
      </c>
      <c r="O50" s="833">
        <v>0</v>
      </c>
      <c r="P50" s="833">
        <v>0</v>
      </c>
      <c r="Q50" s="833">
        <v>0</v>
      </c>
      <c r="R50" s="833">
        <v>0</v>
      </c>
      <c r="S50" s="833">
        <v>0</v>
      </c>
      <c r="T50" s="833">
        <v>0</v>
      </c>
      <c r="U50" s="794"/>
    </row>
    <row r="51" spans="1:21" s="80" customFormat="1" ht="22.8">
      <c r="A51" s="796">
        <v>5</v>
      </c>
      <c r="B51" s="758" t="s">
        <v>1418</v>
      </c>
      <c r="C51" s="758"/>
      <c r="D51" s="758"/>
      <c r="E51" s="758"/>
      <c r="F51" s="758"/>
      <c r="G51" s="758"/>
      <c r="H51" s="758"/>
      <c r="I51" s="758"/>
      <c r="J51" s="758"/>
      <c r="K51" s="758"/>
      <c r="L51" s="832" t="s">
        <v>397</v>
      </c>
      <c r="M51" s="834" t="s">
        <v>398</v>
      </c>
      <c r="N51" s="783" t="s">
        <v>355</v>
      </c>
      <c r="O51" s="833"/>
      <c r="P51" s="833"/>
      <c r="Q51" s="833"/>
      <c r="R51" s="833"/>
      <c r="S51" s="833"/>
      <c r="T51" s="833"/>
      <c r="U51" s="794"/>
    </row>
    <row r="52" spans="1:21" s="80" customFormat="1">
      <c r="A52" s="796">
        <v>5</v>
      </c>
      <c r="B52" s="758" t="s">
        <v>1419</v>
      </c>
      <c r="C52" s="758"/>
      <c r="D52" s="758"/>
      <c r="E52" s="758"/>
      <c r="F52" s="758"/>
      <c r="G52" s="758"/>
      <c r="H52" s="758"/>
      <c r="I52" s="758"/>
      <c r="J52" s="758"/>
      <c r="K52" s="758"/>
      <c r="L52" s="832" t="s">
        <v>399</v>
      </c>
      <c r="M52" s="834" t="s">
        <v>400</v>
      </c>
      <c r="N52" s="783" t="s">
        <v>355</v>
      </c>
      <c r="O52" s="833"/>
      <c r="P52" s="833"/>
      <c r="Q52" s="833"/>
      <c r="R52" s="833"/>
      <c r="S52" s="833"/>
      <c r="T52" s="833"/>
      <c r="U52" s="794"/>
    </row>
    <row r="53" spans="1:21" s="80" customFormat="1">
      <c r="A53" s="796">
        <v>5</v>
      </c>
      <c r="B53" s="758" t="s">
        <v>1353</v>
      </c>
      <c r="C53" s="758"/>
      <c r="D53" s="758"/>
      <c r="E53" s="758"/>
      <c r="F53" s="758"/>
      <c r="G53" s="758"/>
      <c r="H53" s="758"/>
      <c r="I53" s="758"/>
      <c r="J53" s="758"/>
      <c r="K53" s="758"/>
      <c r="L53" s="832" t="s">
        <v>155</v>
      </c>
      <c r="M53" s="835" t="s">
        <v>401</v>
      </c>
      <c r="N53" s="783" t="s">
        <v>355</v>
      </c>
      <c r="O53" s="833"/>
      <c r="P53" s="833"/>
      <c r="Q53" s="833"/>
      <c r="R53" s="833"/>
      <c r="S53" s="833"/>
      <c r="T53" s="833"/>
      <c r="U53" s="794"/>
    </row>
    <row r="54" spans="1:21" s="80" customFormat="1">
      <c r="A54" s="796">
        <v>5</v>
      </c>
      <c r="B54" s="758" t="s">
        <v>1354</v>
      </c>
      <c r="C54" s="758"/>
      <c r="D54" s="758"/>
      <c r="E54" s="758"/>
      <c r="F54" s="758"/>
      <c r="G54" s="758"/>
      <c r="H54" s="758"/>
      <c r="I54" s="758"/>
      <c r="J54" s="758"/>
      <c r="K54" s="758"/>
      <c r="L54" s="832" t="s">
        <v>363</v>
      </c>
      <c r="M54" s="836" t="s">
        <v>402</v>
      </c>
      <c r="N54" s="783" t="s">
        <v>355</v>
      </c>
      <c r="O54" s="833"/>
      <c r="P54" s="833"/>
      <c r="Q54" s="833"/>
      <c r="R54" s="833"/>
      <c r="S54" s="833"/>
      <c r="T54" s="833"/>
      <c r="U54" s="794"/>
    </row>
    <row r="55" spans="1:21" s="80" customFormat="1">
      <c r="A55" s="796">
        <v>5</v>
      </c>
      <c r="B55" s="758" t="s">
        <v>1355</v>
      </c>
      <c r="C55" s="758"/>
      <c r="D55" s="758"/>
      <c r="E55" s="758"/>
      <c r="F55" s="758"/>
      <c r="G55" s="758"/>
      <c r="H55" s="758"/>
      <c r="I55" s="758"/>
      <c r="J55" s="758"/>
      <c r="K55" s="758"/>
      <c r="L55" s="832" t="s">
        <v>365</v>
      </c>
      <c r="M55" s="836" t="s">
        <v>403</v>
      </c>
      <c r="N55" s="783" t="s">
        <v>355</v>
      </c>
      <c r="O55" s="833"/>
      <c r="P55" s="833">
        <v>15.96</v>
      </c>
      <c r="Q55" s="833">
        <v>0</v>
      </c>
      <c r="R55" s="833"/>
      <c r="S55" s="833">
        <v>18.07</v>
      </c>
      <c r="T55" s="833">
        <v>0</v>
      </c>
      <c r="U55" s="794"/>
    </row>
    <row r="56" spans="1:21" s="80" customFormat="1">
      <c r="A56" s="769" t="s">
        <v>123</v>
      </c>
      <c r="B56" s="758"/>
      <c r="C56" s="758"/>
      <c r="D56" s="758"/>
      <c r="E56" s="758"/>
      <c r="F56" s="758"/>
      <c r="G56" s="758"/>
      <c r="H56" s="758"/>
      <c r="I56" s="758"/>
      <c r="J56" s="758"/>
      <c r="K56" s="758"/>
      <c r="L56" s="813" t="s">
        <v>2870</v>
      </c>
      <c r="M56" s="692"/>
      <c r="N56" s="673"/>
      <c r="O56" s="673"/>
      <c r="P56" s="673"/>
      <c r="Q56" s="673"/>
      <c r="R56" s="673"/>
      <c r="S56" s="673"/>
      <c r="T56" s="673"/>
      <c r="U56" s="814"/>
    </row>
    <row r="57" spans="1:21" s="80" customFormat="1" ht="22.8">
      <c r="A57" s="796">
        <v>6</v>
      </c>
      <c r="B57" s="758" t="s">
        <v>1306</v>
      </c>
      <c r="C57" s="758"/>
      <c r="D57" s="758"/>
      <c r="E57" s="758"/>
      <c r="F57" s="758"/>
      <c r="G57" s="758"/>
      <c r="H57" s="758"/>
      <c r="I57" s="758"/>
      <c r="J57" s="758"/>
      <c r="K57" s="758"/>
      <c r="L57" s="829" t="s">
        <v>17</v>
      </c>
      <c r="M57" s="209" t="s">
        <v>396</v>
      </c>
      <c r="N57" s="830" t="s">
        <v>355</v>
      </c>
      <c r="O57" s="831">
        <v>0</v>
      </c>
      <c r="P57" s="831">
        <v>6.14</v>
      </c>
      <c r="Q57" s="831">
        <v>0</v>
      </c>
      <c r="R57" s="831">
        <v>0</v>
      </c>
      <c r="S57" s="831">
        <v>9.6300000000000008</v>
      </c>
      <c r="T57" s="831">
        <v>0</v>
      </c>
      <c r="U57" s="794"/>
    </row>
    <row r="58" spans="1:21" s="80" customFormat="1">
      <c r="A58" s="796">
        <v>6</v>
      </c>
      <c r="B58" s="758" t="s">
        <v>1352</v>
      </c>
      <c r="C58" s="758"/>
      <c r="D58" s="758"/>
      <c r="E58" s="758"/>
      <c r="F58" s="758"/>
      <c r="G58" s="758"/>
      <c r="H58" s="758"/>
      <c r="I58" s="758"/>
      <c r="J58" s="758"/>
      <c r="K58" s="758"/>
      <c r="L58" s="832" t="s">
        <v>154</v>
      </c>
      <c r="M58" s="212" t="s">
        <v>12</v>
      </c>
      <c r="N58" s="783" t="s">
        <v>355</v>
      </c>
      <c r="O58" s="833">
        <v>0</v>
      </c>
      <c r="P58" s="833">
        <v>0</v>
      </c>
      <c r="Q58" s="833">
        <v>0</v>
      </c>
      <c r="R58" s="833">
        <v>0</v>
      </c>
      <c r="S58" s="833">
        <v>0</v>
      </c>
      <c r="T58" s="833">
        <v>0</v>
      </c>
      <c r="U58" s="794"/>
    </row>
    <row r="59" spans="1:21" s="80" customFormat="1" ht="22.8">
      <c r="A59" s="796">
        <v>6</v>
      </c>
      <c r="B59" s="758" t="s">
        <v>1418</v>
      </c>
      <c r="C59" s="758"/>
      <c r="D59" s="758"/>
      <c r="E59" s="758"/>
      <c r="F59" s="758"/>
      <c r="G59" s="758"/>
      <c r="H59" s="758"/>
      <c r="I59" s="758"/>
      <c r="J59" s="758"/>
      <c r="K59" s="758"/>
      <c r="L59" s="832" t="s">
        <v>397</v>
      </c>
      <c r="M59" s="834" t="s">
        <v>398</v>
      </c>
      <c r="N59" s="783" t="s">
        <v>355</v>
      </c>
      <c r="O59" s="833"/>
      <c r="P59" s="833"/>
      <c r="Q59" s="833"/>
      <c r="R59" s="833"/>
      <c r="S59" s="833"/>
      <c r="T59" s="833"/>
      <c r="U59" s="794"/>
    </row>
    <row r="60" spans="1:21" s="80" customFormat="1">
      <c r="A60" s="796">
        <v>6</v>
      </c>
      <c r="B60" s="758" t="s">
        <v>1419</v>
      </c>
      <c r="C60" s="758"/>
      <c r="D60" s="758"/>
      <c r="E60" s="758"/>
      <c r="F60" s="758"/>
      <c r="G60" s="758"/>
      <c r="H60" s="758"/>
      <c r="I60" s="758"/>
      <c r="J60" s="758"/>
      <c r="K60" s="758"/>
      <c r="L60" s="832" t="s">
        <v>399</v>
      </c>
      <c r="M60" s="834" t="s">
        <v>400</v>
      </c>
      <c r="N60" s="783" t="s">
        <v>355</v>
      </c>
      <c r="O60" s="833"/>
      <c r="P60" s="833"/>
      <c r="Q60" s="833"/>
      <c r="R60" s="833"/>
      <c r="S60" s="833"/>
      <c r="T60" s="833"/>
      <c r="U60" s="794"/>
    </row>
    <row r="61" spans="1:21" s="80" customFormat="1">
      <c r="A61" s="796">
        <v>6</v>
      </c>
      <c r="B61" s="758" t="s">
        <v>1353</v>
      </c>
      <c r="C61" s="758"/>
      <c r="D61" s="758"/>
      <c r="E61" s="758"/>
      <c r="F61" s="758"/>
      <c r="G61" s="758"/>
      <c r="H61" s="758"/>
      <c r="I61" s="758"/>
      <c r="J61" s="758"/>
      <c r="K61" s="758"/>
      <c r="L61" s="832" t="s">
        <v>155</v>
      </c>
      <c r="M61" s="835" t="s">
        <v>401</v>
      </c>
      <c r="N61" s="783" t="s">
        <v>355</v>
      </c>
      <c r="O61" s="833"/>
      <c r="P61" s="833"/>
      <c r="Q61" s="833"/>
      <c r="R61" s="833"/>
      <c r="S61" s="833"/>
      <c r="T61" s="833"/>
      <c r="U61" s="794"/>
    </row>
    <row r="62" spans="1:21" s="80" customFormat="1">
      <c r="A62" s="796">
        <v>6</v>
      </c>
      <c r="B62" s="758" t="s">
        <v>1354</v>
      </c>
      <c r="C62" s="758"/>
      <c r="D62" s="758"/>
      <c r="E62" s="758"/>
      <c r="F62" s="758"/>
      <c r="G62" s="758"/>
      <c r="H62" s="758"/>
      <c r="I62" s="758"/>
      <c r="J62" s="758"/>
      <c r="K62" s="758"/>
      <c r="L62" s="832" t="s">
        <v>363</v>
      </c>
      <c r="M62" s="836" t="s">
        <v>402</v>
      </c>
      <c r="N62" s="783" t="s">
        <v>355</v>
      </c>
      <c r="O62" s="833"/>
      <c r="P62" s="833"/>
      <c r="Q62" s="833"/>
      <c r="R62" s="833"/>
      <c r="S62" s="833"/>
      <c r="T62" s="833"/>
      <c r="U62" s="794"/>
    </row>
    <row r="63" spans="1:21" s="80" customFormat="1">
      <c r="A63" s="796">
        <v>6</v>
      </c>
      <c r="B63" s="758" t="s">
        <v>1355</v>
      </c>
      <c r="C63" s="758"/>
      <c r="D63" s="758"/>
      <c r="E63" s="758"/>
      <c r="F63" s="758"/>
      <c r="G63" s="758"/>
      <c r="H63" s="758"/>
      <c r="I63" s="758"/>
      <c r="J63" s="758"/>
      <c r="K63" s="758"/>
      <c r="L63" s="832" t="s">
        <v>365</v>
      </c>
      <c r="M63" s="836" t="s">
        <v>403</v>
      </c>
      <c r="N63" s="783" t="s">
        <v>355</v>
      </c>
      <c r="O63" s="833"/>
      <c r="P63" s="833">
        <v>6.14</v>
      </c>
      <c r="Q63" s="833">
        <v>0</v>
      </c>
      <c r="R63" s="833"/>
      <c r="S63" s="833">
        <v>9.6300000000000008</v>
      </c>
      <c r="T63" s="833">
        <v>0</v>
      </c>
      <c r="U63" s="794"/>
    </row>
    <row r="64" spans="1:21" s="80" customFormat="1">
      <c r="A64" s="769" t="s">
        <v>124</v>
      </c>
      <c r="B64" s="758"/>
      <c r="C64" s="758"/>
      <c r="D64" s="758"/>
      <c r="E64" s="758"/>
      <c r="F64" s="758"/>
      <c r="G64" s="758"/>
      <c r="H64" s="758"/>
      <c r="I64" s="758"/>
      <c r="J64" s="758"/>
      <c r="K64" s="758"/>
      <c r="L64" s="813" t="s">
        <v>2872</v>
      </c>
      <c r="M64" s="692"/>
      <c r="N64" s="673"/>
      <c r="O64" s="673"/>
      <c r="P64" s="673"/>
      <c r="Q64" s="673"/>
      <c r="R64" s="673"/>
      <c r="S64" s="673"/>
      <c r="T64" s="673"/>
      <c r="U64" s="814"/>
    </row>
    <row r="65" spans="1:21" s="80" customFormat="1" ht="22.8">
      <c r="A65" s="796">
        <v>7</v>
      </c>
      <c r="B65" s="758" t="s">
        <v>1306</v>
      </c>
      <c r="C65" s="758"/>
      <c r="D65" s="758"/>
      <c r="E65" s="758"/>
      <c r="F65" s="758"/>
      <c r="G65" s="758"/>
      <c r="H65" s="758"/>
      <c r="I65" s="758"/>
      <c r="J65" s="758"/>
      <c r="K65" s="758"/>
      <c r="L65" s="829" t="s">
        <v>17</v>
      </c>
      <c r="M65" s="209" t="s">
        <v>396</v>
      </c>
      <c r="N65" s="830" t="s">
        <v>355</v>
      </c>
      <c r="O65" s="831">
        <v>0</v>
      </c>
      <c r="P65" s="831">
        <v>34.26</v>
      </c>
      <c r="Q65" s="831">
        <v>0</v>
      </c>
      <c r="R65" s="831">
        <v>0</v>
      </c>
      <c r="S65" s="831">
        <v>37.78</v>
      </c>
      <c r="T65" s="831">
        <v>0</v>
      </c>
      <c r="U65" s="794"/>
    </row>
    <row r="66" spans="1:21" s="80" customFormat="1">
      <c r="A66" s="796">
        <v>7</v>
      </c>
      <c r="B66" s="758" t="s">
        <v>1352</v>
      </c>
      <c r="C66" s="758"/>
      <c r="D66" s="758"/>
      <c r="E66" s="758"/>
      <c r="F66" s="758"/>
      <c r="G66" s="758"/>
      <c r="H66" s="758"/>
      <c r="I66" s="758"/>
      <c r="J66" s="758"/>
      <c r="K66" s="758"/>
      <c r="L66" s="832" t="s">
        <v>154</v>
      </c>
      <c r="M66" s="212" t="s">
        <v>12</v>
      </c>
      <c r="N66" s="783" t="s">
        <v>355</v>
      </c>
      <c r="O66" s="833">
        <v>0</v>
      </c>
      <c r="P66" s="833">
        <v>0</v>
      </c>
      <c r="Q66" s="833">
        <v>0</v>
      </c>
      <c r="R66" s="833">
        <v>0</v>
      </c>
      <c r="S66" s="833">
        <v>0</v>
      </c>
      <c r="T66" s="833">
        <v>0</v>
      </c>
      <c r="U66" s="794"/>
    </row>
    <row r="67" spans="1:21" s="80" customFormat="1" ht="22.8">
      <c r="A67" s="796">
        <v>7</v>
      </c>
      <c r="B67" s="758" t="s">
        <v>1418</v>
      </c>
      <c r="C67" s="758"/>
      <c r="D67" s="758"/>
      <c r="E67" s="758"/>
      <c r="F67" s="758"/>
      <c r="G67" s="758"/>
      <c r="H67" s="758"/>
      <c r="I67" s="758"/>
      <c r="J67" s="758"/>
      <c r="K67" s="758"/>
      <c r="L67" s="832" t="s">
        <v>397</v>
      </c>
      <c r="M67" s="834" t="s">
        <v>398</v>
      </c>
      <c r="N67" s="783" t="s">
        <v>355</v>
      </c>
      <c r="O67" s="833"/>
      <c r="P67" s="833"/>
      <c r="Q67" s="833"/>
      <c r="R67" s="833"/>
      <c r="S67" s="833"/>
      <c r="T67" s="833"/>
      <c r="U67" s="794"/>
    </row>
    <row r="68" spans="1:21" s="80" customFormat="1">
      <c r="A68" s="796">
        <v>7</v>
      </c>
      <c r="B68" s="758" t="s">
        <v>1419</v>
      </c>
      <c r="C68" s="758"/>
      <c r="D68" s="758"/>
      <c r="E68" s="758"/>
      <c r="F68" s="758"/>
      <c r="G68" s="758"/>
      <c r="H68" s="758"/>
      <c r="I68" s="758"/>
      <c r="J68" s="758"/>
      <c r="K68" s="758"/>
      <c r="L68" s="832" t="s">
        <v>399</v>
      </c>
      <c r="M68" s="834" t="s">
        <v>400</v>
      </c>
      <c r="N68" s="783" t="s">
        <v>355</v>
      </c>
      <c r="O68" s="833"/>
      <c r="P68" s="833"/>
      <c r="Q68" s="833"/>
      <c r="R68" s="833"/>
      <c r="S68" s="833"/>
      <c r="T68" s="833"/>
      <c r="U68" s="794"/>
    </row>
    <row r="69" spans="1:21" s="80" customFormat="1">
      <c r="A69" s="796">
        <v>7</v>
      </c>
      <c r="B69" s="758" t="s">
        <v>1353</v>
      </c>
      <c r="C69" s="758"/>
      <c r="D69" s="758"/>
      <c r="E69" s="758"/>
      <c r="F69" s="758"/>
      <c r="G69" s="758"/>
      <c r="H69" s="758"/>
      <c r="I69" s="758"/>
      <c r="J69" s="758"/>
      <c r="K69" s="758"/>
      <c r="L69" s="832" t="s">
        <v>155</v>
      </c>
      <c r="M69" s="835" t="s">
        <v>401</v>
      </c>
      <c r="N69" s="783" t="s">
        <v>355</v>
      </c>
      <c r="O69" s="833"/>
      <c r="P69" s="833"/>
      <c r="Q69" s="833"/>
      <c r="R69" s="833"/>
      <c r="S69" s="833"/>
      <c r="T69" s="833"/>
      <c r="U69" s="794"/>
    </row>
    <row r="70" spans="1:21" s="80" customFormat="1">
      <c r="A70" s="796">
        <v>7</v>
      </c>
      <c r="B70" s="758" t="s">
        <v>1354</v>
      </c>
      <c r="C70" s="758"/>
      <c r="D70" s="758"/>
      <c r="E70" s="758"/>
      <c r="F70" s="758"/>
      <c r="G70" s="758"/>
      <c r="H70" s="758"/>
      <c r="I70" s="758"/>
      <c r="J70" s="758"/>
      <c r="K70" s="758"/>
      <c r="L70" s="832" t="s">
        <v>363</v>
      </c>
      <c r="M70" s="836" t="s">
        <v>402</v>
      </c>
      <c r="N70" s="783" t="s">
        <v>355</v>
      </c>
      <c r="O70" s="833"/>
      <c r="P70" s="833"/>
      <c r="Q70" s="833"/>
      <c r="R70" s="833"/>
      <c r="S70" s="833"/>
      <c r="T70" s="833"/>
      <c r="U70" s="794"/>
    </row>
    <row r="71" spans="1:21" s="80" customFormat="1">
      <c r="A71" s="796">
        <v>7</v>
      </c>
      <c r="B71" s="758" t="s">
        <v>1355</v>
      </c>
      <c r="C71" s="758"/>
      <c r="D71" s="758"/>
      <c r="E71" s="758"/>
      <c r="F71" s="758"/>
      <c r="G71" s="758"/>
      <c r="H71" s="758"/>
      <c r="I71" s="758"/>
      <c r="J71" s="758"/>
      <c r="K71" s="758"/>
      <c r="L71" s="832" t="s">
        <v>365</v>
      </c>
      <c r="M71" s="836" t="s">
        <v>403</v>
      </c>
      <c r="N71" s="783" t="s">
        <v>355</v>
      </c>
      <c r="O71" s="833"/>
      <c r="P71" s="833">
        <v>34.26</v>
      </c>
      <c r="Q71" s="833">
        <v>0</v>
      </c>
      <c r="R71" s="833"/>
      <c r="S71" s="833">
        <v>37.78</v>
      </c>
      <c r="T71" s="833">
        <v>0</v>
      </c>
      <c r="U71" s="794"/>
    </row>
    <row r="72" spans="1:21" s="80" customFormat="1">
      <c r="A72" s="769" t="s">
        <v>125</v>
      </c>
      <c r="B72" s="758"/>
      <c r="C72" s="758"/>
      <c r="D72" s="758"/>
      <c r="E72" s="758"/>
      <c r="F72" s="758"/>
      <c r="G72" s="758"/>
      <c r="H72" s="758"/>
      <c r="I72" s="758"/>
      <c r="J72" s="758"/>
      <c r="K72" s="758"/>
      <c r="L72" s="813" t="s">
        <v>2874</v>
      </c>
      <c r="M72" s="692"/>
      <c r="N72" s="673"/>
      <c r="O72" s="673"/>
      <c r="P72" s="673"/>
      <c r="Q72" s="673"/>
      <c r="R72" s="673"/>
      <c r="S72" s="673"/>
      <c r="T72" s="673"/>
      <c r="U72" s="814"/>
    </row>
    <row r="73" spans="1:21" s="80" customFormat="1" ht="22.8">
      <c r="A73" s="796">
        <v>8</v>
      </c>
      <c r="B73" s="758" t="s">
        <v>1306</v>
      </c>
      <c r="C73" s="758"/>
      <c r="D73" s="758"/>
      <c r="E73" s="758"/>
      <c r="F73" s="758"/>
      <c r="G73" s="758"/>
      <c r="H73" s="758"/>
      <c r="I73" s="758"/>
      <c r="J73" s="758"/>
      <c r="K73" s="758"/>
      <c r="L73" s="829" t="s">
        <v>17</v>
      </c>
      <c r="M73" s="209" t="s">
        <v>396</v>
      </c>
      <c r="N73" s="830" t="s">
        <v>355</v>
      </c>
      <c r="O73" s="831">
        <v>0</v>
      </c>
      <c r="P73" s="831">
        <v>0</v>
      </c>
      <c r="Q73" s="831">
        <v>0</v>
      </c>
      <c r="R73" s="831">
        <v>0</v>
      </c>
      <c r="S73" s="831">
        <v>0</v>
      </c>
      <c r="T73" s="831">
        <v>0</v>
      </c>
      <c r="U73" s="794"/>
    </row>
    <row r="74" spans="1:21" s="80" customFormat="1">
      <c r="A74" s="796">
        <v>8</v>
      </c>
      <c r="B74" s="758" t="s">
        <v>1352</v>
      </c>
      <c r="C74" s="758"/>
      <c r="D74" s="758"/>
      <c r="E74" s="758"/>
      <c r="F74" s="758"/>
      <c r="G74" s="758"/>
      <c r="H74" s="758"/>
      <c r="I74" s="758"/>
      <c r="J74" s="758"/>
      <c r="K74" s="758"/>
      <c r="L74" s="832" t="s">
        <v>154</v>
      </c>
      <c r="M74" s="212" t="s">
        <v>12</v>
      </c>
      <c r="N74" s="783" t="s">
        <v>355</v>
      </c>
      <c r="O74" s="833">
        <v>0</v>
      </c>
      <c r="P74" s="833">
        <v>0</v>
      </c>
      <c r="Q74" s="833">
        <v>0</v>
      </c>
      <c r="R74" s="833">
        <v>0</v>
      </c>
      <c r="S74" s="833">
        <v>0</v>
      </c>
      <c r="T74" s="833">
        <v>0</v>
      </c>
      <c r="U74" s="794"/>
    </row>
    <row r="75" spans="1:21" s="80" customFormat="1" ht="22.8">
      <c r="A75" s="796">
        <v>8</v>
      </c>
      <c r="B75" s="758" t="s">
        <v>1418</v>
      </c>
      <c r="C75" s="758"/>
      <c r="D75" s="758"/>
      <c r="E75" s="758"/>
      <c r="F75" s="758"/>
      <c r="G75" s="758"/>
      <c r="H75" s="758"/>
      <c r="I75" s="758"/>
      <c r="J75" s="758"/>
      <c r="K75" s="758"/>
      <c r="L75" s="832" t="s">
        <v>397</v>
      </c>
      <c r="M75" s="834" t="s">
        <v>398</v>
      </c>
      <c r="N75" s="783" t="s">
        <v>355</v>
      </c>
      <c r="O75" s="833"/>
      <c r="P75" s="833"/>
      <c r="Q75" s="833"/>
      <c r="R75" s="833"/>
      <c r="S75" s="833"/>
      <c r="T75" s="833"/>
      <c r="U75" s="794"/>
    </row>
    <row r="76" spans="1:21" s="80" customFormat="1">
      <c r="A76" s="796">
        <v>8</v>
      </c>
      <c r="B76" s="758" t="s">
        <v>1419</v>
      </c>
      <c r="C76" s="758"/>
      <c r="D76" s="758"/>
      <c r="E76" s="758"/>
      <c r="F76" s="758"/>
      <c r="G76" s="758"/>
      <c r="H76" s="758"/>
      <c r="I76" s="758"/>
      <c r="J76" s="758"/>
      <c r="K76" s="758"/>
      <c r="L76" s="832" t="s">
        <v>399</v>
      </c>
      <c r="M76" s="834" t="s">
        <v>400</v>
      </c>
      <c r="N76" s="783" t="s">
        <v>355</v>
      </c>
      <c r="O76" s="833"/>
      <c r="P76" s="833"/>
      <c r="Q76" s="833"/>
      <c r="R76" s="833"/>
      <c r="S76" s="833"/>
      <c r="T76" s="833"/>
      <c r="U76" s="794"/>
    </row>
    <row r="77" spans="1:21" s="80" customFormat="1">
      <c r="A77" s="796">
        <v>8</v>
      </c>
      <c r="B77" s="758" t="s">
        <v>1353</v>
      </c>
      <c r="C77" s="758"/>
      <c r="D77" s="758"/>
      <c r="E77" s="758"/>
      <c r="F77" s="758"/>
      <c r="G77" s="758"/>
      <c r="H77" s="758"/>
      <c r="I77" s="758"/>
      <c r="J77" s="758"/>
      <c r="K77" s="758"/>
      <c r="L77" s="832" t="s">
        <v>155</v>
      </c>
      <c r="M77" s="835" t="s">
        <v>401</v>
      </c>
      <c r="N77" s="783" t="s">
        <v>355</v>
      </c>
      <c r="O77" s="833"/>
      <c r="P77" s="833"/>
      <c r="Q77" s="833"/>
      <c r="R77" s="833"/>
      <c r="S77" s="833"/>
      <c r="T77" s="833"/>
      <c r="U77" s="794"/>
    </row>
    <row r="78" spans="1:21" s="80" customFormat="1">
      <c r="A78" s="796">
        <v>8</v>
      </c>
      <c r="B78" s="758" t="s">
        <v>1354</v>
      </c>
      <c r="C78" s="758"/>
      <c r="D78" s="758"/>
      <c r="E78" s="758"/>
      <c r="F78" s="758"/>
      <c r="G78" s="758"/>
      <c r="H78" s="758"/>
      <c r="I78" s="758"/>
      <c r="J78" s="758"/>
      <c r="K78" s="758"/>
      <c r="L78" s="832" t="s">
        <v>363</v>
      </c>
      <c r="M78" s="836" t="s">
        <v>402</v>
      </c>
      <c r="N78" s="783" t="s">
        <v>355</v>
      </c>
      <c r="O78" s="833"/>
      <c r="P78" s="833"/>
      <c r="Q78" s="833"/>
      <c r="R78" s="833"/>
      <c r="S78" s="833"/>
      <c r="T78" s="833"/>
      <c r="U78" s="794"/>
    </row>
    <row r="79" spans="1:21" s="80" customFormat="1">
      <c r="A79" s="796">
        <v>8</v>
      </c>
      <c r="B79" s="758" t="s">
        <v>1355</v>
      </c>
      <c r="C79" s="758"/>
      <c r="D79" s="758"/>
      <c r="E79" s="758"/>
      <c r="F79" s="758"/>
      <c r="G79" s="758"/>
      <c r="H79" s="758"/>
      <c r="I79" s="758"/>
      <c r="J79" s="758"/>
      <c r="K79" s="758"/>
      <c r="L79" s="832" t="s">
        <v>365</v>
      </c>
      <c r="M79" s="836" t="s">
        <v>403</v>
      </c>
      <c r="N79" s="783" t="s">
        <v>355</v>
      </c>
      <c r="O79" s="833"/>
      <c r="P79" s="833"/>
      <c r="Q79" s="833"/>
      <c r="R79" s="833"/>
      <c r="S79" s="833"/>
      <c r="T79" s="833"/>
      <c r="U79" s="794"/>
    </row>
    <row r="80" spans="1:21">
      <c r="A80" s="825"/>
      <c r="B80" s="825"/>
      <c r="C80" s="825"/>
      <c r="D80" s="825"/>
      <c r="E80" s="825"/>
      <c r="F80" s="825"/>
      <c r="G80" s="825"/>
      <c r="H80" s="825"/>
      <c r="I80" s="825"/>
      <c r="J80" s="825"/>
      <c r="K80" s="825"/>
      <c r="L80" s="825"/>
      <c r="M80" s="825"/>
      <c r="N80" s="825"/>
      <c r="O80" s="826"/>
      <c r="P80" s="825"/>
      <c r="Q80" s="825"/>
      <c r="R80" s="825"/>
      <c r="S80" s="825"/>
      <c r="T80" s="825"/>
      <c r="U80" s="825"/>
    </row>
    <row r="81" spans="1:21" s="86" customFormat="1" ht="15" customHeight="1">
      <c r="A81" s="685"/>
      <c r="B81" s="685"/>
      <c r="C81" s="685"/>
      <c r="D81" s="685"/>
      <c r="E81" s="685"/>
      <c r="F81" s="685"/>
      <c r="G81" s="685"/>
      <c r="H81" s="685"/>
      <c r="I81" s="685"/>
      <c r="J81" s="685"/>
      <c r="K81" s="685"/>
      <c r="L81" s="1124" t="s">
        <v>1255</v>
      </c>
      <c r="M81" s="1124"/>
      <c r="N81" s="1124"/>
      <c r="O81" s="1124"/>
      <c r="P81" s="1124"/>
      <c r="Q81" s="1124"/>
      <c r="R81" s="1124"/>
      <c r="S81" s="1125"/>
      <c r="T81" s="1125"/>
      <c r="U81" s="1125"/>
    </row>
    <row r="82" spans="1:21" s="86" customFormat="1" ht="28.5" customHeight="1">
      <c r="A82" s="685"/>
      <c r="B82" s="685"/>
      <c r="C82" s="685"/>
      <c r="D82" s="685"/>
      <c r="E82" s="685"/>
      <c r="F82" s="685"/>
      <c r="G82" s="685"/>
      <c r="H82" s="685"/>
      <c r="I82" s="685"/>
      <c r="J82" s="685"/>
      <c r="K82" s="646"/>
      <c r="L82" s="1130" t="s">
        <v>2795</v>
      </c>
      <c r="M82" s="1126"/>
      <c r="N82" s="1126"/>
      <c r="O82" s="1126"/>
      <c r="P82" s="1126"/>
      <c r="Q82" s="1126"/>
      <c r="R82" s="1126"/>
      <c r="S82" s="1127"/>
      <c r="T82" s="1127"/>
      <c r="U82" s="1127"/>
    </row>
  </sheetData>
  <sheetProtection formatColumns="0" formatRows="0" autoFilter="0"/>
  <mergeCells count="6">
    <mergeCell ref="L81:U81"/>
    <mergeCell ref="L82:U82"/>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U33:U39 U41:U47 U49:U55 U57:U63 U65:U71 U73:U79">
      <formula1>900</formula1>
    </dataValidation>
    <dataValidation type="decimal" allowBlank="1" showErrorMessage="1" errorTitle="Ошибка" error="Допускается ввод только неотрицательных чисел!" sqref="O19:T23 O27:T31 O35:T39 O43:T47 O51:T55 O59:T63 O67:T71 O75:T79">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145"/>
  <sheetViews>
    <sheetView showGridLines="0" view="pageBreakPreview" topLeftCell="L130" zoomScale="60" zoomScaleNormal="100" workbookViewId="0">
      <selection activeCell="V146" sqref="V146"/>
    </sheetView>
  </sheetViews>
  <sheetFormatPr defaultColWidth="8.75" defaultRowHeight="10.199999999999999"/>
  <cols>
    <col min="1" max="10" width="2.25" style="96" hidden="1" customWidth="1"/>
    <col min="11" max="11" width="3.75" style="96" hidden="1" customWidth="1"/>
    <col min="12" max="12" width="7.125" style="96" customWidth="1"/>
    <col min="13" max="13" width="51.375" style="96" customWidth="1"/>
    <col min="14" max="14" width="12.75" style="96" customWidth="1"/>
    <col min="15" max="20" width="13.25" style="96" customWidth="1"/>
    <col min="21" max="21" width="20.75" style="96" customWidth="1"/>
    <col min="22" max="196" width="8.75" style="96"/>
    <col min="197" max="197" width="3.125" style="96" customWidth="1"/>
    <col min="198" max="198" width="24.875" style="96" customWidth="1"/>
    <col min="199" max="199" width="11.75" style="96" bestFit="1" customWidth="1"/>
    <col min="200" max="200" width="14.125" style="96" customWidth="1"/>
    <col min="201" max="201" width="10.25" style="96" customWidth="1"/>
    <col min="202" max="202" width="9.875" style="96" customWidth="1"/>
    <col min="203" max="203" width="10.25" style="96" customWidth="1"/>
    <col min="204" max="204" width="9" style="96" customWidth="1"/>
    <col min="205" max="207" width="8.75" style="96" customWidth="1"/>
    <col min="208" max="208" width="8" style="96" customWidth="1"/>
    <col min="209" max="209" width="8.125" style="96" customWidth="1"/>
    <col min="210" max="210" width="9.25" style="96" customWidth="1"/>
    <col min="211" max="211" width="8.625" style="96" customWidth="1"/>
    <col min="212" max="212" width="8.75" style="96" customWidth="1"/>
    <col min="213" max="213" width="14.125" style="96" customWidth="1"/>
    <col min="214" max="214" width="12.875" style="96" customWidth="1"/>
    <col min="215" max="215" width="10.125" style="96" customWidth="1"/>
    <col min="216" max="216" width="14" style="96" customWidth="1"/>
    <col min="217" max="236" width="2.25" style="96" customWidth="1"/>
    <col min="237" max="452" width="8.75" style="96"/>
    <col min="453" max="453" width="3.125" style="96" customWidth="1"/>
    <col min="454" max="454" width="24.875" style="96" customWidth="1"/>
    <col min="455" max="455" width="11.75" style="96" bestFit="1" customWidth="1"/>
    <col min="456" max="456" width="14.125" style="96" customWidth="1"/>
    <col min="457" max="457" width="10.25" style="96" customWidth="1"/>
    <col min="458" max="458" width="9.875" style="96" customWidth="1"/>
    <col min="459" max="459" width="10.25" style="96" customWidth="1"/>
    <col min="460" max="460" width="9" style="96" customWidth="1"/>
    <col min="461" max="463" width="8.75" style="96" customWidth="1"/>
    <col min="464" max="464" width="8" style="96" customWidth="1"/>
    <col min="465" max="465" width="8.125" style="96" customWidth="1"/>
    <col min="466" max="466" width="9.25" style="96" customWidth="1"/>
    <col min="467" max="467" width="8.625" style="96" customWidth="1"/>
    <col min="468" max="468" width="8.75" style="96" customWidth="1"/>
    <col min="469" max="469" width="14.125" style="96" customWidth="1"/>
    <col min="470" max="470" width="12.875" style="96" customWidth="1"/>
    <col min="471" max="471" width="10.125" style="96" customWidth="1"/>
    <col min="472" max="472" width="14" style="96" customWidth="1"/>
    <col min="473" max="492" width="2.25" style="96" customWidth="1"/>
    <col min="493" max="708" width="8.75" style="96"/>
    <col min="709" max="709" width="3.125" style="96" customWidth="1"/>
    <col min="710" max="710" width="24.875" style="96" customWidth="1"/>
    <col min="711" max="711" width="11.75" style="96" bestFit="1" customWidth="1"/>
    <col min="712" max="712" width="14.125" style="96" customWidth="1"/>
    <col min="713" max="713" width="10.25" style="96" customWidth="1"/>
    <col min="714" max="714" width="9.875" style="96" customWidth="1"/>
    <col min="715" max="715" width="10.25" style="96" customWidth="1"/>
    <col min="716" max="716" width="9" style="96" customWidth="1"/>
    <col min="717" max="719" width="8.75" style="96" customWidth="1"/>
    <col min="720" max="720" width="8" style="96" customWidth="1"/>
    <col min="721" max="721" width="8.125" style="96" customWidth="1"/>
    <col min="722" max="722" width="9.25" style="96" customWidth="1"/>
    <col min="723" max="723" width="8.625" style="96" customWidth="1"/>
    <col min="724" max="724" width="8.75" style="96" customWidth="1"/>
    <col min="725" max="725" width="14.125" style="96" customWidth="1"/>
    <col min="726" max="726" width="12.875" style="96" customWidth="1"/>
    <col min="727" max="727" width="10.125" style="96" customWidth="1"/>
    <col min="728" max="728" width="14" style="96" customWidth="1"/>
    <col min="729" max="748" width="2.25" style="96" customWidth="1"/>
    <col min="749" max="964" width="8.75" style="96"/>
    <col min="965" max="965" width="3.125" style="96" customWidth="1"/>
    <col min="966" max="966" width="24.875" style="96" customWidth="1"/>
    <col min="967" max="967" width="11.75" style="96" bestFit="1" customWidth="1"/>
    <col min="968" max="968" width="14.125" style="96" customWidth="1"/>
    <col min="969" max="969" width="10.25" style="96" customWidth="1"/>
    <col min="970" max="970" width="9.875" style="96" customWidth="1"/>
    <col min="971" max="971" width="10.25" style="96" customWidth="1"/>
    <col min="972" max="972" width="9" style="96" customWidth="1"/>
    <col min="973" max="975" width="8.75" style="96" customWidth="1"/>
    <col min="976" max="976" width="8" style="96" customWidth="1"/>
    <col min="977" max="977" width="8.125" style="96" customWidth="1"/>
    <col min="978" max="978" width="9.25" style="96" customWidth="1"/>
    <col min="979" max="979" width="8.625" style="96" customWidth="1"/>
    <col min="980" max="980" width="8.75" style="96" customWidth="1"/>
    <col min="981" max="981" width="14.125" style="96" customWidth="1"/>
    <col min="982" max="982" width="12.875" style="96" customWidth="1"/>
    <col min="983" max="983" width="10.125" style="96" customWidth="1"/>
    <col min="984" max="984" width="14" style="96" customWidth="1"/>
    <col min="985" max="1004" width="2.25" style="96" customWidth="1"/>
    <col min="1005" max="1220" width="8.75" style="96"/>
    <col min="1221" max="1221" width="3.125" style="96" customWidth="1"/>
    <col min="1222" max="1222" width="24.875" style="96" customWidth="1"/>
    <col min="1223" max="1223" width="11.75" style="96" bestFit="1" customWidth="1"/>
    <col min="1224" max="1224" width="14.125" style="96" customWidth="1"/>
    <col min="1225" max="1225" width="10.25" style="96" customWidth="1"/>
    <col min="1226" max="1226" width="9.875" style="96" customWidth="1"/>
    <col min="1227" max="1227" width="10.25" style="96" customWidth="1"/>
    <col min="1228" max="1228" width="9" style="96" customWidth="1"/>
    <col min="1229" max="1231" width="8.75" style="96" customWidth="1"/>
    <col min="1232" max="1232" width="8" style="96" customWidth="1"/>
    <col min="1233" max="1233" width="8.125" style="96" customWidth="1"/>
    <col min="1234" max="1234" width="9.25" style="96" customWidth="1"/>
    <col min="1235" max="1235" width="8.625" style="96" customWidth="1"/>
    <col min="1236" max="1236" width="8.75" style="96" customWidth="1"/>
    <col min="1237" max="1237" width="14.125" style="96" customWidth="1"/>
    <col min="1238" max="1238" width="12.875" style="96" customWidth="1"/>
    <col min="1239" max="1239" width="10.125" style="96" customWidth="1"/>
    <col min="1240" max="1240" width="14" style="96" customWidth="1"/>
    <col min="1241" max="1260" width="2.25" style="96" customWidth="1"/>
    <col min="1261" max="1476" width="8.75" style="96"/>
    <col min="1477" max="1477" width="3.125" style="96" customWidth="1"/>
    <col min="1478" max="1478" width="24.875" style="96" customWidth="1"/>
    <col min="1479" max="1479" width="11.75" style="96" bestFit="1" customWidth="1"/>
    <col min="1480" max="1480" width="14.125" style="96" customWidth="1"/>
    <col min="1481" max="1481" width="10.25" style="96" customWidth="1"/>
    <col min="1482" max="1482" width="9.875" style="96" customWidth="1"/>
    <col min="1483" max="1483" width="10.25" style="96" customWidth="1"/>
    <col min="1484" max="1484" width="9" style="96" customWidth="1"/>
    <col min="1485" max="1487" width="8.75" style="96" customWidth="1"/>
    <col min="1488" max="1488" width="8" style="96" customWidth="1"/>
    <col min="1489" max="1489" width="8.125" style="96" customWidth="1"/>
    <col min="1490" max="1490" width="9.25" style="96" customWidth="1"/>
    <col min="1491" max="1491" width="8.625" style="96" customWidth="1"/>
    <col min="1492" max="1492" width="8.75" style="96" customWidth="1"/>
    <col min="1493" max="1493" width="14.125" style="96" customWidth="1"/>
    <col min="1494" max="1494" width="12.875" style="96" customWidth="1"/>
    <col min="1495" max="1495" width="10.125" style="96" customWidth="1"/>
    <col min="1496" max="1496" width="14" style="96" customWidth="1"/>
    <col min="1497" max="1516" width="2.25" style="96" customWidth="1"/>
    <col min="1517" max="1732" width="8.75" style="96"/>
    <col min="1733" max="1733" width="3.125" style="96" customWidth="1"/>
    <col min="1734" max="1734" width="24.875" style="96" customWidth="1"/>
    <col min="1735" max="1735" width="11.75" style="96" bestFit="1" customWidth="1"/>
    <col min="1736" max="1736" width="14.125" style="96" customWidth="1"/>
    <col min="1737" max="1737" width="10.25" style="96" customWidth="1"/>
    <col min="1738" max="1738" width="9.875" style="96" customWidth="1"/>
    <col min="1739" max="1739" width="10.25" style="96" customWidth="1"/>
    <col min="1740" max="1740" width="9" style="96" customWidth="1"/>
    <col min="1741" max="1743" width="8.75" style="96" customWidth="1"/>
    <col min="1744" max="1744" width="8" style="96" customWidth="1"/>
    <col min="1745" max="1745" width="8.125" style="96" customWidth="1"/>
    <col min="1746" max="1746" width="9.25" style="96" customWidth="1"/>
    <col min="1747" max="1747" width="8.625" style="96" customWidth="1"/>
    <col min="1748" max="1748" width="8.75" style="96" customWidth="1"/>
    <col min="1749" max="1749" width="14.125" style="96" customWidth="1"/>
    <col min="1750" max="1750" width="12.875" style="96" customWidth="1"/>
    <col min="1751" max="1751" width="10.125" style="96" customWidth="1"/>
    <col min="1752" max="1752" width="14" style="96" customWidth="1"/>
    <col min="1753" max="1772" width="2.25" style="96" customWidth="1"/>
    <col min="1773" max="1988" width="8.75" style="96"/>
    <col min="1989" max="1989" width="3.125" style="96" customWidth="1"/>
    <col min="1990" max="1990" width="24.875" style="96" customWidth="1"/>
    <col min="1991" max="1991" width="11.75" style="96" bestFit="1" customWidth="1"/>
    <col min="1992" max="1992" width="14.125" style="96" customWidth="1"/>
    <col min="1993" max="1993" width="10.25" style="96" customWidth="1"/>
    <col min="1994" max="1994" width="9.875" style="96" customWidth="1"/>
    <col min="1995" max="1995" width="10.25" style="96" customWidth="1"/>
    <col min="1996" max="1996" width="9" style="96" customWidth="1"/>
    <col min="1997" max="1999" width="8.75" style="96" customWidth="1"/>
    <col min="2000" max="2000" width="8" style="96" customWidth="1"/>
    <col min="2001" max="2001" width="8.125" style="96" customWidth="1"/>
    <col min="2002" max="2002" width="9.25" style="96" customWidth="1"/>
    <col min="2003" max="2003" width="8.625" style="96" customWidth="1"/>
    <col min="2004" max="2004" width="8.75" style="96" customWidth="1"/>
    <col min="2005" max="2005" width="14.125" style="96" customWidth="1"/>
    <col min="2006" max="2006" width="12.875" style="96" customWidth="1"/>
    <col min="2007" max="2007" width="10.125" style="96" customWidth="1"/>
    <col min="2008" max="2008" width="14" style="96" customWidth="1"/>
    <col min="2009" max="2028" width="2.25" style="96" customWidth="1"/>
    <col min="2029" max="2244" width="8.75" style="96"/>
    <col min="2245" max="2245" width="3.125" style="96" customWidth="1"/>
    <col min="2246" max="2246" width="24.875" style="96" customWidth="1"/>
    <col min="2247" max="2247" width="11.75" style="96" bestFit="1" customWidth="1"/>
    <col min="2248" max="2248" width="14.125" style="96" customWidth="1"/>
    <col min="2249" max="2249" width="10.25" style="96" customWidth="1"/>
    <col min="2250" max="2250" width="9.875" style="96" customWidth="1"/>
    <col min="2251" max="2251" width="10.25" style="96" customWidth="1"/>
    <col min="2252" max="2252" width="9" style="96" customWidth="1"/>
    <col min="2253" max="2255" width="8.75" style="96" customWidth="1"/>
    <col min="2256" max="2256" width="8" style="96" customWidth="1"/>
    <col min="2257" max="2257" width="8.125" style="96" customWidth="1"/>
    <col min="2258" max="2258" width="9.25" style="96" customWidth="1"/>
    <col min="2259" max="2259" width="8.625" style="96" customWidth="1"/>
    <col min="2260" max="2260" width="8.75" style="96" customWidth="1"/>
    <col min="2261" max="2261" width="14.125" style="96" customWidth="1"/>
    <col min="2262" max="2262" width="12.875" style="96" customWidth="1"/>
    <col min="2263" max="2263" width="10.125" style="96" customWidth="1"/>
    <col min="2264" max="2264" width="14" style="96" customWidth="1"/>
    <col min="2265" max="2284" width="2.25" style="96" customWidth="1"/>
    <col min="2285" max="2500" width="8.75" style="96"/>
    <col min="2501" max="2501" width="3.125" style="96" customWidth="1"/>
    <col min="2502" max="2502" width="24.875" style="96" customWidth="1"/>
    <col min="2503" max="2503" width="11.75" style="96" bestFit="1" customWidth="1"/>
    <col min="2504" max="2504" width="14.125" style="96" customWidth="1"/>
    <col min="2505" max="2505" width="10.25" style="96" customWidth="1"/>
    <col min="2506" max="2506" width="9.875" style="96" customWidth="1"/>
    <col min="2507" max="2507" width="10.25" style="96" customWidth="1"/>
    <col min="2508" max="2508" width="9" style="96" customWidth="1"/>
    <col min="2509" max="2511" width="8.75" style="96" customWidth="1"/>
    <col min="2512" max="2512" width="8" style="96" customWidth="1"/>
    <col min="2513" max="2513" width="8.125" style="96" customWidth="1"/>
    <col min="2514" max="2514" width="9.25" style="96" customWidth="1"/>
    <col min="2515" max="2515" width="8.625" style="96" customWidth="1"/>
    <col min="2516" max="2516" width="8.75" style="96" customWidth="1"/>
    <col min="2517" max="2517" width="14.125" style="96" customWidth="1"/>
    <col min="2518" max="2518" width="12.875" style="96" customWidth="1"/>
    <col min="2519" max="2519" width="10.125" style="96" customWidth="1"/>
    <col min="2520" max="2520" width="14" style="96" customWidth="1"/>
    <col min="2521" max="2540" width="2.25" style="96" customWidth="1"/>
    <col min="2541" max="2756" width="8.75" style="96"/>
    <col min="2757" max="2757" width="3.125" style="96" customWidth="1"/>
    <col min="2758" max="2758" width="24.875" style="96" customWidth="1"/>
    <col min="2759" max="2759" width="11.75" style="96" bestFit="1" customWidth="1"/>
    <col min="2760" max="2760" width="14.125" style="96" customWidth="1"/>
    <col min="2761" max="2761" width="10.25" style="96" customWidth="1"/>
    <col min="2762" max="2762" width="9.875" style="96" customWidth="1"/>
    <col min="2763" max="2763" width="10.25" style="96" customWidth="1"/>
    <col min="2764" max="2764" width="9" style="96" customWidth="1"/>
    <col min="2765" max="2767" width="8.75" style="96" customWidth="1"/>
    <col min="2768" max="2768" width="8" style="96" customWidth="1"/>
    <col min="2769" max="2769" width="8.125" style="96" customWidth="1"/>
    <col min="2770" max="2770" width="9.25" style="96" customWidth="1"/>
    <col min="2771" max="2771" width="8.625" style="96" customWidth="1"/>
    <col min="2772" max="2772" width="8.75" style="96" customWidth="1"/>
    <col min="2773" max="2773" width="14.125" style="96" customWidth="1"/>
    <col min="2774" max="2774" width="12.875" style="96" customWidth="1"/>
    <col min="2775" max="2775" width="10.125" style="96" customWidth="1"/>
    <col min="2776" max="2776" width="14" style="96" customWidth="1"/>
    <col min="2777" max="2796" width="2.25" style="96" customWidth="1"/>
    <col min="2797" max="3012" width="8.75" style="96"/>
    <col min="3013" max="3013" width="3.125" style="96" customWidth="1"/>
    <col min="3014" max="3014" width="24.875" style="96" customWidth="1"/>
    <col min="3015" max="3015" width="11.75" style="96" bestFit="1" customWidth="1"/>
    <col min="3016" max="3016" width="14.125" style="96" customWidth="1"/>
    <col min="3017" max="3017" width="10.25" style="96" customWidth="1"/>
    <col min="3018" max="3018" width="9.875" style="96" customWidth="1"/>
    <col min="3019" max="3019" width="10.25" style="96" customWidth="1"/>
    <col min="3020" max="3020" width="9" style="96" customWidth="1"/>
    <col min="3021" max="3023" width="8.75" style="96" customWidth="1"/>
    <col min="3024" max="3024" width="8" style="96" customWidth="1"/>
    <col min="3025" max="3025" width="8.125" style="96" customWidth="1"/>
    <col min="3026" max="3026" width="9.25" style="96" customWidth="1"/>
    <col min="3027" max="3027" width="8.625" style="96" customWidth="1"/>
    <col min="3028" max="3028" width="8.75" style="96" customWidth="1"/>
    <col min="3029" max="3029" width="14.125" style="96" customWidth="1"/>
    <col min="3030" max="3030" width="12.875" style="96" customWidth="1"/>
    <col min="3031" max="3031" width="10.125" style="96" customWidth="1"/>
    <col min="3032" max="3032" width="14" style="96" customWidth="1"/>
    <col min="3033" max="3052" width="2.25" style="96" customWidth="1"/>
    <col min="3053" max="3268" width="8.75" style="96"/>
    <col min="3269" max="3269" width="3.125" style="96" customWidth="1"/>
    <col min="3270" max="3270" width="24.875" style="96" customWidth="1"/>
    <col min="3271" max="3271" width="11.75" style="96" bestFit="1" customWidth="1"/>
    <col min="3272" max="3272" width="14.125" style="96" customWidth="1"/>
    <col min="3273" max="3273" width="10.25" style="96" customWidth="1"/>
    <col min="3274" max="3274" width="9.875" style="96" customWidth="1"/>
    <col min="3275" max="3275" width="10.25" style="96" customWidth="1"/>
    <col min="3276" max="3276" width="9" style="96" customWidth="1"/>
    <col min="3277" max="3279" width="8.75" style="96" customWidth="1"/>
    <col min="3280" max="3280" width="8" style="96" customWidth="1"/>
    <col min="3281" max="3281" width="8.125" style="96" customWidth="1"/>
    <col min="3282" max="3282" width="9.25" style="96" customWidth="1"/>
    <col min="3283" max="3283" width="8.625" style="96" customWidth="1"/>
    <col min="3284" max="3284" width="8.75" style="96" customWidth="1"/>
    <col min="3285" max="3285" width="14.125" style="96" customWidth="1"/>
    <col min="3286" max="3286" width="12.875" style="96" customWidth="1"/>
    <col min="3287" max="3287" width="10.125" style="96" customWidth="1"/>
    <col min="3288" max="3288" width="14" style="96" customWidth="1"/>
    <col min="3289" max="3308" width="2.25" style="96" customWidth="1"/>
    <col min="3309" max="3524" width="8.75" style="96"/>
    <col min="3525" max="3525" width="3.125" style="96" customWidth="1"/>
    <col min="3526" max="3526" width="24.875" style="96" customWidth="1"/>
    <col min="3527" max="3527" width="11.75" style="96" bestFit="1" customWidth="1"/>
    <col min="3528" max="3528" width="14.125" style="96" customWidth="1"/>
    <col min="3529" max="3529" width="10.25" style="96" customWidth="1"/>
    <col min="3530" max="3530" width="9.875" style="96" customWidth="1"/>
    <col min="3531" max="3531" width="10.25" style="96" customWidth="1"/>
    <col min="3532" max="3532" width="9" style="96" customWidth="1"/>
    <col min="3533" max="3535" width="8.75" style="96" customWidth="1"/>
    <col min="3536" max="3536" width="8" style="96" customWidth="1"/>
    <col min="3537" max="3537" width="8.125" style="96" customWidth="1"/>
    <col min="3538" max="3538" width="9.25" style="96" customWidth="1"/>
    <col min="3539" max="3539" width="8.625" style="96" customWidth="1"/>
    <col min="3540" max="3540" width="8.75" style="96" customWidth="1"/>
    <col min="3541" max="3541" width="14.125" style="96" customWidth="1"/>
    <col min="3542" max="3542" width="12.875" style="96" customWidth="1"/>
    <col min="3543" max="3543" width="10.125" style="96" customWidth="1"/>
    <col min="3544" max="3544" width="14" style="96" customWidth="1"/>
    <col min="3545" max="3564" width="2.25" style="96" customWidth="1"/>
    <col min="3565" max="3780" width="8.75" style="96"/>
    <col min="3781" max="3781" width="3.125" style="96" customWidth="1"/>
    <col min="3782" max="3782" width="24.875" style="96" customWidth="1"/>
    <col min="3783" max="3783" width="11.75" style="96" bestFit="1" customWidth="1"/>
    <col min="3784" max="3784" width="14.125" style="96" customWidth="1"/>
    <col min="3785" max="3785" width="10.25" style="96" customWidth="1"/>
    <col min="3786" max="3786" width="9.875" style="96" customWidth="1"/>
    <col min="3787" max="3787" width="10.25" style="96" customWidth="1"/>
    <col min="3788" max="3788" width="9" style="96" customWidth="1"/>
    <col min="3789" max="3791" width="8.75" style="96" customWidth="1"/>
    <col min="3792" max="3792" width="8" style="96" customWidth="1"/>
    <col min="3793" max="3793" width="8.125" style="96" customWidth="1"/>
    <col min="3794" max="3794" width="9.25" style="96" customWidth="1"/>
    <col min="3795" max="3795" width="8.625" style="96" customWidth="1"/>
    <col min="3796" max="3796" width="8.75" style="96" customWidth="1"/>
    <col min="3797" max="3797" width="14.125" style="96" customWidth="1"/>
    <col min="3798" max="3798" width="12.875" style="96" customWidth="1"/>
    <col min="3799" max="3799" width="10.125" style="96" customWidth="1"/>
    <col min="3800" max="3800" width="14" style="96" customWidth="1"/>
    <col min="3801" max="3820" width="2.25" style="96" customWidth="1"/>
    <col min="3821" max="4036" width="8.75" style="96"/>
    <col min="4037" max="4037" width="3.125" style="96" customWidth="1"/>
    <col min="4038" max="4038" width="24.875" style="96" customWidth="1"/>
    <col min="4039" max="4039" width="11.75" style="96" bestFit="1" customWidth="1"/>
    <col min="4040" max="4040" width="14.125" style="96" customWidth="1"/>
    <col min="4041" max="4041" width="10.25" style="96" customWidth="1"/>
    <col min="4042" max="4042" width="9.875" style="96" customWidth="1"/>
    <col min="4043" max="4043" width="10.25" style="96" customWidth="1"/>
    <col min="4044" max="4044" width="9" style="96" customWidth="1"/>
    <col min="4045" max="4047" width="8.75" style="96" customWidth="1"/>
    <col min="4048" max="4048" width="8" style="96" customWidth="1"/>
    <col min="4049" max="4049" width="8.125" style="96" customWidth="1"/>
    <col min="4050" max="4050" width="9.25" style="96" customWidth="1"/>
    <col min="4051" max="4051" width="8.625" style="96" customWidth="1"/>
    <col min="4052" max="4052" width="8.75" style="96" customWidth="1"/>
    <col min="4053" max="4053" width="14.125" style="96" customWidth="1"/>
    <col min="4054" max="4054" width="12.875" style="96" customWidth="1"/>
    <col min="4055" max="4055" width="10.125" style="96" customWidth="1"/>
    <col min="4056" max="4056" width="14" style="96" customWidth="1"/>
    <col min="4057" max="4076" width="2.25" style="96" customWidth="1"/>
    <col min="4077" max="4292" width="8.75" style="96"/>
    <col min="4293" max="4293" width="3.125" style="96" customWidth="1"/>
    <col min="4294" max="4294" width="24.875" style="96" customWidth="1"/>
    <col min="4295" max="4295" width="11.75" style="96" bestFit="1" customWidth="1"/>
    <col min="4296" max="4296" width="14.125" style="96" customWidth="1"/>
    <col min="4297" max="4297" width="10.25" style="96" customWidth="1"/>
    <col min="4298" max="4298" width="9.875" style="96" customWidth="1"/>
    <col min="4299" max="4299" width="10.25" style="96" customWidth="1"/>
    <col min="4300" max="4300" width="9" style="96" customWidth="1"/>
    <col min="4301" max="4303" width="8.75" style="96" customWidth="1"/>
    <col min="4304" max="4304" width="8" style="96" customWidth="1"/>
    <col min="4305" max="4305" width="8.125" style="96" customWidth="1"/>
    <col min="4306" max="4306" width="9.25" style="96" customWidth="1"/>
    <col min="4307" max="4307" width="8.625" style="96" customWidth="1"/>
    <col min="4308" max="4308" width="8.75" style="96" customWidth="1"/>
    <col min="4309" max="4309" width="14.125" style="96" customWidth="1"/>
    <col min="4310" max="4310" width="12.875" style="96" customWidth="1"/>
    <col min="4311" max="4311" width="10.125" style="96" customWidth="1"/>
    <col min="4312" max="4312" width="14" style="96" customWidth="1"/>
    <col min="4313" max="4332" width="2.25" style="96" customWidth="1"/>
    <col min="4333" max="4548" width="8.75" style="96"/>
    <col min="4549" max="4549" width="3.125" style="96" customWidth="1"/>
    <col min="4550" max="4550" width="24.875" style="96" customWidth="1"/>
    <col min="4551" max="4551" width="11.75" style="96" bestFit="1" customWidth="1"/>
    <col min="4552" max="4552" width="14.125" style="96" customWidth="1"/>
    <col min="4553" max="4553" width="10.25" style="96" customWidth="1"/>
    <col min="4554" max="4554" width="9.875" style="96" customWidth="1"/>
    <col min="4555" max="4555" width="10.25" style="96" customWidth="1"/>
    <col min="4556" max="4556" width="9" style="96" customWidth="1"/>
    <col min="4557" max="4559" width="8.75" style="96" customWidth="1"/>
    <col min="4560" max="4560" width="8" style="96" customWidth="1"/>
    <col min="4561" max="4561" width="8.125" style="96" customWidth="1"/>
    <col min="4562" max="4562" width="9.25" style="96" customWidth="1"/>
    <col min="4563" max="4563" width="8.625" style="96" customWidth="1"/>
    <col min="4564" max="4564" width="8.75" style="96" customWidth="1"/>
    <col min="4565" max="4565" width="14.125" style="96" customWidth="1"/>
    <col min="4566" max="4566" width="12.875" style="96" customWidth="1"/>
    <col min="4567" max="4567" width="10.125" style="96" customWidth="1"/>
    <col min="4568" max="4568" width="14" style="96" customWidth="1"/>
    <col min="4569" max="4588" width="2.25" style="96" customWidth="1"/>
    <col min="4589" max="4804" width="8.75" style="96"/>
    <col min="4805" max="4805" width="3.125" style="96" customWidth="1"/>
    <col min="4806" max="4806" width="24.875" style="96" customWidth="1"/>
    <col min="4807" max="4807" width="11.75" style="96" bestFit="1" customWidth="1"/>
    <col min="4808" max="4808" width="14.125" style="96" customWidth="1"/>
    <col min="4809" max="4809" width="10.25" style="96" customWidth="1"/>
    <col min="4810" max="4810" width="9.875" style="96" customWidth="1"/>
    <col min="4811" max="4811" width="10.25" style="96" customWidth="1"/>
    <col min="4812" max="4812" width="9" style="96" customWidth="1"/>
    <col min="4813" max="4815" width="8.75" style="96" customWidth="1"/>
    <col min="4816" max="4816" width="8" style="96" customWidth="1"/>
    <col min="4817" max="4817" width="8.125" style="96" customWidth="1"/>
    <col min="4818" max="4818" width="9.25" style="96" customWidth="1"/>
    <col min="4819" max="4819" width="8.625" style="96" customWidth="1"/>
    <col min="4820" max="4820" width="8.75" style="96" customWidth="1"/>
    <col min="4821" max="4821" width="14.125" style="96" customWidth="1"/>
    <col min="4822" max="4822" width="12.875" style="96" customWidth="1"/>
    <col min="4823" max="4823" width="10.125" style="96" customWidth="1"/>
    <col min="4824" max="4824" width="14" style="96" customWidth="1"/>
    <col min="4825" max="4844" width="2.25" style="96" customWidth="1"/>
    <col min="4845" max="5060" width="8.75" style="96"/>
    <col min="5061" max="5061" width="3.125" style="96" customWidth="1"/>
    <col min="5062" max="5062" width="24.875" style="96" customWidth="1"/>
    <col min="5063" max="5063" width="11.75" style="96" bestFit="1" customWidth="1"/>
    <col min="5064" max="5064" width="14.125" style="96" customWidth="1"/>
    <col min="5065" max="5065" width="10.25" style="96" customWidth="1"/>
    <col min="5066" max="5066" width="9.875" style="96" customWidth="1"/>
    <col min="5067" max="5067" width="10.25" style="96" customWidth="1"/>
    <col min="5068" max="5068" width="9" style="96" customWidth="1"/>
    <col min="5069" max="5071" width="8.75" style="96" customWidth="1"/>
    <col min="5072" max="5072" width="8" style="96" customWidth="1"/>
    <col min="5073" max="5073" width="8.125" style="96" customWidth="1"/>
    <col min="5074" max="5074" width="9.25" style="96" customWidth="1"/>
    <col min="5075" max="5075" width="8.625" style="96" customWidth="1"/>
    <col min="5076" max="5076" width="8.75" style="96" customWidth="1"/>
    <col min="5077" max="5077" width="14.125" style="96" customWidth="1"/>
    <col min="5078" max="5078" width="12.875" style="96" customWidth="1"/>
    <col min="5079" max="5079" width="10.125" style="96" customWidth="1"/>
    <col min="5080" max="5080" width="14" style="96" customWidth="1"/>
    <col min="5081" max="5100" width="2.25" style="96" customWidth="1"/>
    <col min="5101" max="5316" width="8.75" style="96"/>
    <col min="5317" max="5317" width="3.125" style="96" customWidth="1"/>
    <col min="5318" max="5318" width="24.875" style="96" customWidth="1"/>
    <col min="5319" max="5319" width="11.75" style="96" bestFit="1" customWidth="1"/>
    <col min="5320" max="5320" width="14.125" style="96" customWidth="1"/>
    <col min="5321" max="5321" width="10.25" style="96" customWidth="1"/>
    <col min="5322" max="5322" width="9.875" style="96" customWidth="1"/>
    <col min="5323" max="5323" width="10.25" style="96" customWidth="1"/>
    <col min="5324" max="5324" width="9" style="96" customWidth="1"/>
    <col min="5325" max="5327" width="8.75" style="96" customWidth="1"/>
    <col min="5328" max="5328" width="8" style="96" customWidth="1"/>
    <col min="5329" max="5329" width="8.125" style="96" customWidth="1"/>
    <col min="5330" max="5330" width="9.25" style="96" customWidth="1"/>
    <col min="5331" max="5331" width="8.625" style="96" customWidth="1"/>
    <col min="5332" max="5332" width="8.75" style="96" customWidth="1"/>
    <col min="5333" max="5333" width="14.125" style="96" customWidth="1"/>
    <col min="5334" max="5334" width="12.875" style="96" customWidth="1"/>
    <col min="5335" max="5335" width="10.125" style="96" customWidth="1"/>
    <col min="5336" max="5336" width="14" style="96" customWidth="1"/>
    <col min="5337" max="5356" width="2.25" style="96" customWidth="1"/>
    <col min="5357" max="5572" width="8.75" style="96"/>
    <col min="5573" max="5573" width="3.125" style="96" customWidth="1"/>
    <col min="5574" max="5574" width="24.875" style="96" customWidth="1"/>
    <col min="5575" max="5575" width="11.75" style="96" bestFit="1" customWidth="1"/>
    <col min="5576" max="5576" width="14.125" style="96" customWidth="1"/>
    <col min="5577" max="5577" width="10.25" style="96" customWidth="1"/>
    <col min="5578" max="5578" width="9.875" style="96" customWidth="1"/>
    <col min="5579" max="5579" width="10.25" style="96" customWidth="1"/>
    <col min="5580" max="5580" width="9" style="96" customWidth="1"/>
    <col min="5581" max="5583" width="8.75" style="96" customWidth="1"/>
    <col min="5584" max="5584" width="8" style="96" customWidth="1"/>
    <col min="5585" max="5585" width="8.125" style="96" customWidth="1"/>
    <col min="5586" max="5586" width="9.25" style="96" customWidth="1"/>
    <col min="5587" max="5587" width="8.625" style="96" customWidth="1"/>
    <col min="5588" max="5588" width="8.75" style="96" customWidth="1"/>
    <col min="5589" max="5589" width="14.125" style="96" customWidth="1"/>
    <col min="5590" max="5590" width="12.875" style="96" customWidth="1"/>
    <col min="5591" max="5591" width="10.125" style="96" customWidth="1"/>
    <col min="5592" max="5592" width="14" style="96" customWidth="1"/>
    <col min="5593" max="5612" width="2.25" style="96" customWidth="1"/>
    <col min="5613" max="5828" width="8.75" style="96"/>
    <col min="5829" max="5829" width="3.125" style="96" customWidth="1"/>
    <col min="5830" max="5830" width="24.875" style="96" customWidth="1"/>
    <col min="5831" max="5831" width="11.75" style="96" bestFit="1" customWidth="1"/>
    <col min="5832" max="5832" width="14.125" style="96" customWidth="1"/>
    <col min="5833" max="5833" width="10.25" style="96" customWidth="1"/>
    <col min="5834" max="5834" width="9.875" style="96" customWidth="1"/>
    <col min="5835" max="5835" width="10.25" style="96" customWidth="1"/>
    <col min="5836" max="5836" width="9" style="96" customWidth="1"/>
    <col min="5837" max="5839" width="8.75" style="96" customWidth="1"/>
    <col min="5840" max="5840" width="8" style="96" customWidth="1"/>
    <col min="5841" max="5841" width="8.125" style="96" customWidth="1"/>
    <col min="5842" max="5842" width="9.25" style="96" customWidth="1"/>
    <col min="5843" max="5843" width="8.625" style="96" customWidth="1"/>
    <col min="5844" max="5844" width="8.75" style="96" customWidth="1"/>
    <col min="5845" max="5845" width="14.125" style="96" customWidth="1"/>
    <col min="5846" max="5846" width="12.875" style="96" customWidth="1"/>
    <col min="5847" max="5847" width="10.125" style="96" customWidth="1"/>
    <col min="5848" max="5848" width="14" style="96" customWidth="1"/>
    <col min="5849" max="5868" width="2.25" style="96" customWidth="1"/>
    <col min="5869" max="6084" width="8.75" style="96"/>
    <col min="6085" max="6085" width="3.125" style="96" customWidth="1"/>
    <col min="6086" max="6086" width="24.875" style="96" customWidth="1"/>
    <col min="6087" max="6087" width="11.75" style="96" bestFit="1" customWidth="1"/>
    <col min="6088" max="6088" width="14.125" style="96" customWidth="1"/>
    <col min="6089" max="6089" width="10.25" style="96" customWidth="1"/>
    <col min="6090" max="6090" width="9.875" style="96" customWidth="1"/>
    <col min="6091" max="6091" width="10.25" style="96" customWidth="1"/>
    <col min="6092" max="6092" width="9" style="96" customWidth="1"/>
    <col min="6093" max="6095" width="8.75" style="96" customWidth="1"/>
    <col min="6096" max="6096" width="8" style="96" customWidth="1"/>
    <col min="6097" max="6097" width="8.125" style="96" customWidth="1"/>
    <col min="6098" max="6098" width="9.25" style="96" customWidth="1"/>
    <col min="6099" max="6099" width="8.625" style="96" customWidth="1"/>
    <col min="6100" max="6100" width="8.75" style="96" customWidth="1"/>
    <col min="6101" max="6101" width="14.125" style="96" customWidth="1"/>
    <col min="6102" max="6102" width="12.875" style="96" customWidth="1"/>
    <col min="6103" max="6103" width="10.125" style="96" customWidth="1"/>
    <col min="6104" max="6104" width="14" style="96" customWidth="1"/>
    <col min="6105" max="6124" width="2.25" style="96" customWidth="1"/>
    <col min="6125" max="6340" width="8.75" style="96"/>
    <col min="6341" max="6341" width="3.125" style="96" customWidth="1"/>
    <col min="6342" max="6342" width="24.875" style="96" customWidth="1"/>
    <col min="6343" max="6343" width="11.75" style="96" bestFit="1" customWidth="1"/>
    <col min="6344" max="6344" width="14.125" style="96" customWidth="1"/>
    <col min="6345" max="6345" width="10.25" style="96" customWidth="1"/>
    <col min="6346" max="6346" width="9.875" style="96" customWidth="1"/>
    <col min="6347" max="6347" width="10.25" style="96" customWidth="1"/>
    <col min="6348" max="6348" width="9" style="96" customWidth="1"/>
    <col min="6349" max="6351" width="8.75" style="96" customWidth="1"/>
    <col min="6352" max="6352" width="8" style="96" customWidth="1"/>
    <col min="6353" max="6353" width="8.125" style="96" customWidth="1"/>
    <col min="6354" max="6354" width="9.25" style="96" customWidth="1"/>
    <col min="6355" max="6355" width="8.625" style="96" customWidth="1"/>
    <col min="6356" max="6356" width="8.75" style="96" customWidth="1"/>
    <col min="6357" max="6357" width="14.125" style="96" customWidth="1"/>
    <col min="6358" max="6358" width="12.875" style="96" customWidth="1"/>
    <col min="6359" max="6359" width="10.125" style="96" customWidth="1"/>
    <col min="6360" max="6360" width="14" style="96" customWidth="1"/>
    <col min="6361" max="6380" width="2.25" style="96" customWidth="1"/>
    <col min="6381" max="6596" width="8.75" style="96"/>
    <col min="6597" max="6597" width="3.125" style="96" customWidth="1"/>
    <col min="6598" max="6598" width="24.875" style="96" customWidth="1"/>
    <col min="6599" max="6599" width="11.75" style="96" bestFit="1" customWidth="1"/>
    <col min="6600" max="6600" width="14.125" style="96" customWidth="1"/>
    <col min="6601" max="6601" width="10.25" style="96" customWidth="1"/>
    <col min="6602" max="6602" width="9.875" style="96" customWidth="1"/>
    <col min="6603" max="6603" width="10.25" style="96" customWidth="1"/>
    <col min="6604" max="6604" width="9" style="96" customWidth="1"/>
    <col min="6605" max="6607" width="8.75" style="96" customWidth="1"/>
    <col min="6608" max="6608" width="8" style="96" customWidth="1"/>
    <col min="6609" max="6609" width="8.125" style="96" customWidth="1"/>
    <col min="6610" max="6610" width="9.25" style="96" customWidth="1"/>
    <col min="6611" max="6611" width="8.625" style="96" customWidth="1"/>
    <col min="6612" max="6612" width="8.75" style="96" customWidth="1"/>
    <col min="6613" max="6613" width="14.125" style="96" customWidth="1"/>
    <col min="6614" max="6614" width="12.875" style="96" customWidth="1"/>
    <col min="6615" max="6615" width="10.125" style="96" customWidth="1"/>
    <col min="6616" max="6616" width="14" style="96" customWidth="1"/>
    <col min="6617" max="6636" width="2.25" style="96" customWidth="1"/>
    <col min="6637" max="6852" width="8.75" style="96"/>
    <col min="6853" max="6853" width="3.125" style="96" customWidth="1"/>
    <col min="6854" max="6854" width="24.875" style="96" customWidth="1"/>
    <col min="6855" max="6855" width="11.75" style="96" bestFit="1" customWidth="1"/>
    <col min="6856" max="6856" width="14.125" style="96" customWidth="1"/>
    <col min="6857" max="6857" width="10.25" style="96" customWidth="1"/>
    <col min="6858" max="6858" width="9.875" style="96" customWidth="1"/>
    <col min="6859" max="6859" width="10.25" style="96" customWidth="1"/>
    <col min="6860" max="6860" width="9" style="96" customWidth="1"/>
    <col min="6861" max="6863" width="8.75" style="96" customWidth="1"/>
    <col min="6864" max="6864" width="8" style="96" customWidth="1"/>
    <col min="6865" max="6865" width="8.125" style="96" customWidth="1"/>
    <col min="6866" max="6866" width="9.25" style="96" customWidth="1"/>
    <col min="6867" max="6867" width="8.625" style="96" customWidth="1"/>
    <col min="6868" max="6868" width="8.75" style="96" customWidth="1"/>
    <col min="6869" max="6869" width="14.125" style="96" customWidth="1"/>
    <col min="6870" max="6870" width="12.875" style="96" customWidth="1"/>
    <col min="6871" max="6871" width="10.125" style="96" customWidth="1"/>
    <col min="6872" max="6872" width="14" style="96" customWidth="1"/>
    <col min="6873" max="6892" width="2.25" style="96" customWidth="1"/>
    <col min="6893" max="7108" width="8.75" style="96"/>
    <col min="7109" max="7109" width="3.125" style="96" customWidth="1"/>
    <col min="7110" max="7110" width="24.875" style="96" customWidth="1"/>
    <col min="7111" max="7111" width="11.75" style="96" bestFit="1" customWidth="1"/>
    <col min="7112" max="7112" width="14.125" style="96" customWidth="1"/>
    <col min="7113" max="7113" width="10.25" style="96" customWidth="1"/>
    <col min="7114" max="7114" width="9.875" style="96" customWidth="1"/>
    <col min="7115" max="7115" width="10.25" style="96" customWidth="1"/>
    <col min="7116" max="7116" width="9" style="96" customWidth="1"/>
    <col min="7117" max="7119" width="8.75" style="96" customWidth="1"/>
    <col min="7120" max="7120" width="8" style="96" customWidth="1"/>
    <col min="7121" max="7121" width="8.125" style="96" customWidth="1"/>
    <col min="7122" max="7122" width="9.25" style="96" customWidth="1"/>
    <col min="7123" max="7123" width="8.625" style="96" customWidth="1"/>
    <col min="7124" max="7124" width="8.75" style="96" customWidth="1"/>
    <col min="7125" max="7125" width="14.125" style="96" customWidth="1"/>
    <col min="7126" max="7126" width="12.875" style="96" customWidth="1"/>
    <col min="7127" max="7127" width="10.125" style="96" customWidth="1"/>
    <col min="7128" max="7128" width="14" style="96" customWidth="1"/>
    <col min="7129" max="7148" width="2.25" style="96" customWidth="1"/>
    <col min="7149" max="7364" width="8.75" style="96"/>
    <col min="7365" max="7365" width="3.125" style="96" customWidth="1"/>
    <col min="7366" max="7366" width="24.875" style="96" customWidth="1"/>
    <col min="7367" max="7367" width="11.75" style="96" bestFit="1" customWidth="1"/>
    <col min="7368" max="7368" width="14.125" style="96" customWidth="1"/>
    <col min="7369" max="7369" width="10.25" style="96" customWidth="1"/>
    <col min="7370" max="7370" width="9.875" style="96" customWidth="1"/>
    <col min="7371" max="7371" width="10.25" style="96" customWidth="1"/>
    <col min="7372" max="7372" width="9" style="96" customWidth="1"/>
    <col min="7373" max="7375" width="8.75" style="96" customWidth="1"/>
    <col min="7376" max="7376" width="8" style="96" customWidth="1"/>
    <col min="7377" max="7377" width="8.125" style="96" customWidth="1"/>
    <col min="7378" max="7378" width="9.25" style="96" customWidth="1"/>
    <col min="7379" max="7379" width="8.625" style="96" customWidth="1"/>
    <col min="7380" max="7380" width="8.75" style="96" customWidth="1"/>
    <col min="7381" max="7381" width="14.125" style="96" customWidth="1"/>
    <col min="7382" max="7382" width="12.875" style="96" customWidth="1"/>
    <col min="7383" max="7383" width="10.125" style="96" customWidth="1"/>
    <col min="7384" max="7384" width="14" style="96" customWidth="1"/>
    <col min="7385" max="7404" width="2.25" style="96" customWidth="1"/>
    <col min="7405" max="7620" width="8.75" style="96"/>
    <col min="7621" max="7621" width="3.125" style="96" customWidth="1"/>
    <col min="7622" max="7622" width="24.875" style="96" customWidth="1"/>
    <col min="7623" max="7623" width="11.75" style="96" bestFit="1" customWidth="1"/>
    <col min="7624" max="7624" width="14.125" style="96" customWidth="1"/>
    <col min="7625" max="7625" width="10.25" style="96" customWidth="1"/>
    <col min="7626" max="7626" width="9.875" style="96" customWidth="1"/>
    <col min="7627" max="7627" width="10.25" style="96" customWidth="1"/>
    <col min="7628" max="7628" width="9" style="96" customWidth="1"/>
    <col min="7629" max="7631" width="8.75" style="96" customWidth="1"/>
    <col min="7632" max="7632" width="8" style="96" customWidth="1"/>
    <col min="7633" max="7633" width="8.125" style="96" customWidth="1"/>
    <col min="7634" max="7634" width="9.25" style="96" customWidth="1"/>
    <col min="7635" max="7635" width="8.625" style="96" customWidth="1"/>
    <col min="7636" max="7636" width="8.75" style="96" customWidth="1"/>
    <col min="7637" max="7637" width="14.125" style="96" customWidth="1"/>
    <col min="7638" max="7638" width="12.875" style="96" customWidth="1"/>
    <col min="7639" max="7639" width="10.125" style="96" customWidth="1"/>
    <col min="7640" max="7640" width="14" style="96" customWidth="1"/>
    <col min="7641" max="7660" width="2.25" style="96" customWidth="1"/>
    <col min="7661" max="7876" width="8.75" style="96"/>
    <col min="7877" max="7877" width="3.125" style="96" customWidth="1"/>
    <col min="7878" max="7878" width="24.875" style="96" customWidth="1"/>
    <col min="7879" max="7879" width="11.75" style="96" bestFit="1" customWidth="1"/>
    <col min="7880" max="7880" width="14.125" style="96" customWidth="1"/>
    <col min="7881" max="7881" width="10.25" style="96" customWidth="1"/>
    <col min="7882" max="7882" width="9.875" style="96" customWidth="1"/>
    <col min="7883" max="7883" width="10.25" style="96" customWidth="1"/>
    <col min="7884" max="7884" width="9" style="96" customWidth="1"/>
    <col min="7885" max="7887" width="8.75" style="96" customWidth="1"/>
    <col min="7888" max="7888" width="8" style="96" customWidth="1"/>
    <col min="7889" max="7889" width="8.125" style="96" customWidth="1"/>
    <col min="7890" max="7890" width="9.25" style="96" customWidth="1"/>
    <col min="7891" max="7891" width="8.625" style="96" customWidth="1"/>
    <col min="7892" max="7892" width="8.75" style="96" customWidth="1"/>
    <col min="7893" max="7893" width="14.125" style="96" customWidth="1"/>
    <col min="7894" max="7894" width="12.875" style="96" customWidth="1"/>
    <col min="7895" max="7895" width="10.125" style="96" customWidth="1"/>
    <col min="7896" max="7896" width="14" style="96" customWidth="1"/>
    <col min="7897" max="7916" width="2.25" style="96" customWidth="1"/>
    <col min="7917" max="8132" width="8.75" style="96"/>
    <col min="8133" max="8133" width="3.125" style="96" customWidth="1"/>
    <col min="8134" max="8134" width="24.875" style="96" customWidth="1"/>
    <col min="8135" max="8135" width="11.75" style="96" bestFit="1" customWidth="1"/>
    <col min="8136" max="8136" width="14.125" style="96" customWidth="1"/>
    <col min="8137" max="8137" width="10.25" style="96" customWidth="1"/>
    <col min="8138" max="8138" width="9.875" style="96" customWidth="1"/>
    <col min="8139" max="8139" width="10.25" style="96" customWidth="1"/>
    <col min="8140" max="8140" width="9" style="96" customWidth="1"/>
    <col min="8141" max="8143" width="8.75" style="96" customWidth="1"/>
    <col min="8144" max="8144" width="8" style="96" customWidth="1"/>
    <col min="8145" max="8145" width="8.125" style="96" customWidth="1"/>
    <col min="8146" max="8146" width="9.25" style="96" customWidth="1"/>
    <col min="8147" max="8147" width="8.625" style="96" customWidth="1"/>
    <col min="8148" max="8148" width="8.75" style="96" customWidth="1"/>
    <col min="8149" max="8149" width="14.125" style="96" customWidth="1"/>
    <col min="8150" max="8150" width="12.875" style="96" customWidth="1"/>
    <col min="8151" max="8151" width="10.125" style="96" customWidth="1"/>
    <col min="8152" max="8152" width="14" style="96" customWidth="1"/>
    <col min="8153" max="8172" width="2.25" style="96" customWidth="1"/>
    <col min="8173" max="8388" width="8.75" style="96"/>
    <col min="8389" max="8389" width="3.125" style="96" customWidth="1"/>
    <col min="8390" max="8390" width="24.875" style="96" customWidth="1"/>
    <col min="8391" max="8391" width="11.75" style="96" bestFit="1" customWidth="1"/>
    <col min="8392" max="8392" width="14.125" style="96" customWidth="1"/>
    <col min="8393" max="8393" width="10.25" style="96" customWidth="1"/>
    <col min="8394" max="8394" width="9.875" style="96" customWidth="1"/>
    <col min="8395" max="8395" width="10.25" style="96" customWidth="1"/>
    <col min="8396" max="8396" width="9" style="96" customWidth="1"/>
    <col min="8397" max="8399" width="8.75" style="96" customWidth="1"/>
    <col min="8400" max="8400" width="8" style="96" customWidth="1"/>
    <col min="8401" max="8401" width="8.125" style="96" customWidth="1"/>
    <col min="8402" max="8402" width="9.25" style="96" customWidth="1"/>
    <col min="8403" max="8403" width="8.625" style="96" customWidth="1"/>
    <col min="8404" max="8404" width="8.75" style="96" customWidth="1"/>
    <col min="8405" max="8405" width="14.125" style="96" customWidth="1"/>
    <col min="8406" max="8406" width="12.875" style="96" customWidth="1"/>
    <col min="8407" max="8407" width="10.125" style="96" customWidth="1"/>
    <col min="8408" max="8408" width="14" style="96" customWidth="1"/>
    <col min="8409" max="8428" width="2.25" style="96" customWidth="1"/>
    <col min="8429" max="8644" width="8.75" style="96"/>
    <col min="8645" max="8645" width="3.125" style="96" customWidth="1"/>
    <col min="8646" max="8646" width="24.875" style="96" customWidth="1"/>
    <col min="8647" max="8647" width="11.75" style="96" bestFit="1" customWidth="1"/>
    <col min="8648" max="8648" width="14.125" style="96" customWidth="1"/>
    <col min="8649" max="8649" width="10.25" style="96" customWidth="1"/>
    <col min="8650" max="8650" width="9.875" style="96" customWidth="1"/>
    <col min="8651" max="8651" width="10.25" style="96" customWidth="1"/>
    <col min="8652" max="8652" width="9" style="96" customWidth="1"/>
    <col min="8653" max="8655" width="8.75" style="96" customWidth="1"/>
    <col min="8656" max="8656" width="8" style="96" customWidth="1"/>
    <col min="8657" max="8657" width="8.125" style="96" customWidth="1"/>
    <col min="8658" max="8658" width="9.25" style="96" customWidth="1"/>
    <col min="8659" max="8659" width="8.625" style="96" customWidth="1"/>
    <col min="8660" max="8660" width="8.75" style="96" customWidth="1"/>
    <col min="8661" max="8661" width="14.125" style="96" customWidth="1"/>
    <col min="8662" max="8662" width="12.875" style="96" customWidth="1"/>
    <col min="8663" max="8663" width="10.125" style="96" customWidth="1"/>
    <col min="8664" max="8664" width="14" style="96" customWidth="1"/>
    <col min="8665" max="8684" width="2.25" style="96" customWidth="1"/>
    <col min="8685" max="8900" width="8.75" style="96"/>
    <col min="8901" max="8901" width="3.125" style="96" customWidth="1"/>
    <col min="8902" max="8902" width="24.875" style="96" customWidth="1"/>
    <col min="8903" max="8903" width="11.75" style="96" bestFit="1" customWidth="1"/>
    <col min="8904" max="8904" width="14.125" style="96" customWidth="1"/>
    <col min="8905" max="8905" width="10.25" style="96" customWidth="1"/>
    <col min="8906" max="8906" width="9.875" style="96" customWidth="1"/>
    <col min="8907" max="8907" width="10.25" style="96" customWidth="1"/>
    <col min="8908" max="8908" width="9" style="96" customWidth="1"/>
    <col min="8909" max="8911" width="8.75" style="96" customWidth="1"/>
    <col min="8912" max="8912" width="8" style="96" customWidth="1"/>
    <col min="8913" max="8913" width="8.125" style="96" customWidth="1"/>
    <col min="8914" max="8914" width="9.25" style="96" customWidth="1"/>
    <col min="8915" max="8915" width="8.625" style="96" customWidth="1"/>
    <col min="8916" max="8916" width="8.75" style="96" customWidth="1"/>
    <col min="8917" max="8917" width="14.125" style="96" customWidth="1"/>
    <col min="8918" max="8918" width="12.875" style="96" customWidth="1"/>
    <col min="8919" max="8919" width="10.125" style="96" customWidth="1"/>
    <col min="8920" max="8920" width="14" style="96" customWidth="1"/>
    <col min="8921" max="8940" width="2.25" style="96" customWidth="1"/>
    <col min="8941" max="9156" width="8.75" style="96"/>
    <col min="9157" max="9157" width="3.125" style="96" customWidth="1"/>
    <col min="9158" max="9158" width="24.875" style="96" customWidth="1"/>
    <col min="9159" max="9159" width="11.75" style="96" bestFit="1" customWidth="1"/>
    <col min="9160" max="9160" width="14.125" style="96" customWidth="1"/>
    <col min="9161" max="9161" width="10.25" style="96" customWidth="1"/>
    <col min="9162" max="9162" width="9.875" style="96" customWidth="1"/>
    <col min="9163" max="9163" width="10.25" style="96" customWidth="1"/>
    <col min="9164" max="9164" width="9" style="96" customWidth="1"/>
    <col min="9165" max="9167" width="8.75" style="96" customWidth="1"/>
    <col min="9168" max="9168" width="8" style="96" customWidth="1"/>
    <col min="9169" max="9169" width="8.125" style="96" customWidth="1"/>
    <col min="9170" max="9170" width="9.25" style="96" customWidth="1"/>
    <col min="9171" max="9171" width="8.625" style="96" customWidth="1"/>
    <col min="9172" max="9172" width="8.75" style="96" customWidth="1"/>
    <col min="9173" max="9173" width="14.125" style="96" customWidth="1"/>
    <col min="9174" max="9174" width="12.875" style="96" customWidth="1"/>
    <col min="9175" max="9175" width="10.125" style="96" customWidth="1"/>
    <col min="9176" max="9176" width="14" style="96" customWidth="1"/>
    <col min="9177" max="9196" width="2.25" style="96" customWidth="1"/>
    <col min="9197" max="9412" width="8.75" style="96"/>
    <col min="9413" max="9413" width="3.125" style="96" customWidth="1"/>
    <col min="9414" max="9414" width="24.875" style="96" customWidth="1"/>
    <col min="9415" max="9415" width="11.75" style="96" bestFit="1" customWidth="1"/>
    <col min="9416" max="9416" width="14.125" style="96" customWidth="1"/>
    <col min="9417" max="9417" width="10.25" style="96" customWidth="1"/>
    <col min="9418" max="9418" width="9.875" style="96" customWidth="1"/>
    <col min="9419" max="9419" width="10.25" style="96" customWidth="1"/>
    <col min="9420" max="9420" width="9" style="96" customWidth="1"/>
    <col min="9421" max="9423" width="8.75" style="96" customWidth="1"/>
    <col min="9424" max="9424" width="8" style="96" customWidth="1"/>
    <col min="9425" max="9425" width="8.125" style="96" customWidth="1"/>
    <col min="9426" max="9426" width="9.25" style="96" customWidth="1"/>
    <col min="9427" max="9427" width="8.625" style="96" customWidth="1"/>
    <col min="9428" max="9428" width="8.75" style="96" customWidth="1"/>
    <col min="9429" max="9429" width="14.125" style="96" customWidth="1"/>
    <col min="9430" max="9430" width="12.875" style="96" customWidth="1"/>
    <col min="9431" max="9431" width="10.125" style="96" customWidth="1"/>
    <col min="9432" max="9432" width="14" style="96" customWidth="1"/>
    <col min="9433" max="9452" width="2.25" style="96" customWidth="1"/>
    <col min="9453" max="9668" width="8.75" style="96"/>
    <col min="9669" max="9669" width="3.125" style="96" customWidth="1"/>
    <col min="9670" max="9670" width="24.875" style="96" customWidth="1"/>
    <col min="9671" max="9671" width="11.75" style="96" bestFit="1" customWidth="1"/>
    <col min="9672" max="9672" width="14.125" style="96" customWidth="1"/>
    <col min="9673" max="9673" width="10.25" style="96" customWidth="1"/>
    <col min="9674" max="9674" width="9.875" style="96" customWidth="1"/>
    <col min="9675" max="9675" width="10.25" style="96" customWidth="1"/>
    <col min="9676" max="9676" width="9" style="96" customWidth="1"/>
    <col min="9677" max="9679" width="8.75" style="96" customWidth="1"/>
    <col min="9680" max="9680" width="8" style="96" customWidth="1"/>
    <col min="9681" max="9681" width="8.125" style="96" customWidth="1"/>
    <col min="9682" max="9682" width="9.25" style="96" customWidth="1"/>
    <col min="9683" max="9683" width="8.625" style="96" customWidth="1"/>
    <col min="9684" max="9684" width="8.75" style="96" customWidth="1"/>
    <col min="9685" max="9685" width="14.125" style="96" customWidth="1"/>
    <col min="9686" max="9686" width="12.875" style="96" customWidth="1"/>
    <col min="9687" max="9687" width="10.125" style="96" customWidth="1"/>
    <col min="9688" max="9688" width="14" style="96" customWidth="1"/>
    <col min="9689" max="9708" width="2.25" style="96" customWidth="1"/>
    <col min="9709" max="9924" width="8.75" style="96"/>
    <col min="9925" max="9925" width="3.125" style="96" customWidth="1"/>
    <col min="9926" max="9926" width="24.875" style="96" customWidth="1"/>
    <col min="9927" max="9927" width="11.75" style="96" bestFit="1" customWidth="1"/>
    <col min="9928" max="9928" width="14.125" style="96" customWidth="1"/>
    <col min="9929" max="9929" width="10.25" style="96" customWidth="1"/>
    <col min="9930" max="9930" width="9.875" style="96" customWidth="1"/>
    <col min="9931" max="9931" width="10.25" style="96" customWidth="1"/>
    <col min="9932" max="9932" width="9" style="96" customWidth="1"/>
    <col min="9933" max="9935" width="8.75" style="96" customWidth="1"/>
    <col min="9936" max="9936" width="8" style="96" customWidth="1"/>
    <col min="9937" max="9937" width="8.125" style="96" customWidth="1"/>
    <col min="9938" max="9938" width="9.25" style="96" customWidth="1"/>
    <col min="9939" max="9939" width="8.625" style="96" customWidth="1"/>
    <col min="9940" max="9940" width="8.75" style="96" customWidth="1"/>
    <col min="9941" max="9941" width="14.125" style="96" customWidth="1"/>
    <col min="9942" max="9942" width="12.875" style="96" customWidth="1"/>
    <col min="9943" max="9943" width="10.125" style="96" customWidth="1"/>
    <col min="9944" max="9944" width="14" style="96" customWidth="1"/>
    <col min="9945" max="9964" width="2.25" style="96" customWidth="1"/>
    <col min="9965" max="10180" width="8.75" style="96"/>
    <col min="10181" max="10181" width="3.125" style="96" customWidth="1"/>
    <col min="10182" max="10182" width="24.875" style="96" customWidth="1"/>
    <col min="10183" max="10183" width="11.75" style="96" bestFit="1" customWidth="1"/>
    <col min="10184" max="10184" width="14.125" style="96" customWidth="1"/>
    <col min="10185" max="10185" width="10.25" style="96" customWidth="1"/>
    <col min="10186" max="10186" width="9.875" style="96" customWidth="1"/>
    <col min="10187" max="10187" width="10.25" style="96" customWidth="1"/>
    <col min="10188" max="10188" width="9" style="96" customWidth="1"/>
    <col min="10189" max="10191" width="8.75" style="96" customWidth="1"/>
    <col min="10192" max="10192" width="8" style="96" customWidth="1"/>
    <col min="10193" max="10193" width="8.125" style="96" customWidth="1"/>
    <col min="10194" max="10194" width="9.25" style="96" customWidth="1"/>
    <col min="10195" max="10195" width="8.625" style="96" customWidth="1"/>
    <col min="10196" max="10196" width="8.75" style="96" customWidth="1"/>
    <col min="10197" max="10197" width="14.125" style="96" customWidth="1"/>
    <col min="10198" max="10198" width="12.875" style="96" customWidth="1"/>
    <col min="10199" max="10199" width="10.125" style="96" customWidth="1"/>
    <col min="10200" max="10200" width="14" style="96" customWidth="1"/>
    <col min="10201" max="10220" width="2.25" style="96" customWidth="1"/>
    <col min="10221" max="10436" width="8.75" style="96"/>
    <col min="10437" max="10437" width="3.125" style="96" customWidth="1"/>
    <col min="10438" max="10438" width="24.875" style="96" customWidth="1"/>
    <col min="10439" max="10439" width="11.75" style="96" bestFit="1" customWidth="1"/>
    <col min="10440" max="10440" width="14.125" style="96" customWidth="1"/>
    <col min="10441" max="10441" width="10.25" style="96" customWidth="1"/>
    <col min="10442" max="10442" width="9.875" style="96" customWidth="1"/>
    <col min="10443" max="10443" width="10.25" style="96" customWidth="1"/>
    <col min="10444" max="10444" width="9" style="96" customWidth="1"/>
    <col min="10445" max="10447" width="8.75" style="96" customWidth="1"/>
    <col min="10448" max="10448" width="8" style="96" customWidth="1"/>
    <col min="10449" max="10449" width="8.125" style="96" customWidth="1"/>
    <col min="10450" max="10450" width="9.25" style="96" customWidth="1"/>
    <col min="10451" max="10451" width="8.625" style="96" customWidth="1"/>
    <col min="10452" max="10452" width="8.75" style="96" customWidth="1"/>
    <col min="10453" max="10453" width="14.125" style="96" customWidth="1"/>
    <col min="10454" max="10454" width="12.875" style="96" customWidth="1"/>
    <col min="10455" max="10455" width="10.125" style="96" customWidth="1"/>
    <col min="10456" max="10456" width="14" style="96" customWidth="1"/>
    <col min="10457" max="10476" width="2.25" style="96" customWidth="1"/>
    <col min="10477" max="10692" width="8.75" style="96"/>
    <col min="10693" max="10693" width="3.125" style="96" customWidth="1"/>
    <col min="10694" max="10694" width="24.875" style="96" customWidth="1"/>
    <col min="10695" max="10695" width="11.75" style="96" bestFit="1" customWidth="1"/>
    <col min="10696" max="10696" width="14.125" style="96" customWidth="1"/>
    <col min="10697" max="10697" width="10.25" style="96" customWidth="1"/>
    <col min="10698" max="10698" width="9.875" style="96" customWidth="1"/>
    <col min="10699" max="10699" width="10.25" style="96" customWidth="1"/>
    <col min="10700" max="10700" width="9" style="96" customWidth="1"/>
    <col min="10701" max="10703" width="8.75" style="96" customWidth="1"/>
    <col min="10704" max="10704" width="8" style="96" customWidth="1"/>
    <col min="10705" max="10705" width="8.125" style="96" customWidth="1"/>
    <col min="10706" max="10706" width="9.25" style="96" customWidth="1"/>
    <col min="10707" max="10707" width="8.625" style="96" customWidth="1"/>
    <col min="10708" max="10708" width="8.75" style="96" customWidth="1"/>
    <col min="10709" max="10709" width="14.125" style="96" customWidth="1"/>
    <col min="10710" max="10710" width="12.875" style="96" customWidth="1"/>
    <col min="10711" max="10711" width="10.125" style="96" customWidth="1"/>
    <col min="10712" max="10712" width="14" style="96" customWidth="1"/>
    <col min="10713" max="10732" width="2.25" style="96" customWidth="1"/>
    <col min="10733" max="10948" width="8.75" style="96"/>
    <col min="10949" max="10949" width="3.125" style="96" customWidth="1"/>
    <col min="10950" max="10950" width="24.875" style="96" customWidth="1"/>
    <col min="10951" max="10951" width="11.75" style="96" bestFit="1" customWidth="1"/>
    <col min="10952" max="10952" width="14.125" style="96" customWidth="1"/>
    <col min="10953" max="10953" width="10.25" style="96" customWidth="1"/>
    <col min="10954" max="10954" width="9.875" style="96" customWidth="1"/>
    <col min="10955" max="10955" width="10.25" style="96" customWidth="1"/>
    <col min="10956" max="10956" width="9" style="96" customWidth="1"/>
    <col min="10957" max="10959" width="8.75" style="96" customWidth="1"/>
    <col min="10960" max="10960" width="8" style="96" customWidth="1"/>
    <col min="10961" max="10961" width="8.125" style="96" customWidth="1"/>
    <col min="10962" max="10962" width="9.25" style="96" customWidth="1"/>
    <col min="10963" max="10963" width="8.625" style="96" customWidth="1"/>
    <col min="10964" max="10964" width="8.75" style="96" customWidth="1"/>
    <col min="10965" max="10965" width="14.125" style="96" customWidth="1"/>
    <col min="10966" max="10966" width="12.875" style="96" customWidth="1"/>
    <col min="10967" max="10967" width="10.125" style="96" customWidth="1"/>
    <col min="10968" max="10968" width="14" style="96" customWidth="1"/>
    <col min="10969" max="10988" width="2.25" style="96" customWidth="1"/>
    <col min="10989" max="11204" width="8.75" style="96"/>
    <col min="11205" max="11205" width="3.125" style="96" customWidth="1"/>
    <col min="11206" max="11206" width="24.875" style="96" customWidth="1"/>
    <col min="11207" max="11207" width="11.75" style="96" bestFit="1" customWidth="1"/>
    <col min="11208" max="11208" width="14.125" style="96" customWidth="1"/>
    <col min="11209" max="11209" width="10.25" style="96" customWidth="1"/>
    <col min="11210" max="11210" width="9.875" style="96" customWidth="1"/>
    <col min="11211" max="11211" width="10.25" style="96" customWidth="1"/>
    <col min="11212" max="11212" width="9" style="96" customWidth="1"/>
    <col min="11213" max="11215" width="8.75" style="96" customWidth="1"/>
    <col min="11216" max="11216" width="8" style="96" customWidth="1"/>
    <col min="11217" max="11217" width="8.125" style="96" customWidth="1"/>
    <col min="11218" max="11218" width="9.25" style="96" customWidth="1"/>
    <col min="11219" max="11219" width="8.625" style="96" customWidth="1"/>
    <col min="11220" max="11220" width="8.75" style="96" customWidth="1"/>
    <col min="11221" max="11221" width="14.125" style="96" customWidth="1"/>
    <col min="11222" max="11222" width="12.875" style="96" customWidth="1"/>
    <col min="11223" max="11223" width="10.125" style="96" customWidth="1"/>
    <col min="11224" max="11224" width="14" style="96" customWidth="1"/>
    <col min="11225" max="11244" width="2.25" style="96" customWidth="1"/>
    <col min="11245" max="11460" width="8.75" style="96"/>
    <col min="11461" max="11461" width="3.125" style="96" customWidth="1"/>
    <col min="11462" max="11462" width="24.875" style="96" customWidth="1"/>
    <col min="11463" max="11463" width="11.75" style="96" bestFit="1" customWidth="1"/>
    <col min="11464" max="11464" width="14.125" style="96" customWidth="1"/>
    <col min="11465" max="11465" width="10.25" style="96" customWidth="1"/>
    <col min="11466" max="11466" width="9.875" style="96" customWidth="1"/>
    <col min="11467" max="11467" width="10.25" style="96" customWidth="1"/>
    <col min="11468" max="11468" width="9" style="96" customWidth="1"/>
    <col min="11469" max="11471" width="8.75" style="96" customWidth="1"/>
    <col min="11472" max="11472" width="8" style="96" customWidth="1"/>
    <col min="11473" max="11473" width="8.125" style="96" customWidth="1"/>
    <col min="11474" max="11474" width="9.25" style="96" customWidth="1"/>
    <col min="11475" max="11475" width="8.625" style="96" customWidth="1"/>
    <col min="11476" max="11476" width="8.75" style="96" customWidth="1"/>
    <col min="11477" max="11477" width="14.125" style="96" customWidth="1"/>
    <col min="11478" max="11478" width="12.875" style="96" customWidth="1"/>
    <col min="11479" max="11479" width="10.125" style="96" customWidth="1"/>
    <col min="11480" max="11480" width="14" style="96" customWidth="1"/>
    <col min="11481" max="11500" width="2.25" style="96" customWidth="1"/>
    <col min="11501" max="11716" width="8.75" style="96"/>
    <col min="11717" max="11717" width="3.125" style="96" customWidth="1"/>
    <col min="11718" max="11718" width="24.875" style="96" customWidth="1"/>
    <col min="11719" max="11719" width="11.75" style="96" bestFit="1" customWidth="1"/>
    <col min="11720" max="11720" width="14.125" style="96" customWidth="1"/>
    <col min="11721" max="11721" width="10.25" style="96" customWidth="1"/>
    <col min="11722" max="11722" width="9.875" style="96" customWidth="1"/>
    <col min="11723" max="11723" width="10.25" style="96" customWidth="1"/>
    <col min="11724" max="11724" width="9" style="96" customWidth="1"/>
    <col min="11725" max="11727" width="8.75" style="96" customWidth="1"/>
    <col min="11728" max="11728" width="8" style="96" customWidth="1"/>
    <col min="11729" max="11729" width="8.125" style="96" customWidth="1"/>
    <col min="11730" max="11730" width="9.25" style="96" customWidth="1"/>
    <col min="11731" max="11731" width="8.625" style="96" customWidth="1"/>
    <col min="11732" max="11732" width="8.75" style="96" customWidth="1"/>
    <col min="11733" max="11733" width="14.125" style="96" customWidth="1"/>
    <col min="11734" max="11734" width="12.875" style="96" customWidth="1"/>
    <col min="11735" max="11735" width="10.125" style="96" customWidth="1"/>
    <col min="11736" max="11736" width="14" style="96" customWidth="1"/>
    <col min="11737" max="11756" width="2.25" style="96" customWidth="1"/>
    <col min="11757" max="11972" width="8.75" style="96"/>
    <col min="11973" max="11973" width="3.125" style="96" customWidth="1"/>
    <col min="11974" max="11974" width="24.875" style="96" customWidth="1"/>
    <col min="11975" max="11975" width="11.75" style="96" bestFit="1" customWidth="1"/>
    <col min="11976" max="11976" width="14.125" style="96" customWidth="1"/>
    <col min="11977" max="11977" width="10.25" style="96" customWidth="1"/>
    <col min="11978" max="11978" width="9.875" style="96" customWidth="1"/>
    <col min="11979" max="11979" width="10.25" style="96" customWidth="1"/>
    <col min="11980" max="11980" width="9" style="96" customWidth="1"/>
    <col min="11981" max="11983" width="8.75" style="96" customWidth="1"/>
    <col min="11984" max="11984" width="8" style="96" customWidth="1"/>
    <col min="11985" max="11985" width="8.125" style="96" customWidth="1"/>
    <col min="11986" max="11986" width="9.25" style="96" customWidth="1"/>
    <col min="11987" max="11987" width="8.625" style="96" customWidth="1"/>
    <col min="11988" max="11988" width="8.75" style="96" customWidth="1"/>
    <col min="11989" max="11989" width="14.125" style="96" customWidth="1"/>
    <col min="11990" max="11990" width="12.875" style="96" customWidth="1"/>
    <col min="11991" max="11991" width="10.125" style="96" customWidth="1"/>
    <col min="11992" max="11992" width="14" style="96" customWidth="1"/>
    <col min="11993" max="12012" width="2.25" style="96" customWidth="1"/>
    <col min="12013" max="12228" width="8.75" style="96"/>
    <col min="12229" max="12229" width="3.125" style="96" customWidth="1"/>
    <col min="12230" max="12230" width="24.875" style="96" customWidth="1"/>
    <col min="12231" max="12231" width="11.75" style="96" bestFit="1" customWidth="1"/>
    <col min="12232" max="12232" width="14.125" style="96" customWidth="1"/>
    <col min="12233" max="12233" width="10.25" style="96" customWidth="1"/>
    <col min="12234" max="12234" width="9.875" style="96" customWidth="1"/>
    <col min="12235" max="12235" width="10.25" style="96" customWidth="1"/>
    <col min="12236" max="12236" width="9" style="96" customWidth="1"/>
    <col min="12237" max="12239" width="8.75" style="96" customWidth="1"/>
    <col min="12240" max="12240" width="8" style="96" customWidth="1"/>
    <col min="12241" max="12241" width="8.125" style="96" customWidth="1"/>
    <col min="12242" max="12242" width="9.25" style="96" customWidth="1"/>
    <col min="12243" max="12243" width="8.625" style="96" customWidth="1"/>
    <col min="12244" max="12244" width="8.75" style="96" customWidth="1"/>
    <col min="12245" max="12245" width="14.125" style="96" customWidth="1"/>
    <col min="12246" max="12246" width="12.875" style="96" customWidth="1"/>
    <col min="12247" max="12247" width="10.125" style="96" customWidth="1"/>
    <col min="12248" max="12248" width="14" style="96" customWidth="1"/>
    <col min="12249" max="12268" width="2.25" style="96" customWidth="1"/>
    <col min="12269" max="12484" width="8.75" style="96"/>
    <col min="12485" max="12485" width="3.125" style="96" customWidth="1"/>
    <col min="12486" max="12486" width="24.875" style="96" customWidth="1"/>
    <col min="12487" max="12487" width="11.75" style="96" bestFit="1" customWidth="1"/>
    <col min="12488" max="12488" width="14.125" style="96" customWidth="1"/>
    <col min="12489" max="12489" width="10.25" style="96" customWidth="1"/>
    <col min="12490" max="12490" width="9.875" style="96" customWidth="1"/>
    <col min="12491" max="12491" width="10.25" style="96" customWidth="1"/>
    <col min="12492" max="12492" width="9" style="96" customWidth="1"/>
    <col min="12493" max="12495" width="8.75" style="96" customWidth="1"/>
    <col min="12496" max="12496" width="8" style="96" customWidth="1"/>
    <col min="12497" max="12497" width="8.125" style="96" customWidth="1"/>
    <col min="12498" max="12498" width="9.25" style="96" customWidth="1"/>
    <col min="12499" max="12499" width="8.625" style="96" customWidth="1"/>
    <col min="12500" max="12500" width="8.75" style="96" customWidth="1"/>
    <col min="12501" max="12501" width="14.125" style="96" customWidth="1"/>
    <col min="12502" max="12502" width="12.875" style="96" customWidth="1"/>
    <col min="12503" max="12503" width="10.125" style="96" customWidth="1"/>
    <col min="12504" max="12504" width="14" style="96" customWidth="1"/>
    <col min="12505" max="12524" width="2.25" style="96" customWidth="1"/>
    <col min="12525" max="12740" width="8.75" style="96"/>
    <col min="12741" max="12741" width="3.125" style="96" customWidth="1"/>
    <col min="12742" max="12742" width="24.875" style="96" customWidth="1"/>
    <col min="12743" max="12743" width="11.75" style="96" bestFit="1" customWidth="1"/>
    <col min="12744" max="12744" width="14.125" style="96" customWidth="1"/>
    <col min="12745" max="12745" width="10.25" style="96" customWidth="1"/>
    <col min="12746" max="12746" width="9.875" style="96" customWidth="1"/>
    <col min="12747" max="12747" width="10.25" style="96" customWidth="1"/>
    <col min="12748" max="12748" width="9" style="96" customWidth="1"/>
    <col min="12749" max="12751" width="8.75" style="96" customWidth="1"/>
    <col min="12752" max="12752" width="8" style="96" customWidth="1"/>
    <col min="12753" max="12753" width="8.125" style="96" customWidth="1"/>
    <col min="12754" max="12754" width="9.25" style="96" customWidth="1"/>
    <col min="12755" max="12755" width="8.625" style="96" customWidth="1"/>
    <col min="12756" max="12756" width="8.75" style="96" customWidth="1"/>
    <col min="12757" max="12757" width="14.125" style="96" customWidth="1"/>
    <col min="12758" max="12758" width="12.875" style="96" customWidth="1"/>
    <col min="12759" max="12759" width="10.125" style="96" customWidth="1"/>
    <col min="12760" max="12760" width="14" style="96" customWidth="1"/>
    <col min="12761" max="12780" width="2.25" style="96" customWidth="1"/>
    <col min="12781" max="12996" width="8.75" style="96"/>
    <col min="12997" max="12997" width="3.125" style="96" customWidth="1"/>
    <col min="12998" max="12998" width="24.875" style="96" customWidth="1"/>
    <col min="12999" max="12999" width="11.75" style="96" bestFit="1" customWidth="1"/>
    <col min="13000" max="13000" width="14.125" style="96" customWidth="1"/>
    <col min="13001" max="13001" width="10.25" style="96" customWidth="1"/>
    <col min="13002" max="13002" width="9.875" style="96" customWidth="1"/>
    <col min="13003" max="13003" width="10.25" style="96" customWidth="1"/>
    <col min="13004" max="13004" width="9" style="96" customWidth="1"/>
    <col min="13005" max="13007" width="8.75" style="96" customWidth="1"/>
    <col min="13008" max="13008" width="8" style="96" customWidth="1"/>
    <col min="13009" max="13009" width="8.125" style="96" customWidth="1"/>
    <col min="13010" max="13010" width="9.25" style="96" customWidth="1"/>
    <col min="13011" max="13011" width="8.625" style="96" customWidth="1"/>
    <col min="13012" max="13012" width="8.75" style="96" customWidth="1"/>
    <col min="13013" max="13013" width="14.125" style="96" customWidth="1"/>
    <col min="13014" max="13014" width="12.875" style="96" customWidth="1"/>
    <col min="13015" max="13015" width="10.125" style="96" customWidth="1"/>
    <col min="13016" max="13016" width="14" style="96" customWidth="1"/>
    <col min="13017" max="13036" width="2.25" style="96" customWidth="1"/>
    <col min="13037" max="13252" width="8.75" style="96"/>
    <col min="13253" max="13253" width="3.125" style="96" customWidth="1"/>
    <col min="13254" max="13254" width="24.875" style="96" customWidth="1"/>
    <col min="13255" max="13255" width="11.75" style="96" bestFit="1" customWidth="1"/>
    <col min="13256" max="13256" width="14.125" style="96" customWidth="1"/>
    <col min="13257" max="13257" width="10.25" style="96" customWidth="1"/>
    <col min="13258" max="13258" width="9.875" style="96" customWidth="1"/>
    <col min="13259" max="13259" width="10.25" style="96" customWidth="1"/>
    <col min="13260" max="13260" width="9" style="96" customWidth="1"/>
    <col min="13261" max="13263" width="8.75" style="96" customWidth="1"/>
    <col min="13264" max="13264" width="8" style="96" customWidth="1"/>
    <col min="13265" max="13265" width="8.125" style="96" customWidth="1"/>
    <col min="13266" max="13266" width="9.25" style="96" customWidth="1"/>
    <col min="13267" max="13267" width="8.625" style="96" customWidth="1"/>
    <col min="13268" max="13268" width="8.75" style="96" customWidth="1"/>
    <col min="13269" max="13269" width="14.125" style="96" customWidth="1"/>
    <col min="13270" max="13270" width="12.875" style="96" customWidth="1"/>
    <col min="13271" max="13271" width="10.125" style="96" customWidth="1"/>
    <col min="13272" max="13272" width="14" style="96" customWidth="1"/>
    <col min="13273" max="13292" width="2.25" style="96" customWidth="1"/>
    <col min="13293" max="13508" width="8.75" style="96"/>
    <col min="13509" max="13509" width="3.125" style="96" customWidth="1"/>
    <col min="13510" max="13510" width="24.875" style="96" customWidth="1"/>
    <col min="13511" max="13511" width="11.75" style="96" bestFit="1" customWidth="1"/>
    <col min="13512" max="13512" width="14.125" style="96" customWidth="1"/>
    <col min="13513" max="13513" width="10.25" style="96" customWidth="1"/>
    <col min="13514" max="13514" width="9.875" style="96" customWidth="1"/>
    <col min="13515" max="13515" width="10.25" style="96" customWidth="1"/>
    <col min="13516" max="13516" width="9" style="96" customWidth="1"/>
    <col min="13517" max="13519" width="8.75" style="96" customWidth="1"/>
    <col min="13520" max="13520" width="8" style="96" customWidth="1"/>
    <col min="13521" max="13521" width="8.125" style="96" customWidth="1"/>
    <col min="13522" max="13522" width="9.25" style="96" customWidth="1"/>
    <col min="13523" max="13523" width="8.625" style="96" customWidth="1"/>
    <col min="13524" max="13524" width="8.75" style="96" customWidth="1"/>
    <col min="13525" max="13525" width="14.125" style="96" customWidth="1"/>
    <col min="13526" max="13526" width="12.875" style="96" customWidth="1"/>
    <col min="13527" max="13527" width="10.125" style="96" customWidth="1"/>
    <col min="13528" max="13528" width="14" style="96" customWidth="1"/>
    <col min="13529" max="13548" width="2.25" style="96" customWidth="1"/>
    <col min="13549" max="13764" width="8.75" style="96"/>
    <col min="13765" max="13765" width="3.125" style="96" customWidth="1"/>
    <col min="13766" max="13766" width="24.875" style="96" customWidth="1"/>
    <col min="13767" max="13767" width="11.75" style="96" bestFit="1" customWidth="1"/>
    <col min="13768" max="13768" width="14.125" style="96" customWidth="1"/>
    <col min="13769" max="13769" width="10.25" style="96" customWidth="1"/>
    <col min="13770" max="13770" width="9.875" style="96" customWidth="1"/>
    <col min="13771" max="13771" width="10.25" style="96" customWidth="1"/>
    <col min="13772" max="13772" width="9" style="96" customWidth="1"/>
    <col min="13773" max="13775" width="8.75" style="96" customWidth="1"/>
    <col min="13776" max="13776" width="8" style="96" customWidth="1"/>
    <col min="13777" max="13777" width="8.125" style="96" customWidth="1"/>
    <col min="13778" max="13778" width="9.25" style="96" customWidth="1"/>
    <col min="13779" max="13779" width="8.625" style="96" customWidth="1"/>
    <col min="13780" max="13780" width="8.75" style="96" customWidth="1"/>
    <col min="13781" max="13781" width="14.125" style="96" customWidth="1"/>
    <col min="13782" max="13782" width="12.875" style="96" customWidth="1"/>
    <col min="13783" max="13783" width="10.125" style="96" customWidth="1"/>
    <col min="13784" max="13784" width="14" style="96" customWidth="1"/>
    <col min="13785" max="13804" width="2.25" style="96" customWidth="1"/>
    <col min="13805" max="14020" width="8.75" style="96"/>
    <col min="14021" max="14021" width="3.125" style="96" customWidth="1"/>
    <col min="14022" max="14022" width="24.875" style="96" customWidth="1"/>
    <col min="14023" max="14023" width="11.75" style="96" bestFit="1" customWidth="1"/>
    <col min="14024" max="14024" width="14.125" style="96" customWidth="1"/>
    <col min="14025" max="14025" width="10.25" style="96" customWidth="1"/>
    <col min="14026" max="14026" width="9.875" style="96" customWidth="1"/>
    <col min="14027" max="14027" width="10.25" style="96" customWidth="1"/>
    <col min="14028" max="14028" width="9" style="96" customWidth="1"/>
    <col min="14029" max="14031" width="8.75" style="96" customWidth="1"/>
    <col min="14032" max="14032" width="8" style="96" customWidth="1"/>
    <col min="14033" max="14033" width="8.125" style="96" customWidth="1"/>
    <col min="14034" max="14034" width="9.25" style="96" customWidth="1"/>
    <col min="14035" max="14035" width="8.625" style="96" customWidth="1"/>
    <col min="14036" max="14036" width="8.75" style="96" customWidth="1"/>
    <col min="14037" max="14037" width="14.125" style="96" customWidth="1"/>
    <col min="14038" max="14038" width="12.875" style="96" customWidth="1"/>
    <col min="14039" max="14039" width="10.125" style="96" customWidth="1"/>
    <col min="14040" max="14040" width="14" style="96" customWidth="1"/>
    <col min="14041" max="14060" width="2.25" style="96" customWidth="1"/>
    <col min="14061" max="14276" width="8.75" style="96"/>
    <col min="14277" max="14277" width="3.125" style="96" customWidth="1"/>
    <col min="14278" max="14278" width="24.875" style="96" customWidth="1"/>
    <col min="14279" max="14279" width="11.75" style="96" bestFit="1" customWidth="1"/>
    <col min="14280" max="14280" width="14.125" style="96" customWidth="1"/>
    <col min="14281" max="14281" width="10.25" style="96" customWidth="1"/>
    <col min="14282" max="14282" width="9.875" style="96" customWidth="1"/>
    <col min="14283" max="14283" width="10.25" style="96" customWidth="1"/>
    <col min="14284" max="14284" width="9" style="96" customWidth="1"/>
    <col min="14285" max="14287" width="8.75" style="96" customWidth="1"/>
    <col min="14288" max="14288" width="8" style="96" customWidth="1"/>
    <col min="14289" max="14289" width="8.125" style="96" customWidth="1"/>
    <col min="14290" max="14290" width="9.25" style="96" customWidth="1"/>
    <col min="14291" max="14291" width="8.625" style="96" customWidth="1"/>
    <col min="14292" max="14292" width="8.75" style="96" customWidth="1"/>
    <col min="14293" max="14293" width="14.125" style="96" customWidth="1"/>
    <col min="14294" max="14294" width="12.875" style="96" customWidth="1"/>
    <col min="14295" max="14295" width="10.125" style="96" customWidth="1"/>
    <col min="14296" max="14296" width="14" style="96" customWidth="1"/>
    <col min="14297" max="14316" width="2.25" style="96" customWidth="1"/>
    <col min="14317" max="14532" width="8.75" style="96"/>
    <col min="14533" max="14533" width="3.125" style="96" customWidth="1"/>
    <col min="14534" max="14534" width="24.875" style="96" customWidth="1"/>
    <col min="14535" max="14535" width="11.75" style="96" bestFit="1" customWidth="1"/>
    <col min="14536" max="14536" width="14.125" style="96" customWidth="1"/>
    <col min="14537" max="14537" width="10.25" style="96" customWidth="1"/>
    <col min="14538" max="14538" width="9.875" style="96" customWidth="1"/>
    <col min="14539" max="14539" width="10.25" style="96" customWidth="1"/>
    <col min="14540" max="14540" width="9" style="96" customWidth="1"/>
    <col min="14541" max="14543" width="8.75" style="96" customWidth="1"/>
    <col min="14544" max="14544" width="8" style="96" customWidth="1"/>
    <col min="14545" max="14545" width="8.125" style="96" customWidth="1"/>
    <col min="14546" max="14546" width="9.25" style="96" customWidth="1"/>
    <col min="14547" max="14547" width="8.625" style="96" customWidth="1"/>
    <col min="14548" max="14548" width="8.75" style="96" customWidth="1"/>
    <col min="14549" max="14549" width="14.125" style="96" customWidth="1"/>
    <col min="14550" max="14550" width="12.875" style="96" customWidth="1"/>
    <col min="14551" max="14551" width="10.125" style="96" customWidth="1"/>
    <col min="14552" max="14552" width="14" style="96" customWidth="1"/>
    <col min="14553" max="14572" width="2.25" style="96" customWidth="1"/>
    <col min="14573" max="14788" width="8.75" style="96"/>
    <col min="14789" max="14789" width="3.125" style="96" customWidth="1"/>
    <col min="14790" max="14790" width="24.875" style="96" customWidth="1"/>
    <col min="14791" max="14791" width="11.75" style="96" bestFit="1" customWidth="1"/>
    <col min="14792" max="14792" width="14.125" style="96" customWidth="1"/>
    <col min="14793" max="14793" width="10.25" style="96" customWidth="1"/>
    <col min="14794" max="14794" width="9.875" style="96" customWidth="1"/>
    <col min="14795" max="14795" width="10.25" style="96" customWidth="1"/>
    <col min="14796" max="14796" width="9" style="96" customWidth="1"/>
    <col min="14797" max="14799" width="8.75" style="96" customWidth="1"/>
    <col min="14800" max="14800" width="8" style="96" customWidth="1"/>
    <col min="14801" max="14801" width="8.125" style="96" customWidth="1"/>
    <col min="14802" max="14802" width="9.25" style="96" customWidth="1"/>
    <col min="14803" max="14803" width="8.625" style="96" customWidth="1"/>
    <col min="14804" max="14804" width="8.75" style="96" customWidth="1"/>
    <col min="14805" max="14805" width="14.125" style="96" customWidth="1"/>
    <col min="14806" max="14806" width="12.875" style="96" customWidth="1"/>
    <col min="14807" max="14807" width="10.125" style="96" customWidth="1"/>
    <col min="14808" max="14808" width="14" style="96" customWidth="1"/>
    <col min="14809" max="14828" width="2.25" style="96" customWidth="1"/>
    <col min="14829" max="15044" width="8.75" style="96"/>
    <col min="15045" max="15045" width="3.125" style="96" customWidth="1"/>
    <col min="15046" max="15046" width="24.875" style="96" customWidth="1"/>
    <col min="15047" max="15047" width="11.75" style="96" bestFit="1" customWidth="1"/>
    <col min="15048" max="15048" width="14.125" style="96" customWidth="1"/>
    <col min="15049" max="15049" width="10.25" style="96" customWidth="1"/>
    <col min="15050" max="15050" width="9.875" style="96" customWidth="1"/>
    <col min="15051" max="15051" width="10.25" style="96" customWidth="1"/>
    <col min="15052" max="15052" width="9" style="96" customWidth="1"/>
    <col min="15053" max="15055" width="8.75" style="96" customWidth="1"/>
    <col min="15056" max="15056" width="8" style="96" customWidth="1"/>
    <col min="15057" max="15057" width="8.125" style="96" customWidth="1"/>
    <col min="15058" max="15058" width="9.25" style="96" customWidth="1"/>
    <col min="15059" max="15059" width="8.625" style="96" customWidth="1"/>
    <col min="15060" max="15060" width="8.75" style="96" customWidth="1"/>
    <col min="15061" max="15061" width="14.125" style="96" customWidth="1"/>
    <col min="15062" max="15062" width="12.875" style="96" customWidth="1"/>
    <col min="15063" max="15063" width="10.125" style="96" customWidth="1"/>
    <col min="15064" max="15064" width="14" style="96" customWidth="1"/>
    <col min="15065" max="15084" width="2.25" style="96" customWidth="1"/>
    <col min="15085" max="15300" width="8.75" style="96"/>
    <col min="15301" max="15301" width="3.125" style="96" customWidth="1"/>
    <col min="15302" max="15302" width="24.875" style="96" customWidth="1"/>
    <col min="15303" max="15303" width="11.75" style="96" bestFit="1" customWidth="1"/>
    <col min="15304" max="15304" width="14.125" style="96" customWidth="1"/>
    <col min="15305" max="15305" width="10.25" style="96" customWidth="1"/>
    <col min="15306" max="15306" width="9.875" style="96" customWidth="1"/>
    <col min="15307" max="15307" width="10.25" style="96" customWidth="1"/>
    <col min="15308" max="15308" width="9" style="96" customWidth="1"/>
    <col min="15309" max="15311" width="8.75" style="96" customWidth="1"/>
    <col min="15312" max="15312" width="8" style="96" customWidth="1"/>
    <col min="15313" max="15313" width="8.125" style="96" customWidth="1"/>
    <col min="15314" max="15314" width="9.25" style="96" customWidth="1"/>
    <col min="15315" max="15315" width="8.625" style="96" customWidth="1"/>
    <col min="15316" max="15316" width="8.75" style="96" customWidth="1"/>
    <col min="15317" max="15317" width="14.125" style="96" customWidth="1"/>
    <col min="15318" max="15318" width="12.875" style="96" customWidth="1"/>
    <col min="15319" max="15319" width="10.125" style="96" customWidth="1"/>
    <col min="15320" max="15320" width="14" style="96" customWidth="1"/>
    <col min="15321" max="15340" width="2.25" style="96" customWidth="1"/>
    <col min="15341" max="15556" width="8.75" style="96"/>
    <col min="15557" max="15557" width="3.125" style="96" customWidth="1"/>
    <col min="15558" max="15558" width="24.875" style="96" customWidth="1"/>
    <col min="15559" max="15559" width="11.75" style="96" bestFit="1" customWidth="1"/>
    <col min="15560" max="15560" width="14.125" style="96" customWidth="1"/>
    <col min="15561" max="15561" width="10.25" style="96" customWidth="1"/>
    <col min="15562" max="15562" width="9.875" style="96" customWidth="1"/>
    <col min="15563" max="15563" width="10.25" style="96" customWidth="1"/>
    <col min="15564" max="15564" width="9" style="96" customWidth="1"/>
    <col min="15565" max="15567" width="8.75" style="96" customWidth="1"/>
    <col min="15568" max="15568" width="8" style="96" customWidth="1"/>
    <col min="15569" max="15569" width="8.125" style="96" customWidth="1"/>
    <col min="15570" max="15570" width="9.25" style="96" customWidth="1"/>
    <col min="15571" max="15571" width="8.625" style="96" customWidth="1"/>
    <col min="15572" max="15572" width="8.75" style="96" customWidth="1"/>
    <col min="15573" max="15573" width="14.125" style="96" customWidth="1"/>
    <col min="15574" max="15574" width="12.875" style="96" customWidth="1"/>
    <col min="15575" max="15575" width="10.125" style="96" customWidth="1"/>
    <col min="15576" max="15576" width="14" style="96" customWidth="1"/>
    <col min="15577" max="15596" width="2.25" style="96" customWidth="1"/>
    <col min="15597" max="15812" width="8.75" style="96"/>
    <col min="15813" max="15813" width="3.125" style="96" customWidth="1"/>
    <col min="15814" max="15814" width="24.875" style="96" customWidth="1"/>
    <col min="15815" max="15815" width="11.75" style="96" bestFit="1" customWidth="1"/>
    <col min="15816" max="15816" width="14.125" style="96" customWidth="1"/>
    <col min="15817" max="15817" width="10.25" style="96" customWidth="1"/>
    <col min="15818" max="15818" width="9.875" style="96" customWidth="1"/>
    <col min="15819" max="15819" width="10.25" style="96" customWidth="1"/>
    <col min="15820" max="15820" width="9" style="96" customWidth="1"/>
    <col min="15821" max="15823" width="8.75" style="96" customWidth="1"/>
    <col min="15824" max="15824" width="8" style="96" customWidth="1"/>
    <col min="15825" max="15825" width="8.125" style="96" customWidth="1"/>
    <col min="15826" max="15826" width="9.25" style="96" customWidth="1"/>
    <col min="15827" max="15827" width="8.625" style="96" customWidth="1"/>
    <col min="15828" max="15828" width="8.75" style="96" customWidth="1"/>
    <col min="15829" max="15829" width="14.125" style="96" customWidth="1"/>
    <col min="15830" max="15830" width="12.875" style="96" customWidth="1"/>
    <col min="15831" max="15831" width="10.125" style="96" customWidth="1"/>
    <col min="15832" max="15832" width="14" style="96" customWidth="1"/>
    <col min="15833" max="15852" width="2.25" style="96" customWidth="1"/>
    <col min="15853" max="16068" width="8.75" style="96"/>
    <col min="16069" max="16069" width="3.125" style="96" customWidth="1"/>
    <col min="16070" max="16070" width="24.875" style="96" customWidth="1"/>
    <col min="16071" max="16071" width="11.75" style="96" bestFit="1" customWidth="1"/>
    <col min="16072" max="16072" width="14.125" style="96" customWidth="1"/>
    <col min="16073" max="16073" width="10.25" style="96" customWidth="1"/>
    <col min="16074" max="16074" width="9.875" style="96" customWidth="1"/>
    <col min="16075" max="16075" width="10.25" style="96" customWidth="1"/>
    <col min="16076" max="16076" width="9" style="96" customWidth="1"/>
    <col min="16077" max="16079" width="8.75" style="96" customWidth="1"/>
    <col min="16080" max="16080" width="8" style="96" customWidth="1"/>
    <col min="16081" max="16081" width="8.125" style="96" customWidth="1"/>
    <col min="16082" max="16082" width="9.25" style="96" customWidth="1"/>
    <col min="16083" max="16083" width="8.625" style="96" customWidth="1"/>
    <col min="16084" max="16084" width="8.75" style="96" customWidth="1"/>
    <col min="16085" max="16085" width="14.125" style="96" customWidth="1"/>
    <col min="16086" max="16086" width="12.875" style="96" customWidth="1"/>
    <col min="16087" max="16087" width="10.125" style="96" customWidth="1"/>
    <col min="16088" max="16088" width="14" style="96" customWidth="1"/>
    <col min="16089" max="16108" width="2.25" style="96" customWidth="1"/>
    <col min="16109" max="16384" width="8.75" style="96"/>
  </cols>
  <sheetData>
    <row r="1" spans="1:21" ht="11.4" hidden="1">
      <c r="A1" s="837"/>
      <c r="B1" s="837"/>
      <c r="C1" s="837"/>
      <c r="D1" s="837"/>
      <c r="E1" s="837"/>
      <c r="F1" s="837"/>
      <c r="G1" s="837"/>
      <c r="H1" s="837"/>
      <c r="I1" s="837"/>
      <c r="J1" s="837"/>
      <c r="K1" s="837"/>
      <c r="L1" s="837"/>
      <c r="M1" s="837"/>
      <c r="N1" s="837"/>
      <c r="O1" s="685">
        <v>2022</v>
      </c>
      <c r="P1" s="685">
        <v>2022</v>
      </c>
      <c r="Q1" s="685">
        <v>2022</v>
      </c>
      <c r="R1" s="685">
        <v>2023</v>
      </c>
      <c r="S1" s="685">
        <v>2024</v>
      </c>
      <c r="T1" s="685">
        <v>2024</v>
      </c>
      <c r="U1" s="837"/>
    </row>
    <row r="2" spans="1:21" ht="11.4" hidden="1">
      <c r="A2" s="837"/>
      <c r="B2" s="837"/>
      <c r="C2" s="837"/>
      <c r="D2" s="837"/>
      <c r="E2" s="837"/>
      <c r="F2" s="837"/>
      <c r="G2" s="837"/>
      <c r="H2" s="837"/>
      <c r="I2" s="837"/>
      <c r="J2" s="837"/>
      <c r="K2" s="837"/>
      <c r="L2" s="837"/>
      <c r="M2" s="837"/>
      <c r="N2" s="837"/>
      <c r="O2" s="685" t="s">
        <v>271</v>
      </c>
      <c r="P2" s="685" t="s">
        <v>309</v>
      </c>
      <c r="Q2" s="685" t="s">
        <v>289</v>
      </c>
      <c r="R2" s="685" t="s">
        <v>271</v>
      </c>
      <c r="S2" s="685" t="s">
        <v>272</v>
      </c>
      <c r="T2" s="685" t="s">
        <v>271</v>
      </c>
      <c r="U2" s="837"/>
    </row>
    <row r="3" spans="1:21" ht="11.4" hidden="1">
      <c r="A3" s="837"/>
      <c r="B3" s="837"/>
      <c r="C3" s="837"/>
      <c r="D3" s="837"/>
      <c r="E3" s="837"/>
      <c r="F3" s="837"/>
      <c r="G3" s="837"/>
      <c r="H3" s="837"/>
      <c r="I3" s="837"/>
      <c r="J3" s="837"/>
      <c r="K3" s="837"/>
      <c r="L3" s="837"/>
      <c r="M3" s="837"/>
      <c r="N3" s="837"/>
      <c r="O3" s="837"/>
      <c r="P3" s="837"/>
      <c r="Q3" s="837"/>
      <c r="R3" s="837"/>
      <c r="S3" s="685"/>
      <c r="T3" s="685"/>
      <c r="U3" s="837"/>
    </row>
    <row r="4" spans="1:21" ht="11.4" hidden="1">
      <c r="A4" s="837"/>
      <c r="B4" s="837"/>
      <c r="C4" s="837"/>
      <c r="D4" s="837"/>
      <c r="E4" s="837"/>
      <c r="F4" s="837"/>
      <c r="G4" s="837"/>
      <c r="H4" s="837"/>
      <c r="I4" s="837"/>
      <c r="J4" s="837"/>
      <c r="K4" s="837"/>
      <c r="L4" s="837"/>
      <c r="M4" s="837"/>
      <c r="N4" s="837"/>
      <c r="O4" s="837"/>
      <c r="P4" s="837"/>
      <c r="Q4" s="837"/>
      <c r="R4" s="837"/>
      <c r="S4" s="685"/>
      <c r="T4" s="685"/>
      <c r="U4" s="837"/>
    </row>
    <row r="5" spans="1:21" ht="11.4" hidden="1">
      <c r="A5" s="837"/>
      <c r="B5" s="837"/>
      <c r="C5" s="837"/>
      <c r="D5" s="837"/>
      <c r="E5" s="837"/>
      <c r="F5" s="837"/>
      <c r="G5" s="837"/>
      <c r="H5" s="837"/>
      <c r="I5" s="837"/>
      <c r="J5" s="837"/>
      <c r="K5" s="837"/>
      <c r="L5" s="837"/>
      <c r="M5" s="837"/>
      <c r="N5" s="837"/>
      <c r="O5" s="837"/>
      <c r="P5" s="837"/>
      <c r="Q5" s="837"/>
      <c r="R5" s="837"/>
      <c r="S5" s="685"/>
      <c r="T5" s="685"/>
      <c r="U5" s="837"/>
    </row>
    <row r="6" spans="1:21" ht="11.4" hidden="1">
      <c r="A6" s="837"/>
      <c r="B6" s="837"/>
      <c r="C6" s="837"/>
      <c r="D6" s="837"/>
      <c r="E6" s="837"/>
      <c r="F6" s="837"/>
      <c r="G6" s="837"/>
      <c r="H6" s="837"/>
      <c r="I6" s="837"/>
      <c r="J6" s="837"/>
      <c r="K6" s="837"/>
      <c r="L6" s="837"/>
      <c r="M6" s="837"/>
      <c r="N6" s="837"/>
      <c r="O6" s="837"/>
      <c r="P6" s="837"/>
      <c r="Q6" s="837"/>
      <c r="R6" s="837"/>
      <c r="S6" s="685"/>
      <c r="T6" s="685"/>
      <c r="U6" s="837"/>
    </row>
    <row r="7" spans="1:21" ht="11.4" hidden="1">
      <c r="A7" s="837"/>
      <c r="B7" s="837"/>
      <c r="C7" s="837"/>
      <c r="D7" s="837"/>
      <c r="E7" s="837"/>
      <c r="F7" s="837"/>
      <c r="G7" s="837"/>
      <c r="H7" s="837"/>
      <c r="I7" s="837"/>
      <c r="J7" s="837"/>
      <c r="K7" s="837"/>
      <c r="L7" s="837"/>
      <c r="M7" s="837"/>
      <c r="N7" s="837"/>
      <c r="O7" s="685" t="b">
        <v>1</v>
      </c>
      <c r="P7" s="685" t="b">
        <v>1</v>
      </c>
      <c r="Q7" s="685" t="b">
        <v>1</v>
      </c>
      <c r="R7" s="685" t="b">
        <v>1</v>
      </c>
      <c r="S7" s="717"/>
      <c r="T7" s="717"/>
      <c r="U7" s="837"/>
    </row>
    <row r="8" spans="1:21" hidden="1">
      <c r="A8" s="837"/>
      <c r="B8" s="837"/>
      <c r="C8" s="837"/>
      <c r="D8" s="837"/>
      <c r="E8" s="837"/>
      <c r="F8" s="837"/>
      <c r="G8" s="837"/>
      <c r="H8" s="837"/>
      <c r="I8" s="837"/>
      <c r="J8" s="837"/>
      <c r="K8" s="837"/>
      <c r="L8" s="837"/>
      <c r="M8" s="837"/>
      <c r="N8" s="837"/>
      <c r="O8" s="837"/>
      <c r="P8" s="837"/>
      <c r="Q8" s="837"/>
      <c r="R8" s="837"/>
      <c r="S8" s="837"/>
      <c r="T8" s="837"/>
      <c r="U8" s="837"/>
    </row>
    <row r="9" spans="1:21" hidden="1">
      <c r="A9" s="837"/>
      <c r="B9" s="837"/>
      <c r="C9" s="837"/>
      <c r="D9" s="837"/>
      <c r="E9" s="837"/>
      <c r="F9" s="837"/>
      <c r="G9" s="837"/>
      <c r="H9" s="837"/>
      <c r="I9" s="837"/>
      <c r="J9" s="837"/>
      <c r="K9" s="837"/>
      <c r="L9" s="837"/>
      <c r="M9" s="837"/>
      <c r="N9" s="837"/>
      <c r="O9" s="837"/>
      <c r="P9" s="837"/>
      <c r="Q9" s="837"/>
      <c r="R9" s="837"/>
      <c r="S9" s="837"/>
      <c r="T9" s="837"/>
      <c r="U9" s="837"/>
    </row>
    <row r="10" spans="1:21" hidden="1">
      <c r="A10" s="837"/>
      <c r="B10" s="837"/>
      <c r="C10" s="837"/>
      <c r="D10" s="837"/>
      <c r="E10" s="837"/>
      <c r="F10" s="837"/>
      <c r="G10" s="837"/>
      <c r="H10" s="837"/>
      <c r="I10" s="837"/>
      <c r="J10" s="837"/>
      <c r="K10" s="837"/>
      <c r="L10" s="837"/>
      <c r="M10" s="837"/>
      <c r="N10" s="837"/>
      <c r="O10" s="837"/>
      <c r="P10" s="837"/>
      <c r="Q10" s="837"/>
      <c r="R10" s="837"/>
      <c r="S10" s="837"/>
      <c r="T10" s="837"/>
      <c r="U10" s="837"/>
    </row>
    <row r="11" spans="1:21" ht="15" hidden="1" customHeight="1">
      <c r="A11" s="837"/>
      <c r="B11" s="837"/>
      <c r="C11" s="837"/>
      <c r="D11" s="837"/>
      <c r="E11" s="837"/>
      <c r="F11" s="837"/>
      <c r="G11" s="837"/>
      <c r="H11" s="837"/>
      <c r="I11" s="837"/>
      <c r="J11" s="837"/>
      <c r="K11" s="837"/>
      <c r="L11" s="837"/>
      <c r="M11" s="662"/>
      <c r="N11" s="837"/>
      <c r="O11" s="837"/>
      <c r="P11" s="837"/>
      <c r="Q11" s="837"/>
      <c r="R11" s="837"/>
      <c r="S11" s="837"/>
      <c r="T11" s="837"/>
      <c r="U11" s="837"/>
    </row>
    <row r="12" spans="1:21" ht="20.100000000000001" customHeight="1">
      <c r="A12" s="837"/>
      <c r="B12" s="837"/>
      <c r="C12" s="837"/>
      <c r="D12" s="837"/>
      <c r="E12" s="837"/>
      <c r="F12" s="837"/>
      <c r="G12" s="837"/>
      <c r="H12" s="837"/>
      <c r="I12" s="837"/>
      <c r="J12" s="837"/>
      <c r="K12" s="837"/>
      <c r="L12" s="356" t="s">
        <v>1069</v>
      </c>
      <c r="M12" s="219"/>
      <c r="N12" s="219"/>
      <c r="O12" s="219"/>
      <c r="P12" s="219"/>
      <c r="Q12" s="219"/>
      <c r="R12" s="219"/>
      <c r="S12" s="219"/>
      <c r="T12" s="219"/>
      <c r="U12" s="220"/>
    </row>
    <row r="13" spans="1:21" ht="11.25" customHeight="1">
      <c r="A13" s="837"/>
      <c r="B13" s="837"/>
      <c r="C13" s="837"/>
      <c r="D13" s="837"/>
      <c r="E13" s="837"/>
      <c r="F13" s="837"/>
      <c r="G13" s="837"/>
      <c r="H13" s="837"/>
      <c r="I13" s="837"/>
      <c r="J13" s="837"/>
      <c r="K13" s="837"/>
      <c r="L13" s="838"/>
      <c r="M13" s="839"/>
      <c r="N13" s="839"/>
      <c r="O13" s="839"/>
      <c r="P13" s="839"/>
      <c r="Q13" s="839"/>
      <c r="R13" s="839"/>
      <c r="S13" s="839"/>
      <c r="T13" s="839"/>
      <c r="U13" s="837"/>
    </row>
    <row r="14" spans="1:21" ht="15" customHeight="1">
      <c r="A14" s="837"/>
      <c r="B14" s="837"/>
      <c r="C14" s="837"/>
      <c r="D14" s="837"/>
      <c r="E14" s="837"/>
      <c r="F14" s="837"/>
      <c r="G14" s="837"/>
      <c r="H14" s="837"/>
      <c r="I14" s="837"/>
      <c r="J14" s="837"/>
      <c r="K14" s="837"/>
      <c r="L14" s="1132" t="s">
        <v>359</v>
      </c>
      <c r="M14" s="1133" t="s">
        <v>216</v>
      </c>
      <c r="N14" s="1132" t="s">
        <v>141</v>
      </c>
      <c r="O14" s="765" t="s">
        <v>2875</v>
      </c>
      <c r="P14" s="765" t="s">
        <v>2875</v>
      </c>
      <c r="Q14" s="765" t="s">
        <v>2875</v>
      </c>
      <c r="R14" s="766" t="s">
        <v>2876</v>
      </c>
      <c r="S14" s="767" t="s">
        <v>2877</v>
      </c>
      <c r="T14" s="767" t="s">
        <v>2877</v>
      </c>
      <c r="U14" s="1113" t="s">
        <v>308</v>
      </c>
    </row>
    <row r="15" spans="1:21" ht="50.1" customHeight="1">
      <c r="A15" s="837"/>
      <c r="B15" s="837"/>
      <c r="C15" s="837"/>
      <c r="D15" s="837"/>
      <c r="E15" s="837"/>
      <c r="F15" s="837"/>
      <c r="G15" s="837"/>
      <c r="H15" s="837"/>
      <c r="I15" s="837"/>
      <c r="J15" s="837"/>
      <c r="K15" s="837"/>
      <c r="L15" s="1136"/>
      <c r="M15" s="1136"/>
      <c r="N15" s="1136"/>
      <c r="O15" s="768" t="s">
        <v>271</v>
      </c>
      <c r="P15" s="768" t="s">
        <v>309</v>
      </c>
      <c r="Q15" s="768" t="s">
        <v>289</v>
      </c>
      <c r="R15" s="768" t="s">
        <v>271</v>
      </c>
      <c r="S15" s="767" t="s">
        <v>272</v>
      </c>
      <c r="T15" s="767" t="s">
        <v>271</v>
      </c>
      <c r="U15" s="1136"/>
    </row>
    <row r="16" spans="1:21" ht="11.4">
      <c r="A16" s="769" t="s">
        <v>17</v>
      </c>
      <c r="B16" s="837" t="s">
        <v>997</v>
      </c>
      <c r="C16" s="837"/>
      <c r="D16" s="837"/>
      <c r="E16" s="837"/>
      <c r="F16" s="837"/>
      <c r="G16" s="837"/>
      <c r="H16" s="837"/>
      <c r="I16" s="837"/>
      <c r="J16" s="837"/>
      <c r="K16" s="837"/>
      <c r="L16" s="813" t="s">
        <v>2860</v>
      </c>
      <c r="M16" s="692"/>
      <c r="N16" s="692"/>
      <c r="O16" s="840">
        <v>0</v>
      </c>
      <c r="P16" s="840">
        <v>0</v>
      </c>
      <c r="Q16" s="840">
        <v>0</v>
      </c>
      <c r="R16" s="840">
        <v>0</v>
      </c>
      <c r="S16" s="840">
        <v>0</v>
      </c>
      <c r="T16" s="840">
        <v>0</v>
      </c>
      <c r="U16" s="841"/>
    </row>
    <row r="17" spans="1:21" ht="11.4">
      <c r="A17" s="796">
        <v>1</v>
      </c>
      <c r="B17" s="837" t="s">
        <v>1306</v>
      </c>
      <c r="C17" s="837"/>
      <c r="D17" s="837"/>
      <c r="E17" s="837"/>
      <c r="F17" s="837"/>
      <c r="G17" s="837"/>
      <c r="H17" s="837"/>
      <c r="I17" s="837"/>
      <c r="J17" s="837"/>
      <c r="K17" s="837"/>
      <c r="L17" s="816">
        <v>1</v>
      </c>
      <c r="M17" s="199" t="s">
        <v>405</v>
      </c>
      <c r="N17" s="205" t="s">
        <v>355</v>
      </c>
      <c r="O17" s="817">
        <v>0</v>
      </c>
      <c r="P17" s="817">
        <v>0</v>
      </c>
      <c r="Q17" s="817">
        <v>0</v>
      </c>
      <c r="R17" s="817">
        <v>0</v>
      </c>
      <c r="S17" s="817">
        <v>0</v>
      </c>
      <c r="T17" s="817">
        <v>0</v>
      </c>
      <c r="U17" s="794"/>
    </row>
    <row r="18" spans="1:21" ht="0.15" customHeight="1">
      <c r="A18" s="796">
        <v>1</v>
      </c>
      <c r="B18" s="837"/>
      <c r="C18" s="837"/>
      <c r="D18" s="837"/>
      <c r="E18" s="837"/>
      <c r="F18" s="837"/>
      <c r="G18" s="837"/>
      <c r="H18" s="837"/>
      <c r="I18" s="837"/>
      <c r="J18" s="842" t="s">
        <v>868</v>
      </c>
      <c r="K18" s="837"/>
      <c r="L18" s="205"/>
      <c r="M18" s="199"/>
      <c r="N18" s="205"/>
      <c r="O18" s="206"/>
      <c r="P18" s="206"/>
      <c r="Q18" s="206"/>
      <c r="R18" s="206"/>
      <c r="S18" s="206"/>
      <c r="T18" s="206"/>
      <c r="U18" s="224"/>
    </row>
    <row r="19" spans="1:21" ht="11.4">
      <c r="A19" s="796">
        <v>1</v>
      </c>
      <c r="B19" s="837" t="s">
        <v>1307</v>
      </c>
      <c r="C19" s="837"/>
      <c r="D19" s="837"/>
      <c r="E19" s="837"/>
      <c r="F19" s="837"/>
      <c r="G19" s="837"/>
      <c r="H19" s="837"/>
      <c r="I19" s="837"/>
      <c r="J19" s="837"/>
      <c r="K19" s="837"/>
      <c r="L19" s="816">
        <v>2</v>
      </c>
      <c r="M19" s="199" t="s">
        <v>407</v>
      </c>
      <c r="N19" s="205" t="s">
        <v>355</v>
      </c>
      <c r="O19" s="817">
        <v>0</v>
      </c>
      <c r="P19" s="817">
        <v>0</v>
      </c>
      <c r="Q19" s="817">
        <v>0</v>
      </c>
      <c r="R19" s="817">
        <v>0</v>
      </c>
      <c r="S19" s="817">
        <v>0</v>
      </c>
      <c r="T19" s="817">
        <v>0</v>
      </c>
      <c r="U19" s="794"/>
    </row>
    <row r="20" spans="1:21" ht="0.15" customHeight="1">
      <c r="A20" s="796">
        <v>1</v>
      </c>
      <c r="B20" s="837"/>
      <c r="C20" s="837"/>
      <c r="D20" s="837"/>
      <c r="E20" s="837"/>
      <c r="F20" s="837"/>
      <c r="G20" s="837"/>
      <c r="H20" s="837"/>
      <c r="I20" s="837"/>
      <c r="J20" s="842" t="s">
        <v>869</v>
      </c>
      <c r="K20" s="837"/>
      <c r="L20" s="205"/>
      <c r="M20" s="199"/>
      <c r="N20" s="205"/>
      <c r="O20" s="206"/>
      <c r="P20" s="206"/>
      <c r="Q20" s="206"/>
      <c r="R20" s="206"/>
      <c r="S20" s="206"/>
      <c r="T20" s="206"/>
      <c r="U20" s="224"/>
    </row>
    <row r="21" spans="1:21" ht="11.4">
      <c r="A21" s="796">
        <v>1</v>
      </c>
      <c r="B21" s="837" t="s">
        <v>1308</v>
      </c>
      <c r="C21" s="837"/>
      <c r="D21" s="837"/>
      <c r="E21" s="837"/>
      <c r="F21" s="837"/>
      <c r="G21" s="837"/>
      <c r="H21" s="837"/>
      <c r="I21" s="837"/>
      <c r="J21" s="837"/>
      <c r="K21" s="837"/>
      <c r="L21" s="816">
        <v>3</v>
      </c>
      <c r="M21" s="199" t="s">
        <v>409</v>
      </c>
      <c r="N21" s="205" t="s">
        <v>355</v>
      </c>
      <c r="O21" s="817">
        <v>0</v>
      </c>
      <c r="P21" s="817">
        <v>0</v>
      </c>
      <c r="Q21" s="817">
        <v>0</v>
      </c>
      <c r="R21" s="817">
        <v>0</v>
      </c>
      <c r="S21" s="817">
        <v>0</v>
      </c>
      <c r="T21" s="817">
        <v>0</v>
      </c>
      <c r="U21" s="794"/>
    </row>
    <row r="22" spans="1:21" ht="0.15" customHeight="1">
      <c r="A22" s="796">
        <v>1</v>
      </c>
      <c r="B22" s="837"/>
      <c r="C22" s="837"/>
      <c r="D22" s="837"/>
      <c r="E22" s="837"/>
      <c r="F22" s="837"/>
      <c r="G22" s="837"/>
      <c r="H22" s="837"/>
      <c r="I22" s="837"/>
      <c r="J22" s="842" t="s">
        <v>870</v>
      </c>
      <c r="K22" s="837"/>
      <c r="L22" s="205"/>
      <c r="M22" s="199"/>
      <c r="N22" s="205"/>
      <c r="O22" s="206"/>
      <c r="P22" s="206"/>
      <c r="Q22" s="206"/>
      <c r="R22" s="206"/>
      <c r="S22" s="206"/>
      <c r="T22" s="206"/>
      <c r="U22" s="224"/>
    </row>
    <row r="23" spans="1:21" ht="11.4">
      <c r="A23" s="796">
        <v>1</v>
      </c>
      <c r="B23" s="837" t="s">
        <v>1362</v>
      </c>
      <c r="C23" s="837"/>
      <c r="D23" s="837"/>
      <c r="E23" s="837"/>
      <c r="F23" s="837"/>
      <c r="G23" s="837"/>
      <c r="H23" s="837"/>
      <c r="I23" s="837"/>
      <c r="J23" s="837"/>
      <c r="K23" s="837"/>
      <c r="L23" s="816">
        <v>4</v>
      </c>
      <c r="M23" s="199" t="s">
        <v>410</v>
      </c>
      <c r="N23" s="205" t="s">
        <v>355</v>
      </c>
      <c r="O23" s="817">
        <v>0</v>
      </c>
      <c r="P23" s="817">
        <v>0</v>
      </c>
      <c r="Q23" s="817">
        <v>0</v>
      </c>
      <c r="R23" s="817">
        <v>0</v>
      </c>
      <c r="S23" s="817">
        <v>0</v>
      </c>
      <c r="T23" s="817">
        <v>0</v>
      </c>
      <c r="U23" s="794"/>
    </row>
    <row r="24" spans="1:21" ht="0.15" customHeight="1">
      <c r="A24" s="796">
        <v>1</v>
      </c>
      <c r="B24" s="837"/>
      <c r="C24" s="837"/>
      <c r="D24" s="837"/>
      <c r="E24" s="837"/>
      <c r="F24" s="837"/>
      <c r="G24" s="837"/>
      <c r="H24" s="837"/>
      <c r="I24" s="837"/>
      <c r="J24" s="842" t="s">
        <v>871</v>
      </c>
      <c r="K24" s="837"/>
      <c r="L24" s="205"/>
      <c r="M24" s="199"/>
      <c r="N24" s="205"/>
      <c r="O24" s="206"/>
      <c r="P24" s="206"/>
      <c r="Q24" s="206"/>
      <c r="R24" s="206"/>
      <c r="S24" s="206"/>
      <c r="T24" s="206"/>
      <c r="U24" s="224"/>
    </row>
    <row r="25" spans="1:21" ht="11.4">
      <c r="A25" s="796">
        <v>1</v>
      </c>
      <c r="B25" s="837" t="s">
        <v>1311</v>
      </c>
      <c r="C25" s="837"/>
      <c r="D25" s="837"/>
      <c r="E25" s="837"/>
      <c r="F25" s="837"/>
      <c r="G25" s="837"/>
      <c r="H25" s="837"/>
      <c r="I25" s="837"/>
      <c r="J25" s="837"/>
      <c r="K25" s="837"/>
      <c r="L25" s="816">
        <v>5</v>
      </c>
      <c r="M25" s="843" t="s">
        <v>1070</v>
      </c>
      <c r="N25" s="205" t="s">
        <v>355</v>
      </c>
      <c r="O25" s="817">
        <v>0</v>
      </c>
      <c r="P25" s="817">
        <v>0</v>
      </c>
      <c r="Q25" s="817">
        <v>0</v>
      </c>
      <c r="R25" s="817">
        <v>0</v>
      </c>
      <c r="S25" s="817">
        <v>0</v>
      </c>
      <c r="T25" s="817">
        <v>0</v>
      </c>
      <c r="U25" s="794"/>
    </row>
    <row r="26" spans="1:21" ht="0.15" customHeight="1">
      <c r="A26" s="796">
        <v>1</v>
      </c>
      <c r="B26" s="837"/>
      <c r="C26" s="837"/>
      <c r="D26" s="837"/>
      <c r="E26" s="837"/>
      <c r="F26" s="837"/>
      <c r="G26" s="837"/>
      <c r="H26" s="837"/>
      <c r="I26" s="837"/>
      <c r="J26" s="842" t="s">
        <v>1091</v>
      </c>
      <c r="K26" s="837"/>
      <c r="L26" s="816"/>
      <c r="M26" s="843"/>
      <c r="N26" s="205"/>
      <c r="O26" s="206"/>
      <c r="P26" s="206"/>
      <c r="Q26" s="206"/>
      <c r="R26" s="206"/>
      <c r="S26" s="206"/>
      <c r="T26" s="206"/>
      <c r="U26" s="224"/>
    </row>
    <row r="27" spans="1:21" s="97" customFormat="1" ht="11.4">
      <c r="A27" s="796">
        <v>1</v>
      </c>
      <c r="B27" s="837" t="s">
        <v>1363</v>
      </c>
      <c r="C27" s="838"/>
      <c r="D27" s="838"/>
      <c r="E27" s="838"/>
      <c r="F27" s="838"/>
      <c r="G27" s="838"/>
      <c r="H27" s="838"/>
      <c r="I27" s="838"/>
      <c r="J27" s="838"/>
      <c r="K27" s="838"/>
      <c r="L27" s="816">
        <v>6</v>
      </c>
      <c r="M27" s="843" t="s">
        <v>411</v>
      </c>
      <c r="N27" s="205" t="s">
        <v>355</v>
      </c>
      <c r="O27" s="844"/>
      <c r="P27" s="844"/>
      <c r="Q27" s="844"/>
      <c r="R27" s="844"/>
      <c r="S27" s="844"/>
      <c r="T27" s="844"/>
      <c r="U27" s="794"/>
    </row>
    <row r="28" spans="1:21" s="97" customFormat="1" ht="11.4">
      <c r="A28" s="796">
        <v>1</v>
      </c>
      <c r="B28" s="837" t="s">
        <v>1364</v>
      </c>
      <c r="C28" s="838"/>
      <c r="D28" s="838"/>
      <c r="E28" s="838"/>
      <c r="F28" s="838"/>
      <c r="G28" s="838"/>
      <c r="H28" s="838"/>
      <c r="I28" s="838"/>
      <c r="J28" s="838"/>
      <c r="K28" s="838"/>
      <c r="L28" s="816">
        <v>7</v>
      </c>
      <c r="M28" s="843" t="s">
        <v>412</v>
      </c>
      <c r="N28" s="205" t="s">
        <v>355</v>
      </c>
      <c r="O28" s="844"/>
      <c r="P28" s="844"/>
      <c r="Q28" s="844"/>
      <c r="R28" s="844"/>
      <c r="S28" s="844"/>
      <c r="T28" s="844"/>
      <c r="U28" s="794"/>
    </row>
    <row r="29" spans="1:21" s="97" customFormat="1" ht="11.4">
      <c r="A29" s="796">
        <v>1</v>
      </c>
      <c r="B29" s="837" t="s">
        <v>1365</v>
      </c>
      <c r="C29" s="838"/>
      <c r="D29" s="838"/>
      <c r="E29" s="838"/>
      <c r="F29" s="838"/>
      <c r="G29" s="838"/>
      <c r="H29" s="838"/>
      <c r="I29" s="838"/>
      <c r="J29" s="838"/>
      <c r="K29" s="838"/>
      <c r="L29" s="816">
        <v>8</v>
      </c>
      <c r="M29" s="843" t="s">
        <v>413</v>
      </c>
      <c r="N29" s="205" t="s">
        <v>355</v>
      </c>
      <c r="O29" s="844"/>
      <c r="P29" s="844"/>
      <c r="Q29" s="844"/>
      <c r="R29" s="844"/>
      <c r="S29" s="844"/>
      <c r="T29" s="844"/>
      <c r="U29" s="794"/>
    </row>
    <row r="30" spans="1:21" ht="11.4">
      <c r="A30" s="769" t="s">
        <v>101</v>
      </c>
      <c r="B30" s="837" t="s">
        <v>997</v>
      </c>
      <c r="C30" s="837"/>
      <c r="D30" s="837"/>
      <c r="E30" s="837"/>
      <c r="F30" s="837"/>
      <c r="G30" s="837"/>
      <c r="H30" s="837"/>
      <c r="I30" s="837"/>
      <c r="J30" s="837"/>
      <c r="K30" s="837"/>
      <c r="L30" s="813" t="s">
        <v>2862</v>
      </c>
      <c r="M30" s="692"/>
      <c r="N30" s="692"/>
      <c r="O30" s="840">
        <v>0</v>
      </c>
      <c r="P30" s="840">
        <v>0</v>
      </c>
      <c r="Q30" s="840">
        <v>0</v>
      </c>
      <c r="R30" s="840">
        <v>0</v>
      </c>
      <c r="S30" s="840">
        <v>0</v>
      </c>
      <c r="T30" s="840">
        <v>0</v>
      </c>
      <c r="U30" s="841"/>
    </row>
    <row r="31" spans="1:21" ht="11.4">
      <c r="A31" s="796">
        <v>2</v>
      </c>
      <c r="B31" s="837" t="s">
        <v>1306</v>
      </c>
      <c r="C31" s="837"/>
      <c r="D31" s="837"/>
      <c r="E31" s="837"/>
      <c r="F31" s="837"/>
      <c r="G31" s="837"/>
      <c r="H31" s="837"/>
      <c r="I31" s="837"/>
      <c r="J31" s="837"/>
      <c r="K31" s="837"/>
      <c r="L31" s="816">
        <v>1</v>
      </c>
      <c r="M31" s="199" t="s">
        <v>405</v>
      </c>
      <c r="N31" s="205" t="s">
        <v>355</v>
      </c>
      <c r="O31" s="817">
        <v>0</v>
      </c>
      <c r="P31" s="817">
        <v>0</v>
      </c>
      <c r="Q31" s="817">
        <v>0</v>
      </c>
      <c r="R31" s="817">
        <v>0</v>
      </c>
      <c r="S31" s="817">
        <v>0</v>
      </c>
      <c r="T31" s="817">
        <v>0</v>
      </c>
      <c r="U31" s="794"/>
    </row>
    <row r="32" spans="1:21" ht="0.15" customHeight="1">
      <c r="A32" s="796">
        <v>2</v>
      </c>
      <c r="B32" s="837"/>
      <c r="C32" s="837"/>
      <c r="D32" s="837"/>
      <c r="E32" s="837"/>
      <c r="F32" s="837"/>
      <c r="G32" s="837"/>
      <c r="H32" s="837"/>
      <c r="I32" s="837"/>
      <c r="J32" s="842" t="s">
        <v>868</v>
      </c>
      <c r="K32" s="837"/>
      <c r="L32" s="205"/>
      <c r="M32" s="199"/>
      <c r="N32" s="205"/>
      <c r="O32" s="206"/>
      <c r="P32" s="206"/>
      <c r="Q32" s="206"/>
      <c r="R32" s="206"/>
      <c r="S32" s="206"/>
      <c r="T32" s="206"/>
      <c r="U32" s="224"/>
    </row>
    <row r="33" spans="1:21" ht="11.4">
      <c r="A33" s="796">
        <v>2</v>
      </c>
      <c r="B33" s="837" t="s">
        <v>1307</v>
      </c>
      <c r="C33" s="837"/>
      <c r="D33" s="837"/>
      <c r="E33" s="837"/>
      <c r="F33" s="837"/>
      <c r="G33" s="837"/>
      <c r="H33" s="837"/>
      <c r="I33" s="837"/>
      <c r="J33" s="837"/>
      <c r="K33" s="837"/>
      <c r="L33" s="816">
        <v>2</v>
      </c>
      <c r="M33" s="199" t="s">
        <v>407</v>
      </c>
      <c r="N33" s="205" t="s">
        <v>355</v>
      </c>
      <c r="O33" s="817">
        <v>0</v>
      </c>
      <c r="P33" s="817">
        <v>0</v>
      </c>
      <c r="Q33" s="817">
        <v>0</v>
      </c>
      <c r="R33" s="817">
        <v>0</v>
      </c>
      <c r="S33" s="817">
        <v>0</v>
      </c>
      <c r="T33" s="817">
        <v>0</v>
      </c>
      <c r="U33" s="794"/>
    </row>
    <row r="34" spans="1:21" ht="0.15" customHeight="1">
      <c r="A34" s="796">
        <v>2</v>
      </c>
      <c r="B34" s="837"/>
      <c r="C34" s="837"/>
      <c r="D34" s="837"/>
      <c r="E34" s="837"/>
      <c r="F34" s="837"/>
      <c r="G34" s="837"/>
      <c r="H34" s="837"/>
      <c r="I34" s="837"/>
      <c r="J34" s="842" t="s">
        <v>869</v>
      </c>
      <c r="K34" s="837"/>
      <c r="L34" s="205"/>
      <c r="M34" s="199"/>
      <c r="N34" s="205"/>
      <c r="O34" s="206"/>
      <c r="P34" s="206"/>
      <c r="Q34" s="206"/>
      <c r="R34" s="206"/>
      <c r="S34" s="206"/>
      <c r="T34" s="206"/>
      <c r="U34" s="224"/>
    </row>
    <row r="35" spans="1:21" ht="11.4">
      <c r="A35" s="796">
        <v>2</v>
      </c>
      <c r="B35" s="837" t="s">
        <v>1308</v>
      </c>
      <c r="C35" s="837"/>
      <c r="D35" s="837"/>
      <c r="E35" s="837"/>
      <c r="F35" s="837"/>
      <c r="G35" s="837"/>
      <c r="H35" s="837"/>
      <c r="I35" s="837"/>
      <c r="J35" s="837"/>
      <c r="K35" s="837"/>
      <c r="L35" s="816">
        <v>3</v>
      </c>
      <c r="M35" s="199" t="s">
        <v>409</v>
      </c>
      <c r="N35" s="205" t="s">
        <v>355</v>
      </c>
      <c r="O35" s="817">
        <v>0</v>
      </c>
      <c r="P35" s="817">
        <v>0</v>
      </c>
      <c r="Q35" s="817">
        <v>0</v>
      </c>
      <c r="R35" s="817">
        <v>0</v>
      </c>
      <c r="S35" s="817">
        <v>0</v>
      </c>
      <c r="T35" s="817">
        <v>0</v>
      </c>
      <c r="U35" s="794"/>
    </row>
    <row r="36" spans="1:21" ht="0.15" customHeight="1">
      <c r="A36" s="796">
        <v>2</v>
      </c>
      <c r="B36" s="837"/>
      <c r="C36" s="837"/>
      <c r="D36" s="837"/>
      <c r="E36" s="837"/>
      <c r="F36" s="837"/>
      <c r="G36" s="837"/>
      <c r="H36" s="837"/>
      <c r="I36" s="837"/>
      <c r="J36" s="842" t="s">
        <v>870</v>
      </c>
      <c r="K36" s="837"/>
      <c r="L36" s="205"/>
      <c r="M36" s="199"/>
      <c r="N36" s="205"/>
      <c r="O36" s="206"/>
      <c r="P36" s="206"/>
      <c r="Q36" s="206"/>
      <c r="R36" s="206"/>
      <c r="S36" s="206"/>
      <c r="T36" s="206"/>
      <c r="U36" s="224"/>
    </row>
    <row r="37" spans="1:21" ht="11.4">
      <c r="A37" s="796">
        <v>2</v>
      </c>
      <c r="B37" s="837" t="s">
        <v>1362</v>
      </c>
      <c r="C37" s="837"/>
      <c r="D37" s="837"/>
      <c r="E37" s="837"/>
      <c r="F37" s="837"/>
      <c r="G37" s="837"/>
      <c r="H37" s="837"/>
      <c r="I37" s="837"/>
      <c r="J37" s="837"/>
      <c r="K37" s="837"/>
      <c r="L37" s="816">
        <v>4</v>
      </c>
      <c r="M37" s="199" t="s">
        <v>410</v>
      </c>
      <c r="N37" s="205" t="s">
        <v>355</v>
      </c>
      <c r="O37" s="817">
        <v>0</v>
      </c>
      <c r="P37" s="817">
        <v>0</v>
      </c>
      <c r="Q37" s="817">
        <v>0</v>
      </c>
      <c r="R37" s="817">
        <v>0</v>
      </c>
      <c r="S37" s="817">
        <v>0</v>
      </c>
      <c r="T37" s="817">
        <v>0</v>
      </c>
      <c r="U37" s="794"/>
    </row>
    <row r="38" spans="1:21" ht="0.15" customHeight="1">
      <c r="A38" s="796">
        <v>2</v>
      </c>
      <c r="B38" s="837"/>
      <c r="C38" s="837"/>
      <c r="D38" s="837"/>
      <c r="E38" s="837"/>
      <c r="F38" s="837"/>
      <c r="G38" s="837"/>
      <c r="H38" s="837"/>
      <c r="I38" s="837"/>
      <c r="J38" s="842" t="s">
        <v>871</v>
      </c>
      <c r="K38" s="837"/>
      <c r="L38" s="205"/>
      <c r="M38" s="199"/>
      <c r="N38" s="205"/>
      <c r="O38" s="206"/>
      <c r="P38" s="206"/>
      <c r="Q38" s="206"/>
      <c r="R38" s="206"/>
      <c r="S38" s="206"/>
      <c r="T38" s="206"/>
      <c r="U38" s="224"/>
    </row>
    <row r="39" spans="1:21" ht="11.4">
      <c r="A39" s="796">
        <v>2</v>
      </c>
      <c r="B39" s="837" t="s">
        <v>1311</v>
      </c>
      <c r="C39" s="837"/>
      <c r="D39" s="837"/>
      <c r="E39" s="837"/>
      <c r="F39" s="837"/>
      <c r="G39" s="837"/>
      <c r="H39" s="837"/>
      <c r="I39" s="837"/>
      <c r="J39" s="837"/>
      <c r="K39" s="837"/>
      <c r="L39" s="816">
        <v>5</v>
      </c>
      <c r="M39" s="843" t="s">
        <v>1070</v>
      </c>
      <c r="N39" s="205" t="s">
        <v>355</v>
      </c>
      <c r="O39" s="817">
        <v>0</v>
      </c>
      <c r="P39" s="817">
        <v>0</v>
      </c>
      <c r="Q39" s="817">
        <v>0</v>
      </c>
      <c r="R39" s="817">
        <v>0</v>
      </c>
      <c r="S39" s="817">
        <v>0</v>
      </c>
      <c r="T39" s="817">
        <v>0</v>
      </c>
      <c r="U39" s="794"/>
    </row>
    <row r="40" spans="1:21" ht="0.15" customHeight="1">
      <c r="A40" s="796">
        <v>2</v>
      </c>
      <c r="B40" s="837"/>
      <c r="C40" s="837"/>
      <c r="D40" s="837"/>
      <c r="E40" s="837"/>
      <c r="F40" s="837"/>
      <c r="G40" s="837"/>
      <c r="H40" s="837"/>
      <c r="I40" s="837"/>
      <c r="J40" s="842" t="s">
        <v>1091</v>
      </c>
      <c r="K40" s="837"/>
      <c r="L40" s="816"/>
      <c r="M40" s="843"/>
      <c r="N40" s="205"/>
      <c r="O40" s="206"/>
      <c r="P40" s="206"/>
      <c r="Q40" s="206"/>
      <c r="R40" s="206"/>
      <c r="S40" s="206"/>
      <c r="T40" s="206"/>
      <c r="U40" s="224"/>
    </row>
    <row r="41" spans="1:21" s="97" customFormat="1" ht="11.4">
      <c r="A41" s="796">
        <v>2</v>
      </c>
      <c r="B41" s="837" t="s">
        <v>1363</v>
      </c>
      <c r="C41" s="838"/>
      <c r="D41" s="838"/>
      <c r="E41" s="838"/>
      <c r="F41" s="838"/>
      <c r="G41" s="838"/>
      <c r="H41" s="838"/>
      <c r="I41" s="838"/>
      <c r="J41" s="838"/>
      <c r="K41" s="838"/>
      <c r="L41" s="816">
        <v>6</v>
      </c>
      <c r="M41" s="843" t="s">
        <v>411</v>
      </c>
      <c r="N41" s="205" t="s">
        <v>355</v>
      </c>
      <c r="O41" s="844"/>
      <c r="P41" s="844"/>
      <c r="Q41" s="844"/>
      <c r="R41" s="844"/>
      <c r="S41" s="844"/>
      <c r="T41" s="844"/>
      <c r="U41" s="794"/>
    </row>
    <row r="42" spans="1:21" s="97" customFormat="1" ht="11.4">
      <c r="A42" s="796">
        <v>2</v>
      </c>
      <c r="B42" s="837" t="s">
        <v>1364</v>
      </c>
      <c r="C42" s="838"/>
      <c r="D42" s="838"/>
      <c r="E42" s="838"/>
      <c r="F42" s="838"/>
      <c r="G42" s="838"/>
      <c r="H42" s="838"/>
      <c r="I42" s="838"/>
      <c r="J42" s="838"/>
      <c r="K42" s="838"/>
      <c r="L42" s="816">
        <v>7</v>
      </c>
      <c r="M42" s="843" t="s">
        <v>412</v>
      </c>
      <c r="N42" s="205" t="s">
        <v>355</v>
      </c>
      <c r="O42" s="844"/>
      <c r="P42" s="844"/>
      <c r="Q42" s="844"/>
      <c r="R42" s="844"/>
      <c r="S42" s="844"/>
      <c r="T42" s="844"/>
      <c r="U42" s="794"/>
    </row>
    <row r="43" spans="1:21" s="97" customFormat="1" ht="11.4">
      <c r="A43" s="796">
        <v>2</v>
      </c>
      <c r="B43" s="837" t="s">
        <v>1365</v>
      </c>
      <c r="C43" s="838"/>
      <c r="D43" s="838"/>
      <c r="E43" s="838"/>
      <c r="F43" s="838"/>
      <c r="G43" s="838"/>
      <c r="H43" s="838"/>
      <c r="I43" s="838"/>
      <c r="J43" s="838"/>
      <c r="K43" s="838"/>
      <c r="L43" s="816">
        <v>8</v>
      </c>
      <c r="M43" s="843" t="s">
        <v>413</v>
      </c>
      <c r="N43" s="205" t="s">
        <v>355</v>
      </c>
      <c r="O43" s="844"/>
      <c r="P43" s="844"/>
      <c r="Q43" s="844"/>
      <c r="R43" s="844"/>
      <c r="S43" s="844"/>
      <c r="T43" s="844"/>
      <c r="U43" s="794"/>
    </row>
    <row r="44" spans="1:21" ht="11.4">
      <c r="A44" s="769" t="s">
        <v>102</v>
      </c>
      <c r="B44" s="837" t="s">
        <v>997</v>
      </c>
      <c r="C44" s="837"/>
      <c r="D44" s="837"/>
      <c r="E44" s="837"/>
      <c r="F44" s="837"/>
      <c r="G44" s="837"/>
      <c r="H44" s="837"/>
      <c r="I44" s="837"/>
      <c r="J44" s="837"/>
      <c r="K44" s="837"/>
      <c r="L44" s="813" t="s">
        <v>2864</v>
      </c>
      <c r="M44" s="692"/>
      <c r="N44" s="692"/>
      <c r="O44" s="840">
        <v>0</v>
      </c>
      <c r="P44" s="840">
        <v>0</v>
      </c>
      <c r="Q44" s="840">
        <v>0</v>
      </c>
      <c r="R44" s="840">
        <v>0</v>
      </c>
      <c r="S44" s="840">
        <v>0</v>
      </c>
      <c r="T44" s="840">
        <v>0</v>
      </c>
      <c r="U44" s="841"/>
    </row>
    <row r="45" spans="1:21" ht="11.4">
      <c r="A45" s="796">
        <v>3</v>
      </c>
      <c r="B45" s="837" t="s">
        <v>1306</v>
      </c>
      <c r="C45" s="837"/>
      <c r="D45" s="837"/>
      <c r="E45" s="837"/>
      <c r="F45" s="837"/>
      <c r="G45" s="837"/>
      <c r="H45" s="837"/>
      <c r="I45" s="837"/>
      <c r="J45" s="837"/>
      <c r="K45" s="837"/>
      <c r="L45" s="816">
        <v>1</v>
      </c>
      <c r="M45" s="199" t="s">
        <v>405</v>
      </c>
      <c r="N45" s="205" t="s">
        <v>355</v>
      </c>
      <c r="O45" s="817">
        <v>0</v>
      </c>
      <c r="P45" s="817">
        <v>0</v>
      </c>
      <c r="Q45" s="817">
        <v>0</v>
      </c>
      <c r="R45" s="817">
        <v>0</v>
      </c>
      <c r="S45" s="817">
        <v>0</v>
      </c>
      <c r="T45" s="817">
        <v>0</v>
      </c>
      <c r="U45" s="794"/>
    </row>
    <row r="46" spans="1:21" ht="0.15" customHeight="1">
      <c r="A46" s="796">
        <v>3</v>
      </c>
      <c r="B46" s="837"/>
      <c r="C46" s="837"/>
      <c r="D46" s="837"/>
      <c r="E46" s="837"/>
      <c r="F46" s="837"/>
      <c r="G46" s="837"/>
      <c r="H46" s="837"/>
      <c r="I46" s="837"/>
      <c r="J46" s="842" t="s">
        <v>868</v>
      </c>
      <c r="K46" s="837"/>
      <c r="L46" s="205"/>
      <c r="M46" s="199"/>
      <c r="N46" s="205"/>
      <c r="O46" s="206"/>
      <c r="P46" s="206"/>
      <c r="Q46" s="206"/>
      <c r="R46" s="206"/>
      <c r="S46" s="206"/>
      <c r="T46" s="206"/>
      <c r="U46" s="224"/>
    </row>
    <row r="47" spans="1:21" ht="11.4">
      <c r="A47" s="796">
        <v>3</v>
      </c>
      <c r="B47" s="837" t="s">
        <v>1307</v>
      </c>
      <c r="C47" s="837"/>
      <c r="D47" s="837"/>
      <c r="E47" s="837"/>
      <c r="F47" s="837"/>
      <c r="G47" s="837"/>
      <c r="H47" s="837"/>
      <c r="I47" s="837"/>
      <c r="J47" s="837"/>
      <c r="K47" s="837"/>
      <c r="L47" s="816">
        <v>2</v>
      </c>
      <c r="M47" s="199" t="s">
        <v>407</v>
      </c>
      <c r="N47" s="205" t="s">
        <v>355</v>
      </c>
      <c r="O47" s="817">
        <v>0</v>
      </c>
      <c r="P47" s="817">
        <v>0</v>
      </c>
      <c r="Q47" s="817">
        <v>0</v>
      </c>
      <c r="R47" s="817">
        <v>0</v>
      </c>
      <c r="S47" s="817">
        <v>0</v>
      </c>
      <c r="T47" s="817">
        <v>0</v>
      </c>
      <c r="U47" s="794"/>
    </row>
    <row r="48" spans="1:21" ht="0.15" customHeight="1">
      <c r="A48" s="796">
        <v>3</v>
      </c>
      <c r="B48" s="837"/>
      <c r="C48" s="837"/>
      <c r="D48" s="837"/>
      <c r="E48" s="837"/>
      <c r="F48" s="837"/>
      <c r="G48" s="837"/>
      <c r="H48" s="837"/>
      <c r="I48" s="837"/>
      <c r="J48" s="842" t="s">
        <v>869</v>
      </c>
      <c r="K48" s="837"/>
      <c r="L48" s="205"/>
      <c r="M48" s="199"/>
      <c r="N48" s="205"/>
      <c r="O48" s="206"/>
      <c r="P48" s="206"/>
      <c r="Q48" s="206"/>
      <c r="R48" s="206"/>
      <c r="S48" s="206"/>
      <c r="T48" s="206"/>
      <c r="U48" s="224"/>
    </row>
    <row r="49" spans="1:21" ht="11.4">
      <c r="A49" s="796">
        <v>3</v>
      </c>
      <c r="B49" s="837" t="s">
        <v>1308</v>
      </c>
      <c r="C49" s="837"/>
      <c r="D49" s="837"/>
      <c r="E49" s="837"/>
      <c r="F49" s="837"/>
      <c r="G49" s="837"/>
      <c r="H49" s="837"/>
      <c r="I49" s="837"/>
      <c r="J49" s="837"/>
      <c r="K49" s="837"/>
      <c r="L49" s="816">
        <v>3</v>
      </c>
      <c r="M49" s="199" t="s">
        <v>409</v>
      </c>
      <c r="N49" s="205" t="s">
        <v>355</v>
      </c>
      <c r="O49" s="817">
        <v>0</v>
      </c>
      <c r="P49" s="817">
        <v>0</v>
      </c>
      <c r="Q49" s="817">
        <v>0</v>
      </c>
      <c r="R49" s="817">
        <v>0</v>
      </c>
      <c r="S49" s="817">
        <v>0</v>
      </c>
      <c r="T49" s="817">
        <v>0</v>
      </c>
      <c r="U49" s="794"/>
    </row>
    <row r="50" spans="1:21" ht="0.15" customHeight="1">
      <c r="A50" s="796">
        <v>3</v>
      </c>
      <c r="B50" s="837"/>
      <c r="C50" s="837"/>
      <c r="D50" s="837"/>
      <c r="E50" s="837"/>
      <c r="F50" s="837"/>
      <c r="G50" s="837"/>
      <c r="H50" s="837"/>
      <c r="I50" s="837"/>
      <c r="J50" s="842" t="s">
        <v>870</v>
      </c>
      <c r="K50" s="837"/>
      <c r="L50" s="205"/>
      <c r="M50" s="199"/>
      <c r="N50" s="205"/>
      <c r="O50" s="206"/>
      <c r="P50" s="206"/>
      <c r="Q50" s="206"/>
      <c r="R50" s="206"/>
      <c r="S50" s="206"/>
      <c r="T50" s="206"/>
      <c r="U50" s="224"/>
    </row>
    <row r="51" spans="1:21" ht="11.4">
      <c r="A51" s="796">
        <v>3</v>
      </c>
      <c r="B51" s="837" t="s">
        <v>1362</v>
      </c>
      <c r="C51" s="837"/>
      <c r="D51" s="837"/>
      <c r="E51" s="837"/>
      <c r="F51" s="837"/>
      <c r="G51" s="837"/>
      <c r="H51" s="837"/>
      <c r="I51" s="837"/>
      <c r="J51" s="837"/>
      <c r="K51" s="837"/>
      <c r="L51" s="816">
        <v>4</v>
      </c>
      <c r="M51" s="199" t="s">
        <v>410</v>
      </c>
      <c r="N51" s="205" t="s">
        <v>355</v>
      </c>
      <c r="O51" s="817">
        <v>0</v>
      </c>
      <c r="P51" s="817">
        <v>0</v>
      </c>
      <c r="Q51" s="817">
        <v>0</v>
      </c>
      <c r="R51" s="817">
        <v>0</v>
      </c>
      <c r="S51" s="817">
        <v>0</v>
      </c>
      <c r="T51" s="817">
        <v>0</v>
      </c>
      <c r="U51" s="794"/>
    </row>
    <row r="52" spans="1:21" ht="0.15" customHeight="1">
      <c r="A52" s="796">
        <v>3</v>
      </c>
      <c r="B52" s="837"/>
      <c r="C52" s="837"/>
      <c r="D52" s="837"/>
      <c r="E52" s="837"/>
      <c r="F52" s="837"/>
      <c r="G52" s="837"/>
      <c r="H52" s="837"/>
      <c r="I52" s="837"/>
      <c r="J52" s="842" t="s">
        <v>871</v>
      </c>
      <c r="K52" s="837"/>
      <c r="L52" s="205"/>
      <c r="M52" s="199"/>
      <c r="N52" s="205"/>
      <c r="O52" s="206"/>
      <c r="P52" s="206"/>
      <c r="Q52" s="206"/>
      <c r="R52" s="206"/>
      <c r="S52" s="206"/>
      <c r="T52" s="206"/>
      <c r="U52" s="224"/>
    </row>
    <row r="53" spans="1:21" ht="11.4">
      <c r="A53" s="796">
        <v>3</v>
      </c>
      <c r="B53" s="837" t="s">
        <v>1311</v>
      </c>
      <c r="C53" s="837"/>
      <c r="D53" s="837"/>
      <c r="E53" s="837"/>
      <c r="F53" s="837"/>
      <c r="G53" s="837"/>
      <c r="H53" s="837"/>
      <c r="I53" s="837"/>
      <c r="J53" s="837"/>
      <c r="K53" s="837"/>
      <c r="L53" s="816">
        <v>5</v>
      </c>
      <c r="M53" s="843" t="s">
        <v>1070</v>
      </c>
      <c r="N53" s="205" t="s">
        <v>355</v>
      </c>
      <c r="O53" s="817">
        <v>0</v>
      </c>
      <c r="P53" s="817">
        <v>0</v>
      </c>
      <c r="Q53" s="817">
        <v>0</v>
      </c>
      <c r="R53" s="817">
        <v>0</v>
      </c>
      <c r="S53" s="817">
        <v>0</v>
      </c>
      <c r="T53" s="817">
        <v>0</v>
      </c>
      <c r="U53" s="794"/>
    </row>
    <row r="54" spans="1:21" ht="0.15" customHeight="1">
      <c r="A54" s="796">
        <v>3</v>
      </c>
      <c r="B54" s="837"/>
      <c r="C54" s="837"/>
      <c r="D54" s="837"/>
      <c r="E54" s="837"/>
      <c r="F54" s="837"/>
      <c r="G54" s="837"/>
      <c r="H54" s="837"/>
      <c r="I54" s="837"/>
      <c r="J54" s="842" t="s">
        <v>1091</v>
      </c>
      <c r="K54" s="837"/>
      <c r="L54" s="816"/>
      <c r="M54" s="843"/>
      <c r="N54" s="205"/>
      <c r="O54" s="206"/>
      <c r="P54" s="206"/>
      <c r="Q54" s="206"/>
      <c r="R54" s="206"/>
      <c r="S54" s="206"/>
      <c r="T54" s="206"/>
      <c r="U54" s="224"/>
    </row>
    <row r="55" spans="1:21" s="97" customFormat="1" ht="11.4">
      <c r="A55" s="796">
        <v>3</v>
      </c>
      <c r="B55" s="837" t="s">
        <v>1363</v>
      </c>
      <c r="C55" s="838"/>
      <c r="D55" s="838"/>
      <c r="E55" s="838"/>
      <c r="F55" s="838"/>
      <c r="G55" s="838"/>
      <c r="H55" s="838"/>
      <c r="I55" s="838"/>
      <c r="J55" s="838"/>
      <c r="K55" s="838"/>
      <c r="L55" s="816">
        <v>6</v>
      </c>
      <c r="M55" s="843" t="s">
        <v>411</v>
      </c>
      <c r="N55" s="205" t="s">
        <v>355</v>
      </c>
      <c r="O55" s="844"/>
      <c r="P55" s="844"/>
      <c r="Q55" s="844"/>
      <c r="R55" s="844"/>
      <c r="S55" s="844"/>
      <c r="T55" s="844"/>
      <c r="U55" s="794"/>
    </row>
    <row r="56" spans="1:21" s="97" customFormat="1" ht="11.4">
      <c r="A56" s="796">
        <v>3</v>
      </c>
      <c r="B56" s="837" t="s">
        <v>1364</v>
      </c>
      <c r="C56" s="838"/>
      <c r="D56" s="838"/>
      <c r="E56" s="838"/>
      <c r="F56" s="838"/>
      <c r="G56" s="838"/>
      <c r="H56" s="838"/>
      <c r="I56" s="838"/>
      <c r="J56" s="838"/>
      <c r="K56" s="838"/>
      <c r="L56" s="816">
        <v>7</v>
      </c>
      <c r="M56" s="843" t="s">
        <v>412</v>
      </c>
      <c r="N56" s="205" t="s">
        <v>355</v>
      </c>
      <c r="O56" s="844"/>
      <c r="P56" s="844"/>
      <c r="Q56" s="844"/>
      <c r="R56" s="844"/>
      <c r="S56" s="844"/>
      <c r="T56" s="844"/>
      <c r="U56" s="794"/>
    </row>
    <row r="57" spans="1:21" s="97" customFormat="1" ht="11.4">
      <c r="A57" s="796">
        <v>3</v>
      </c>
      <c r="B57" s="837" t="s">
        <v>1365</v>
      </c>
      <c r="C57" s="838"/>
      <c r="D57" s="838"/>
      <c r="E57" s="838"/>
      <c r="F57" s="838"/>
      <c r="G57" s="838"/>
      <c r="H57" s="838"/>
      <c r="I57" s="838"/>
      <c r="J57" s="838"/>
      <c r="K57" s="838"/>
      <c r="L57" s="816">
        <v>8</v>
      </c>
      <c r="M57" s="843" t="s">
        <v>413</v>
      </c>
      <c r="N57" s="205" t="s">
        <v>355</v>
      </c>
      <c r="O57" s="844"/>
      <c r="P57" s="844"/>
      <c r="Q57" s="844"/>
      <c r="R57" s="844"/>
      <c r="S57" s="844"/>
      <c r="T57" s="844"/>
      <c r="U57" s="794"/>
    </row>
    <row r="58" spans="1:21" ht="11.4">
      <c r="A58" s="769" t="s">
        <v>103</v>
      </c>
      <c r="B58" s="837" t="s">
        <v>997</v>
      </c>
      <c r="C58" s="837"/>
      <c r="D58" s="837"/>
      <c r="E58" s="837"/>
      <c r="F58" s="837"/>
      <c r="G58" s="837"/>
      <c r="H58" s="837"/>
      <c r="I58" s="837"/>
      <c r="J58" s="837"/>
      <c r="K58" s="837"/>
      <c r="L58" s="813" t="s">
        <v>2866</v>
      </c>
      <c r="M58" s="692"/>
      <c r="N58" s="692"/>
      <c r="O58" s="840">
        <v>0</v>
      </c>
      <c r="P58" s="840">
        <v>0</v>
      </c>
      <c r="Q58" s="840">
        <v>0</v>
      </c>
      <c r="R58" s="840">
        <v>0</v>
      </c>
      <c r="S58" s="840">
        <v>0</v>
      </c>
      <c r="T58" s="840">
        <v>0</v>
      </c>
      <c r="U58" s="841"/>
    </row>
    <row r="59" spans="1:21" ht="11.4">
      <c r="A59" s="796">
        <v>4</v>
      </c>
      <c r="B59" s="837" t="s">
        <v>1306</v>
      </c>
      <c r="C59" s="837"/>
      <c r="D59" s="837"/>
      <c r="E59" s="837"/>
      <c r="F59" s="837"/>
      <c r="G59" s="837"/>
      <c r="H59" s="837"/>
      <c r="I59" s="837"/>
      <c r="J59" s="837"/>
      <c r="K59" s="837"/>
      <c r="L59" s="816">
        <v>1</v>
      </c>
      <c r="M59" s="199" t="s">
        <v>405</v>
      </c>
      <c r="N59" s="205" t="s">
        <v>355</v>
      </c>
      <c r="O59" s="817">
        <v>0</v>
      </c>
      <c r="P59" s="817">
        <v>0</v>
      </c>
      <c r="Q59" s="817">
        <v>0</v>
      </c>
      <c r="R59" s="817">
        <v>0</v>
      </c>
      <c r="S59" s="817">
        <v>0</v>
      </c>
      <c r="T59" s="817">
        <v>0</v>
      </c>
      <c r="U59" s="794"/>
    </row>
    <row r="60" spans="1:21" ht="0.15" customHeight="1">
      <c r="A60" s="796">
        <v>4</v>
      </c>
      <c r="B60" s="837"/>
      <c r="C60" s="837"/>
      <c r="D60" s="837"/>
      <c r="E60" s="837"/>
      <c r="F60" s="837"/>
      <c r="G60" s="837"/>
      <c r="H60" s="837"/>
      <c r="I60" s="837"/>
      <c r="J60" s="842" t="s">
        <v>868</v>
      </c>
      <c r="K60" s="837"/>
      <c r="L60" s="205"/>
      <c r="M60" s="199"/>
      <c r="N60" s="205"/>
      <c r="O60" s="206"/>
      <c r="P60" s="206"/>
      <c r="Q60" s="206"/>
      <c r="R60" s="206"/>
      <c r="S60" s="206"/>
      <c r="T60" s="206"/>
      <c r="U60" s="224"/>
    </row>
    <row r="61" spans="1:21" ht="11.4">
      <c r="A61" s="796">
        <v>4</v>
      </c>
      <c r="B61" s="837" t="s">
        <v>1307</v>
      </c>
      <c r="C61" s="837"/>
      <c r="D61" s="837"/>
      <c r="E61" s="837"/>
      <c r="F61" s="837"/>
      <c r="G61" s="837"/>
      <c r="H61" s="837"/>
      <c r="I61" s="837"/>
      <c r="J61" s="837"/>
      <c r="K61" s="837"/>
      <c r="L61" s="816">
        <v>2</v>
      </c>
      <c r="M61" s="199" t="s">
        <v>407</v>
      </c>
      <c r="N61" s="205" t="s">
        <v>355</v>
      </c>
      <c r="O61" s="817">
        <v>0</v>
      </c>
      <c r="P61" s="817">
        <v>0</v>
      </c>
      <c r="Q61" s="817">
        <v>0</v>
      </c>
      <c r="R61" s="817">
        <v>0</v>
      </c>
      <c r="S61" s="817">
        <v>0</v>
      </c>
      <c r="T61" s="817">
        <v>0</v>
      </c>
      <c r="U61" s="794"/>
    </row>
    <row r="62" spans="1:21" ht="0.15" customHeight="1">
      <c r="A62" s="796">
        <v>4</v>
      </c>
      <c r="B62" s="837"/>
      <c r="C62" s="837"/>
      <c r="D62" s="837"/>
      <c r="E62" s="837"/>
      <c r="F62" s="837"/>
      <c r="G62" s="837"/>
      <c r="H62" s="837"/>
      <c r="I62" s="837"/>
      <c r="J62" s="842" t="s">
        <v>869</v>
      </c>
      <c r="K62" s="837"/>
      <c r="L62" s="205"/>
      <c r="M62" s="199"/>
      <c r="N62" s="205"/>
      <c r="O62" s="206"/>
      <c r="P62" s="206"/>
      <c r="Q62" s="206"/>
      <c r="R62" s="206"/>
      <c r="S62" s="206"/>
      <c r="T62" s="206"/>
      <c r="U62" s="224"/>
    </row>
    <row r="63" spans="1:21" ht="11.4">
      <c r="A63" s="796">
        <v>4</v>
      </c>
      <c r="B63" s="837" t="s">
        <v>1308</v>
      </c>
      <c r="C63" s="837"/>
      <c r="D63" s="837"/>
      <c r="E63" s="837"/>
      <c r="F63" s="837"/>
      <c r="G63" s="837"/>
      <c r="H63" s="837"/>
      <c r="I63" s="837"/>
      <c r="J63" s="837"/>
      <c r="K63" s="837"/>
      <c r="L63" s="816">
        <v>3</v>
      </c>
      <c r="M63" s="199" t="s">
        <v>409</v>
      </c>
      <c r="N63" s="205" t="s">
        <v>355</v>
      </c>
      <c r="O63" s="817">
        <v>0</v>
      </c>
      <c r="P63" s="817">
        <v>0</v>
      </c>
      <c r="Q63" s="817">
        <v>0</v>
      </c>
      <c r="R63" s="817">
        <v>0</v>
      </c>
      <c r="S63" s="817">
        <v>0</v>
      </c>
      <c r="T63" s="817">
        <v>0</v>
      </c>
      <c r="U63" s="794"/>
    </row>
    <row r="64" spans="1:21" ht="0.15" customHeight="1">
      <c r="A64" s="796">
        <v>4</v>
      </c>
      <c r="B64" s="837"/>
      <c r="C64" s="837"/>
      <c r="D64" s="837"/>
      <c r="E64" s="837"/>
      <c r="F64" s="837"/>
      <c r="G64" s="837"/>
      <c r="H64" s="837"/>
      <c r="I64" s="837"/>
      <c r="J64" s="842" t="s">
        <v>870</v>
      </c>
      <c r="K64" s="837"/>
      <c r="L64" s="205"/>
      <c r="M64" s="199"/>
      <c r="N64" s="205"/>
      <c r="O64" s="206"/>
      <c r="P64" s="206"/>
      <c r="Q64" s="206"/>
      <c r="R64" s="206"/>
      <c r="S64" s="206"/>
      <c r="T64" s="206"/>
      <c r="U64" s="224"/>
    </row>
    <row r="65" spans="1:21" ht="11.4">
      <c r="A65" s="796">
        <v>4</v>
      </c>
      <c r="B65" s="837" t="s">
        <v>1362</v>
      </c>
      <c r="C65" s="837"/>
      <c r="D65" s="837"/>
      <c r="E65" s="837"/>
      <c r="F65" s="837"/>
      <c r="G65" s="837"/>
      <c r="H65" s="837"/>
      <c r="I65" s="837"/>
      <c r="J65" s="837"/>
      <c r="K65" s="837"/>
      <c r="L65" s="816">
        <v>4</v>
      </c>
      <c r="M65" s="199" t="s">
        <v>410</v>
      </c>
      <c r="N65" s="205" t="s">
        <v>355</v>
      </c>
      <c r="O65" s="817">
        <v>0</v>
      </c>
      <c r="P65" s="817">
        <v>0</v>
      </c>
      <c r="Q65" s="817">
        <v>0</v>
      </c>
      <c r="R65" s="817">
        <v>0</v>
      </c>
      <c r="S65" s="817">
        <v>0</v>
      </c>
      <c r="T65" s="817">
        <v>0</v>
      </c>
      <c r="U65" s="794"/>
    </row>
    <row r="66" spans="1:21" ht="0.15" customHeight="1">
      <c r="A66" s="796">
        <v>4</v>
      </c>
      <c r="B66" s="837"/>
      <c r="C66" s="837"/>
      <c r="D66" s="837"/>
      <c r="E66" s="837"/>
      <c r="F66" s="837"/>
      <c r="G66" s="837"/>
      <c r="H66" s="837"/>
      <c r="I66" s="837"/>
      <c r="J66" s="842" t="s">
        <v>871</v>
      </c>
      <c r="K66" s="837"/>
      <c r="L66" s="205"/>
      <c r="M66" s="199"/>
      <c r="N66" s="205"/>
      <c r="O66" s="206"/>
      <c r="P66" s="206"/>
      <c r="Q66" s="206"/>
      <c r="R66" s="206"/>
      <c r="S66" s="206"/>
      <c r="T66" s="206"/>
      <c r="U66" s="224"/>
    </row>
    <row r="67" spans="1:21" ht="11.4">
      <c r="A67" s="796">
        <v>4</v>
      </c>
      <c r="B67" s="837" t="s">
        <v>1311</v>
      </c>
      <c r="C67" s="837"/>
      <c r="D67" s="837"/>
      <c r="E67" s="837"/>
      <c r="F67" s="837"/>
      <c r="G67" s="837"/>
      <c r="H67" s="837"/>
      <c r="I67" s="837"/>
      <c r="J67" s="837"/>
      <c r="K67" s="837"/>
      <c r="L67" s="816">
        <v>5</v>
      </c>
      <c r="M67" s="843" t="s">
        <v>1070</v>
      </c>
      <c r="N67" s="205" t="s">
        <v>355</v>
      </c>
      <c r="O67" s="817">
        <v>0</v>
      </c>
      <c r="P67" s="817">
        <v>0</v>
      </c>
      <c r="Q67" s="817">
        <v>0</v>
      </c>
      <c r="R67" s="817">
        <v>0</v>
      </c>
      <c r="S67" s="817">
        <v>0</v>
      </c>
      <c r="T67" s="817">
        <v>0</v>
      </c>
      <c r="U67" s="794"/>
    </row>
    <row r="68" spans="1:21" ht="0.15" customHeight="1">
      <c r="A68" s="796">
        <v>4</v>
      </c>
      <c r="B68" s="837"/>
      <c r="C68" s="837"/>
      <c r="D68" s="837"/>
      <c r="E68" s="837"/>
      <c r="F68" s="837"/>
      <c r="G68" s="837"/>
      <c r="H68" s="837"/>
      <c r="I68" s="837"/>
      <c r="J68" s="842" t="s">
        <v>1091</v>
      </c>
      <c r="K68" s="837"/>
      <c r="L68" s="816"/>
      <c r="M68" s="843"/>
      <c r="N68" s="205"/>
      <c r="O68" s="206"/>
      <c r="P68" s="206"/>
      <c r="Q68" s="206"/>
      <c r="R68" s="206"/>
      <c r="S68" s="206"/>
      <c r="T68" s="206"/>
      <c r="U68" s="224"/>
    </row>
    <row r="69" spans="1:21" s="97" customFormat="1" ht="11.4">
      <c r="A69" s="796">
        <v>4</v>
      </c>
      <c r="B69" s="837" t="s">
        <v>1363</v>
      </c>
      <c r="C69" s="838"/>
      <c r="D69" s="838"/>
      <c r="E69" s="838"/>
      <c r="F69" s="838"/>
      <c r="G69" s="838"/>
      <c r="H69" s="838"/>
      <c r="I69" s="838"/>
      <c r="J69" s="838"/>
      <c r="K69" s="838"/>
      <c r="L69" s="816">
        <v>6</v>
      </c>
      <c r="M69" s="843" t="s">
        <v>411</v>
      </c>
      <c r="N69" s="205" t="s">
        <v>355</v>
      </c>
      <c r="O69" s="844"/>
      <c r="P69" s="844"/>
      <c r="Q69" s="844"/>
      <c r="R69" s="844"/>
      <c r="S69" s="844"/>
      <c r="T69" s="844"/>
      <c r="U69" s="794"/>
    </row>
    <row r="70" spans="1:21" s="97" customFormat="1" ht="11.4">
      <c r="A70" s="796">
        <v>4</v>
      </c>
      <c r="B70" s="837" t="s">
        <v>1364</v>
      </c>
      <c r="C70" s="838"/>
      <c r="D70" s="838"/>
      <c r="E70" s="838"/>
      <c r="F70" s="838"/>
      <c r="G70" s="838"/>
      <c r="H70" s="838"/>
      <c r="I70" s="838"/>
      <c r="J70" s="838"/>
      <c r="K70" s="838"/>
      <c r="L70" s="816">
        <v>7</v>
      </c>
      <c r="M70" s="843" t="s">
        <v>412</v>
      </c>
      <c r="N70" s="205" t="s">
        <v>355</v>
      </c>
      <c r="O70" s="844"/>
      <c r="P70" s="844"/>
      <c r="Q70" s="844"/>
      <c r="R70" s="844"/>
      <c r="S70" s="844"/>
      <c r="T70" s="844"/>
      <c r="U70" s="794"/>
    </row>
    <row r="71" spans="1:21" s="97" customFormat="1" ht="11.4">
      <c r="A71" s="796">
        <v>4</v>
      </c>
      <c r="B71" s="837" t="s">
        <v>1365</v>
      </c>
      <c r="C71" s="838"/>
      <c r="D71" s="838"/>
      <c r="E71" s="838"/>
      <c r="F71" s="838"/>
      <c r="G71" s="838"/>
      <c r="H71" s="838"/>
      <c r="I71" s="838"/>
      <c r="J71" s="838"/>
      <c r="K71" s="838"/>
      <c r="L71" s="816">
        <v>8</v>
      </c>
      <c r="M71" s="843" t="s">
        <v>413</v>
      </c>
      <c r="N71" s="205" t="s">
        <v>355</v>
      </c>
      <c r="O71" s="844"/>
      <c r="P71" s="844"/>
      <c r="Q71" s="844"/>
      <c r="R71" s="844"/>
      <c r="S71" s="844"/>
      <c r="T71" s="844"/>
      <c r="U71" s="794"/>
    </row>
    <row r="72" spans="1:21" ht="11.4">
      <c r="A72" s="769" t="s">
        <v>119</v>
      </c>
      <c r="B72" s="837" t="s">
        <v>997</v>
      </c>
      <c r="C72" s="837"/>
      <c r="D72" s="837"/>
      <c r="E72" s="837"/>
      <c r="F72" s="837"/>
      <c r="G72" s="837"/>
      <c r="H72" s="837"/>
      <c r="I72" s="837"/>
      <c r="J72" s="837"/>
      <c r="K72" s="837"/>
      <c r="L72" s="813" t="s">
        <v>2868</v>
      </c>
      <c r="M72" s="692"/>
      <c r="N72" s="692"/>
      <c r="O72" s="840">
        <v>0</v>
      </c>
      <c r="P72" s="840">
        <v>0</v>
      </c>
      <c r="Q72" s="840">
        <v>0</v>
      </c>
      <c r="R72" s="840">
        <v>0</v>
      </c>
      <c r="S72" s="840">
        <v>0</v>
      </c>
      <c r="T72" s="840">
        <v>0</v>
      </c>
      <c r="U72" s="841"/>
    </row>
    <row r="73" spans="1:21" ht="11.4">
      <c r="A73" s="796">
        <v>5</v>
      </c>
      <c r="B73" s="837" t="s">
        <v>1306</v>
      </c>
      <c r="C73" s="837"/>
      <c r="D73" s="837"/>
      <c r="E73" s="837"/>
      <c r="F73" s="837"/>
      <c r="G73" s="837"/>
      <c r="H73" s="837"/>
      <c r="I73" s="837"/>
      <c r="J73" s="837"/>
      <c r="K73" s="837"/>
      <c r="L73" s="816">
        <v>1</v>
      </c>
      <c r="M73" s="199" t="s">
        <v>405</v>
      </c>
      <c r="N73" s="205" t="s">
        <v>355</v>
      </c>
      <c r="O73" s="817">
        <v>0</v>
      </c>
      <c r="P73" s="817">
        <v>0</v>
      </c>
      <c r="Q73" s="817">
        <v>0</v>
      </c>
      <c r="R73" s="817">
        <v>0</v>
      </c>
      <c r="S73" s="817">
        <v>0</v>
      </c>
      <c r="T73" s="817">
        <v>0</v>
      </c>
      <c r="U73" s="794"/>
    </row>
    <row r="74" spans="1:21" ht="0.15" customHeight="1">
      <c r="A74" s="796">
        <v>5</v>
      </c>
      <c r="B74" s="837"/>
      <c r="C74" s="837"/>
      <c r="D74" s="837"/>
      <c r="E74" s="837"/>
      <c r="F74" s="837"/>
      <c r="G74" s="837"/>
      <c r="H74" s="837"/>
      <c r="I74" s="837"/>
      <c r="J74" s="842" t="s">
        <v>868</v>
      </c>
      <c r="K74" s="837"/>
      <c r="L74" s="205"/>
      <c r="M74" s="199"/>
      <c r="N74" s="205"/>
      <c r="O74" s="206"/>
      <c r="P74" s="206"/>
      <c r="Q74" s="206"/>
      <c r="R74" s="206"/>
      <c r="S74" s="206"/>
      <c r="T74" s="206"/>
      <c r="U74" s="224"/>
    </row>
    <row r="75" spans="1:21" ht="11.4">
      <c r="A75" s="796">
        <v>5</v>
      </c>
      <c r="B75" s="837" t="s">
        <v>1307</v>
      </c>
      <c r="C75" s="837"/>
      <c r="D75" s="837"/>
      <c r="E75" s="837"/>
      <c r="F75" s="837"/>
      <c r="G75" s="837"/>
      <c r="H75" s="837"/>
      <c r="I75" s="837"/>
      <c r="J75" s="837"/>
      <c r="K75" s="837"/>
      <c r="L75" s="816">
        <v>2</v>
      </c>
      <c r="M75" s="199" t="s">
        <v>407</v>
      </c>
      <c r="N75" s="205" t="s">
        <v>355</v>
      </c>
      <c r="O75" s="817">
        <v>0</v>
      </c>
      <c r="P75" s="817">
        <v>0</v>
      </c>
      <c r="Q75" s="817">
        <v>0</v>
      </c>
      <c r="R75" s="817">
        <v>0</v>
      </c>
      <c r="S75" s="817">
        <v>0</v>
      </c>
      <c r="T75" s="817">
        <v>0</v>
      </c>
      <c r="U75" s="794"/>
    </row>
    <row r="76" spans="1:21" ht="0.15" customHeight="1">
      <c r="A76" s="796">
        <v>5</v>
      </c>
      <c r="B76" s="837"/>
      <c r="C76" s="837"/>
      <c r="D76" s="837"/>
      <c r="E76" s="837"/>
      <c r="F76" s="837"/>
      <c r="G76" s="837"/>
      <c r="H76" s="837"/>
      <c r="I76" s="837"/>
      <c r="J76" s="842" t="s">
        <v>869</v>
      </c>
      <c r="K76" s="837"/>
      <c r="L76" s="205"/>
      <c r="M76" s="199"/>
      <c r="N76" s="205"/>
      <c r="O76" s="206"/>
      <c r="P76" s="206"/>
      <c r="Q76" s="206"/>
      <c r="R76" s="206"/>
      <c r="S76" s="206"/>
      <c r="T76" s="206"/>
      <c r="U76" s="224"/>
    </row>
    <row r="77" spans="1:21" ht="11.4">
      <c r="A77" s="796">
        <v>5</v>
      </c>
      <c r="B77" s="837" t="s">
        <v>1308</v>
      </c>
      <c r="C77" s="837"/>
      <c r="D77" s="837"/>
      <c r="E77" s="837"/>
      <c r="F77" s="837"/>
      <c r="G77" s="837"/>
      <c r="H77" s="837"/>
      <c r="I77" s="837"/>
      <c r="J77" s="837"/>
      <c r="K77" s="837"/>
      <c r="L77" s="816">
        <v>3</v>
      </c>
      <c r="M77" s="199" t="s">
        <v>409</v>
      </c>
      <c r="N77" s="205" t="s">
        <v>355</v>
      </c>
      <c r="O77" s="817">
        <v>0</v>
      </c>
      <c r="P77" s="817">
        <v>0</v>
      </c>
      <c r="Q77" s="817">
        <v>0</v>
      </c>
      <c r="R77" s="817">
        <v>0</v>
      </c>
      <c r="S77" s="817">
        <v>0</v>
      </c>
      <c r="T77" s="817">
        <v>0</v>
      </c>
      <c r="U77" s="794"/>
    </row>
    <row r="78" spans="1:21" ht="0.15" customHeight="1">
      <c r="A78" s="796">
        <v>5</v>
      </c>
      <c r="B78" s="837"/>
      <c r="C78" s="837"/>
      <c r="D78" s="837"/>
      <c r="E78" s="837"/>
      <c r="F78" s="837"/>
      <c r="G78" s="837"/>
      <c r="H78" s="837"/>
      <c r="I78" s="837"/>
      <c r="J78" s="842" t="s">
        <v>870</v>
      </c>
      <c r="K78" s="837"/>
      <c r="L78" s="205"/>
      <c r="M78" s="199"/>
      <c r="N78" s="205"/>
      <c r="O78" s="206"/>
      <c r="P78" s="206"/>
      <c r="Q78" s="206"/>
      <c r="R78" s="206"/>
      <c r="S78" s="206"/>
      <c r="T78" s="206"/>
      <c r="U78" s="224"/>
    </row>
    <row r="79" spans="1:21" ht="11.4">
      <c r="A79" s="796">
        <v>5</v>
      </c>
      <c r="B79" s="837" t="s">
        <v>1362</v>
      </c>
      <c r="C79" s="837"/>
      <c r="D79" s="837"/>
      <c r="E79" s="837"/>
      <c r="F79" s="837"/>
      <c r="G79" s="837"/>
      <c r="H79" s="837"/>
      <c r="I79" s="837"/>
      <c r="J79" s="837"/>
      <c r="K79" s="837"/>
      <c r="L79" s="816">
        <v>4</v>
      </c>
      <c r="M79" s="199" t="s">
        <v>410</v>
      </c>
      <c r="N79" s="205" t="s">
        <v>355</v>
      </c>
      <c r="O79" s="817">
        <v>0</v>
      </c>
      <c r="P79" s="817">
        <v>0</v>
      </c>
      <c r="Q79" s="817">
        <v>0</v>
      </c>
      <c r="R79" s="817">
        <v>0</v>
      </c>
      <c r="S79" s="817">
        <v>0</v>
      </c>
      <c r="T79" s="817">
        <v>0</v>
      </c>
      <c r="U79" s="794"/>
    </row>
    <row r="80" spans="1:21" ht="0.15" customHeight="1">
      <c r="A80" s="796">
        <v>5</v>
      </c>
      <c r="B80" s="837"/>
      <c r="C80" s="837"/>
      <c r="D80" s="837"/>
      <c r="E80" s="837"/>
      <c r="F80" s="837"/>
      <c r="G80" s="837"/>
      <c r="H80" s="837"/>
      <c r="I80" s="837"/>
      <c r="J80" s="842" t="s">
        <v>871</v>
      </c>
      <c r="K80" s="837"/>
      <c r="L80" s="205"/>
      <c r="M80" s="199"/>
      <c r="N80" s="205"/>
      <c r="O80" s="206"/>
      <c r="P80" s="206"/>
      <c r="Q80" s="206"/>
      <c r="R80" s="206"/>
      <c r="S80" s="206"/>
      <c r="T80" s="206"/>
      <c r="U80" s="224"/>
    </row>
    <row r="81" spans="1:21" ht="11.4">
      <c r="A81" s="796">
        <v>5</v>
      </c>
      <c r="B81" s="837" t="s">
        <v>1311</v>
      </c>
      <c r="C81" s="837"/>
      <c r="D81" s="837"/>
      <c r="E81" s="837"/>
      <c r="F81" s="837"/>
      <c r="G81" s="837"/>
      <c r="H81" s="837"/>
      <c r="I81" s="837"/>
      <c r="J81" s="837"/>
      <c r="K81" s="837"/>
      <c r="L81" s="816">
        <v>5</v>
      </c>
      <c r="M81" s="843" t="s">
        <v>1070</v>
      </c>
      <c r="N81" s="205" t="s">
        <v>355</v>
      </c>
      <c r="O81" s="817">
        <v>0</v>
      </c>
      <c r="P81" s="817">
        <v>0</v>
      </c>
      <c r="Q81" s="817">
        <v>0</v>
      </c>
      <c r="R81" s="817">
        <v>0</v>
      </c>
      <c r="S81" s="817">
        <v>0</v>
      </c>
      <c r="T81" s="817">
        <v>0</v>
      </c>
      <c r="U81" s="794"/>
    </row>
    <row r="82" spans="1:21" ht="0.15" customHeight="1">
      <c r="A82" s="796">
        <v>5</v>
      </c>
      <c r="B82" s="837"/>
      <c r="C82" s="837"/>
      <c r="D82" s="837"/>
      <c r="E82" s="837"/>
      <c r="F82" s="837"/>
      <c r="G82" s="837"/>
      <c r="H82" s="837"/>
      <c r="I82" s="837"/>
      <c r="J82" s="842" t="s">
        <v>1091</v>
      </c>
      <c r="K82" s="837"/>
      <c r="L82" s="816"/>
      <c r="M82" s="843"/>
      <c r="N82" s="205"/>
      <c r="O82" s="206"/>
      <c r="P82" s="206"/>
      <c r="Q82" s="206"/>
      <c r="R82" s="206"/>
      <c r="S82" s="206"/>
      <c r="T82" s="206"/>
      <c r="U82" s="224"/>
    </row>
    <row r="83" spans="1:21" s="97" customFormat="1" ht="11.4">
      <c r="A83" s="796">
        <v>5</v>
      </c>
      <c r="B83" s="837" t="s">
        <v>1363</v>
      </c>
      <c r="C83" s="838"/>
      <c r="D83" s="838"/>
      <c r="E83" s="838"/>
      <c r="F83" s="838"/>
      <c r="G83" s="838"/>
      <c r="H83" s="838"/>
      <c r="I83" s="838"/>
      <c r="J83" s="838"/>
      <c r="K83" s="838"/>
      <c r="L83" s="816">
        <v>6</v>
      </c>
      <c r="M83" s="843" t="s">
        <v>411</v>
      </c>
      <c r="N83" s="205" t="s">
        <v>355</v>
      </c>
      <c r="O83" s="844"/>
      <c r="P83" s="844"/>
      <c r="Q83" s="844"/>
      <c r="R83" s="844"/>
      <c r="S83" s="844"/>
      <c r="T83" s="844"/>
      <c r="U83" s="794"/>
    </row>
    <row r="84" spans="1:21" s="97" customFormat="1" ht="11.4">
      <c r="A84" s="796">
        <v>5</v>
      </c>
      <c r="B84" s="837" t="s">
        <v>1364</v>
      </c>
      <c r="C84" s="838"/>
      <c r="D84" s="838"/>
      <c r="E84" s="838"/>
      <c r="F84" s="838"/>
      <c r="G84" s="838"/>
      <c r="H84" s="838"/>
      <c r="I84" s="838"/>
      <c r="J84" s="838"/>
      <c r="K84" s="838"/>
      <c r="L84" s="816">
        <v>7</v>
      </c>
      <c r="M84" s="843" t="s">
        <v>412</v>
      </c>
      <c r="N84" s="205" t="s">
        <v>355</v>
      </c>
      <c r="O84" s="844"/>
      <c r="P84" s="844"/>
      <c r="Q84" s="844"/>
      <c r="R84" s="844"/>
      <c r="S84" s="844"/>
      <c r="T84" s="844"/>
      <c r="U84" s="794"/>
    </row>
    <row r="85" spans="1:21" s="97" customFormat="1" ht="11.4">
      <c r="A85" s="796">
        <v>5</v>
      </c>
      <c r="B85" s="837" t="s">
        <v>1365</v>
      </c>
      <c r="C85" s="838"/>
      <c r="D85" s="838"/>
      <c r="E85" s="838"/>
      <c r="F85" s="838"/>
      <c r="G85" s="838"/>
      <c r="H85" s="838"/>
      <c r="I85" s="838"/>
      <c r="J85" s="838"/>
      <c r="K85" s="838"/>
      <c r="L85" s="816">
        <v>8</v>
      </c>
      <c r="M85" s="843" t="s">
        <v>413</v>
      </c>
      <c r="N85" s="205" t="s">
        <v>355</v>
      </c>
      <c r="O85" s="844"/>
      <c r="P85" s="844"/>
      <c r="Q85" s="844"/>
      <c r="R85" s="844"/>
      <c r="S85" s="844"/>
      <c r="T85" s="844"/>
      <c r="U85" s="794"/>
    </row>
    <row r="86" spans="1:21" ht="11.4">
      <c r="A86" s="769" t="s">
        <v>123</v>
      </c>
      <c r="B86" s="837" t="s">
        <v>997</v>
      </c>
      <c r="C86" s="837"/>
      <c r="D86" s="837"/>
      <c r="E86" s="837"/>
      <c r="F86" s="837"/>
      <c r="G86" s="837"/>
      <c r="H86" s="837"/>
      <c r="I86" s="837"/>
      <c r="J86" s="837"/>
      <c r="K86" s="837"/>
      <c r="L86" s="813" t="s">
        <v>2870</v>
      </c>
      <c r="M86" s="692"/>
      <c r="N86" s="692"/>
      <c r="O86" s="840">
        <v>0</v>
      </c>
      <c r="P86" s="840">
        <v>0</v>
      </c>
      <c r="Q86" s="840">
        <v>0</v>
      </c>
      <c r="R86" s="840">
        <v>0</v>
      </c>
      <c r="S86" s="840">
        <v>0</v>
      </c>
      <c r="T86" s="840">
        <v>0</v>
      </c>
      <c r="U86" s="841"/>
    </row>
    <row r="87" spans="1:21" ht="11.4">
      <c r="A87" s="796">
        <v>6</v>
      </c>
      <c r="B87" s="837" t="s">
        <v>1306</v>
      </c>
      <c r="C87" s="837"/>
      <c r="D87" s="837"/>
      <c r="E87" s="837"/>
      <c r="F87" s="837"/>
      <c r="G87" s="837"/>
      <c r="H87" s="837"/>
      <c r="I87" s="837"/>
      <c r="J87" s="837"/>
      <c r="K87" s="837"/>
      <c r="L87" s="816">
        <v>1</v>
      </c>
      <c r="M87" s="199" t="s">
        <v>405</v>
      </c>
      <c r="N87" s="205" t="s">
        <v>355</v>
      </c>
      <c r="O87" s="817">
        <v>0</v>
      </c>
      <c r="P87" s="817">
        <v>0</v>
      </c>
      <c r="Q87" s="817">
        <v>0</v>
      </c>
      <c r="R87" s="817">
        <v>0</v>
      </c>
      <c r="S87" s="817">
        <v>0</v>
      </c>
      <c r="T87" s="817">
        <v>0</v>
      </c>
      <c r="U87" s="794"/>
    </row>
    <row r="88" spans="1:21" ht="0.15" customHeight="1">
      <c r="A88" s="796">
        <v>6</v>
      </c>
      <c r="B88" s="837"/>
      <c r="C88" s="837"/>
      <c r="D88" s="837"/>
      <c r="E88" s="837"/>
      <c r="F88" s="837"/>
      <c r="G88" s="837"/>
      <c r="H88" s="837"/>
      <c r="I88" s="837"/>
      <c r="J88" s="842" t="s">
        <v>868</v>
      </c>
      <c r="K88" s="837"/>
      <c r="L88" s="205"/>
      <c r="M88" s="199"/>
      <c r="N88" s="205"/>
      <c r="O88" s="206"/>
      <c r="P88" s="206"/>
      <c r="Q88" s="206"/>
      <c r="R88" s="206"/>
      <c r="S88" s="206"/>
      <c r="T88" s="206"/>
      <c r="U88" s="224"/>
    </row>
    <row r="89" spans="1:21" ht="11.4">
      <c r="A89" s="796">
        <v>6</v>
      </c>
      <c r="B89" s="837" t="s">
        <v>1307</v>
      </c>
      <c r="C89" s="837"/>
      <c r="D89" s="837"/>
      <c r="E89" s="837"/>
      <c r="F89" s="837"/>
      <c r="G89" s="837"/>
      <c r="H89" s="837"/>
      <c r="I89" s="837"/>
      <c r="J89" s="837"/>
      <c r="K89" s="837"/>
      <c r="L89" s="816">
        <v>2</v>
      </c>
      <c r="M89" s="199" t="s">
        <v>407</v>
      </c>
      <c r="N89" s="205" t="s">
        <v>355</v>
      </c>
      <c r="O89" s="817">
        <v>0</v>
      </c>
      <c r="P89" s="817">
        <v>0</v>
      </c>
      <c r="Q89" s="817">
        <v>0</v>
      </c>
      <c r="R89" s="817">
        <v>0</v>
      </c>
      <c r="S89" s="817">
        <v>0</v>
      </c>
      <c r="T89" s="817">
        <v>0</v>
      </c>
      <c r="U89" s="794"/>
    </row>
    <row r="90" spans="1:21" ht="0.15" customHeight="1">
      <c r="A90" s="796">
        <v>6</v>
      </c>
      <c r="B90" s="837"/>
      <c r="C90" s="837"/>
      <c r="D90" s="837"/>
      <c r="E90" s="837"/>
      <c r="F90" s="837"/>
      <c r="G90" s="837"/>
      <c r="H90" s="837"/>
      <c r="I90" s="837"/>
      <c r="J90" s="842" t="s">
        <v>869</v>
      </c>
      <c r="K90" s="837"/>
      <c r="L90" s="205"/>
      <c r="M90" s="199"/>
      <c r="N90" s="205"/>
      <c r="O90" s="206"/>
      <c r="P90" s="206"/>
      <c r="Q90" s="206"/>
      <c r="R90" s="206"/>
      <c r="S90" s="206"/>
      <c r="T90" s="206"/>
      <c r="U90" s="224"/>
    </row>
    <row r="91" spans="1:21" ht="11.4">
      <c r="A91" s="796">
        <v>6</v>
      </c>
      <c r="B91" s="837" t="s">
        <v>1308</v>
      </c>
      <c r="C91" s="837"/>
      <c r="D91" s="837"/>
      <c r="E91" s="837"/>
      <c r="F91" s="837"/>
      <c r="G91" s="837"/>
      <c r="H91" s="837"/>
      <c r="I91" s="837"/>
      <c r="J91" s="837"/>
      <c r="K91" s="837"/>
      <c r="L91" s="816">
        <v>3</v>
      </c>
      <c r="M91" s="199" t="s">
        <v>409</v>
      </c>
      <c r="N91" s="205" t="s">
        <v>355</v>
      </c>
      <c r="O91" s="817">
        <v>0</v>
      </c>
      <c r="P91" s="817">
        <v>0</v>
      </c>
      <c r="Q91" s="817">
        <v>0</v>
      </c>
      <c r="R91" s="817">
        <v>0</v>
      </c>
      <c r="S91" s="817">
        <v>0</v>
      </c>
      <c r="T91" s="817">
        <v>0</v>
      </c>
      <c r="U91" s="794"/>
    </row>
    <row r="92" spans="1:21" ht="0.15" customHeight="1">
      <c r="A92" s="796">
        <v>6</v>
      </c>
      <c r="B92" s="837"/>
      <c r="C92" s="837"/>
      <c r="D92" s="837"/>
      <c r="E92" s="837"/>
      <c r="F92" s="837"/>
      <c r="G92" s="837"/>
      <c r="H92" s="837"/>
      <c r="I92" s="837"/>
      <c r="J92" s="842" t="s">
        <v>870</v>
      </c>
      <c r="K92" s="837"/>
      <c r="L92" s="205"/>
      <c r="M92" s="199"/>
      <c r="N92" s="205"/>
      <c r="O92" s="206"/>
      <c r="P92" s="206"/>
      <c r="Q92" s="206"/>
      <c r="R92" s="206"/>
      <c r="S92" s="206"/>
      <c r="T92" s="206"/>
      <c r="U92" s="224"/>
    </row>
    <row r="93" spans="1:21" ht="11.4">
      <c r="A93" s="796">
        <v>6</v>
      </c>
      <c r="B93" s="837" t="s">
        <v>1362</v>
      </c>
      <c r="C93" s="837"/>
      <c r="D93" s="837"/>
      <c r="E93" s="837"/>
      <c r="F93" s="837"/>
      <c r="G93" s="837"/>
      <c r="H93" s="837"/>
      <c r="I93" s="837"/>
      <c r="J93" s="837"/>
      <c r="K93" s="837"/>
      <c r="L93" s="816">
        <v>4</v>
      </c>
      <c r="M93" s="199" t="s">
        <v>410</v>
      </c>
      <c r="N93" s="205" t="s">
        <v>355</v>
      </c>
      <c r="O93" s="817">
        <v>0</v>
      </c>
      <c r="P93" s="817">
        <v>0</v>
      </c>
      <c r="Q93" s="817">
        <v>0</v>
      </c>
      <c r="R93" s="817">
        <v>0</v>
      </c>
      <c r="S93" s="817">
        <v>0</v>
      </c>
      <c r="T93" s="817">
        <v>0</v>
      </c>
      <c r="U93" s="794"/>
    </row>
    <row r="94" spans="1:21" ht="0.15" customHeight="1">
      <c r="A94" s="796">
        <v>6</v>
      </c>
      <c r="B94" s="837"/>
      <c r="C94" s="837"/>
      <c r="D94" s="837"/>
      <c r="E94" s="837"/>
      <c r="F94" s="837"/>
      <c r="G94" s="837"/>
      <c r="H94" s="837"/>
      <c r="I94" s="837"/>
      <c r="J94" s="842" t="s">
        <v>871</v>
      </c>
      <c r="K94" s="837"/>
      <c r="L94" s="205"/>
      <c r="M94" s="199"/>
      <c r="N94" s="205"/>
      <c r="O94" s="206"/>
      <c r="P94" s="206"/>
      <c r="Q94" s="206"/>
      <c r="R94" s="206"/>
      <c r="S94" s="206"/>
      <c r="T94" s="206"/>
      <c r="U94" s="224"/>
    </row>
    <row r="95" spans="1:21" ht="11.4">
      <c r="A95" s="796">
        <v>6</v>
      </c>
      <c r="B95" s="837" t="s">
        <v>1311</v>
      </c>
      <c r="C95" s="837"/>
      <c r="D95" s="837"/>
      <c r="E95" s="837"/>
      <c r="F95" s="837"/>
      <c r="G95" s="837"/>
      <c r="H95" s="837"/>
      <c r="I95" s="837"/>
      <c r="J95" s="837"/>
      <c r="K95" s="837"/>
      <c r="L95" s="816">
        <v>5</v>
      </c>
      <c r="M95" s="843" t="s">
        <v>1070</v>
      </c>
      <c r="N95" s="205" t="s">
        <v>355</v>
      </c>
      <c r="O95" s="817">
        <v>0</v>
      </c>
      <c r="P95" s="817">
        <v>0</v>
      </c>
      <c r="Q95" s="817">
        <v>0</v>
      </c>
      <c r="R95" s="817">
        <v>0</v>
      </c>
      <c r="S95" s="817">
        <v>0</v>
      </c>
      <c r="T95" s="817">
        <v>0</v>
      </c>
      <c r="U95" s="794"/>
    </row>
    <row r="96" spans="1:21" ht="0.15" customHeight="1">
      <c r="A96" s="796">
        <v>6</v>
      </c>
      <c r="B96" s="837"/>
      <c r="C96" s="837"/>
      <c r="D96" s="837"/>
      <c r="E96" s="837"/>
      <c r="F96" s="837"/>
      <c r="G96" s="837"/>
      <c r="H96" s="837"/>
      <c r="I96" s="837"/>
      <c r="J96" s="842" t="s">
        <v>1091</v>
      </c>
      <c r="K96" s="837"/>
      <c r="L96" s="816"/>
      <c r="M96" s="843"/>
      <c r="N96" s="205"/>
      <c r="O96" s="206"/>
      <c r="P96" s="206"/>
      <c r="Q96" s="206"/>
      <c r="R96" s="206"/>
      <c r="S96" s="206"/>
      <c r="T96" s="206"/>
      <c r="U96" s="224"/>
    </row>
    <row r="97" spans="1:21" s="97" customFormat="1" ht="11.4">
      <c r="A97" s="796">
        <v>6</v>
      </c>
      <c r="B97" s="837" t="s">
        <v>1363</v>
      </c>
      <c r="C97" s="838"/>
      <c r="D97" s="838"/>
      <c r="E97" s="838"/>
      <c r="F97" s="838"/>
      <c r="G97" s="838"/>
      <c r="H97" s="838"/>
      <c r="I97" s="838"/>
      <c r="J97" s="838"/>
      <c r="K97" s="838"/>
      <c r="L97" s="816">
        <v>6</v>
      </c>
      <c r="M97" s="843" t="s">
        <v>411</v>
      </c>
      <c r="N97" s="205" t="s">
        <v>355</v>
      </c>
      <c r="O97" s="844"/>
      <c r="P97" s="844"/>
      <c r="Q97" s="844"/>
      <c r="R97" s="844"/>
      <c r="S97" s="844"/>
      <c r="T97" s="844"/>
      <c r="U97" s="794"/>
    </row>
    <row r="98" spans="1:21" s="97" customFormat="1" ht="11.4">
      <c r="A98" s="796">
        <v>6</v>
      </c>
      <c r="B98" s="837" t="s">
        <v>1364</v>
      </c>
      <c r="C98" s="838"/>
      <c r="D98" s="838"/>
      <c r="E98" s="838"/>
      <c r="F98" s="838"/>
      <c r="G98" s="838"/>
      <c r="H98" s="838"/>
      <c r="I98" s="838"/>
      <c r="J98" s="838"/>
      <c r="K98" s="838"/>
      <c r="L98" s="816">
        <v>7</v>
      </c>
      <c r="M98" s="843" t="s">
        <v>412</v>
      </c>
      <c r="N98" s="205" t="s">
        <v>355</v>
      </c>
      <c r="O98" s="844"/>
      <c r="P98" s="844"/>
      <c r="Q98" s="844"/>
      <c r="R98" s="844"/>
      <c r="S98" s="844"/>
      <c r="T98" s="844"/>
      <c r="U98" s="794"/>
    </row>
    <row r="99" spans="1:21" s="97" customFormat="1" ht="11.4">
      <c r="A99" s="796">
        <v>6</v>
      </c>
      <c r="B99" s="837" t="s">
        <v>1365</v>
      </c>
      <c r="C99" s="838"/>
      <c r="D99" s="838"/>
      <c r="E99" s="838"/>
      <c r="F99" s="838"/>
      <c r="G99" s="838"/>
      <c r="H99" s="838"/>
      <c r="I99" s="838"/>
      <c r="J99" s="838"/>
      <c r="K99" s="838"/>
      <c r="L99" s="816">
        <v>8</v>
      </c>
      <c r="M99" s="843" t="s">
        <v>413</v>
      </c>
      <c r="N99" s="205" t="s">
        <v>355</v>
      </c>
      <c r="O99" s="844"/>
      <c r="P99" s="844"/>
      <c r="Q99" s="844"/>
      <c r="R99" s="844"/>
      <c r="S99" s="844"/>
      <c r="T99" s="844"/>
      <c r="U99" s="794"/>
    </row>
    <row r="100" spans="1:21" ht="11.4">
      <c r="A100" s="769" t="s">
        <v>124</v>
      </c>
      <c r="B100" s="837" t="s">
        <v>997</v>
      </c>
      <c r="C100" s="837"/>
      <c r="D100" s="837"/>
      <c r="E100" s="837"/>
      <c r="F100" s="837"/>
      <c r="G100" s="837"/>
      <c r="H100" s="837"/>
      <c r="I100" s="837"/>
      <c r="J100" s="837"/>
      <c r="K100" s="837"/>
      <c r="L100" s="813" t="s">
        <v>2872</v>
      </c>
      <c r="M100" s="692"/>
      <c r="N100" s="692"/>
      <c r="O100" s="840">
        <v>0</v>
      </c>
      <c r="P100" s="840">
        <v>0</v>
      </c>
      <c r="Q100" s="840">
        <v>0</v>
      </c>
      <c r="R100" s="840">
        <v>0</v>
      </c>
      <c r="S100" s="840">
        <v>146.16</v>
      </c>
      <c r="T100" s="840">
        <v>146.16</v>
      </c>
      <c r="U100" s="841"/>
    </row>
    <row r="101" spans="1:21" ht="11.4">
      <c r="A101" s="796">
        <v>7</v>
      </c>
      <c r="B101" s="837" t="s">
        <v>1306</v>
      </c>
      <c r="C101" s="837"/>
      <c r="D101" s="837"/>
      <c r="E101" s="837"/>
      <c r="F101" s="837"/>
      <c r="G101" s="837"/>
      <c r="H101" s="837"/>
      <c r="I101" s="837"/>
      <c r="J101" s="837"/>
      <c r="K101" s="837"/>
      <c r="L101" s="816">
        <v>1</v>
      </c>
      <c r="M101" s="199" t="s">
        <v>405</v>
      </c>
      <c r="N101" s="205" t="s">
        <v>355</v>
      </c>
      <c r="O101" s="817">
        <v>0</v>
      </c>
      <c r="P101" s="817">
        <v>0</v>
      </c>
      <c r="Q101" s="817">
        <v>0</v>
      </c>
      <c r="R101" s="817">
        <v>0</v>
      </c>
      <c r="S101" s="817">
        <v>0</v>
      </c>
      <c r="T101" s="817">
        <v>0</v>
      </c>
      <c r="U101" s="794"/>
    </row>
    <row r="102" spans="1:21" ht="0.15" customHeight="1">
      <c r="A102" s="796">
        <v>7</v>
      </c>
      <c r="B102" s="837"/>
      <c r="C102" s="837"/>
      <c r="D102" s="837"/>
      <c r="E102" s="837"/>
      <c r="F102" s="837"/>
      <c r="G102" s="837"/>
      <c r="H102" s="837"/>
      <c r="I102" s="837"/>
      <c r="J102" s="842" t="s">
        <v>868</v>
      </c>
      <c r="K102" s="837"/>
      <c r="L102" s="205"/>
      <c r="M102" s="199"/>
      <c r="N102" s="205"/>
      <c r="O102" s="206"/>
      <c r="P102" s="206"/>
      <c r="Q102" s="206"/>
      <c r="R102" s="206"/>
      <c r="S102" s="206"/>
      <c r="T102" s="206"/>
      <c r="U102" s="224"/>
    </row>
    <row r="103" spans="1:21" ht="11.4">
      <c r="A103" s="796">
        <v>7</v>
      </c>
      <c r="B103" s="837" t="s">
        <v>1307</v>
      </c>
      <c r="C103" s="837"/>
      <c r="D103" s="837"/>
      <c r="E103" s="837"/>
      <c r="F103" s="837"/>
      <c r="G103" s="837"/>
      <c r="H103" s="837"/>
      <c r="I103" s="837"/>
      <c r="J103" s="837"/>
      <c r="K103" s="837"/>
      <c r="L103" s="816">
        <v>2</v>
      </c>
      <c r="M103" s="199" t="s">
        <v>407</v>
      </c>
      <c r="N103" s="205" t="s">
        <v>355</v>
      </c>
      <c r="O103" s="817">
        <v>0</v>
      </c>
      <c r="P103" s="817">
        <v>0</v>
      </c>
      <c r="Q103" s="817">
        <v>0</v>
      </c>
      <c r="R103" s="817">
        <v>0</v>
      </c>
      <c r="S103" s="817">
        <v>0</v>
      </c>
      <c r="T103" s="817">
        <v>0</v>
      </c>
      <c r="U103" s="794"/>
    </row>
    <row r="104" spans="1:21" ht="0.15" customHeight="1">
      <c r="A104" s="796">
        <v>7</v>
      </c>
      <c r="B104" s="837"/>
      <c r="C104" s="837"/>
      <c r="D104" s="837"/>
      <c r="E104" s="837"/>
      <c r="F104" s="837"/>
      <c r="G104" s="837"/>
      <c r="H104" s="837"/>
      <c r="I104" s="837"/>
      <c r="J104" s="842" t="s">
        <v>869</v>
      </c>
      <c r="K104" s="837"/>
      <c r="L104" s="205"/>
      <c r="M104" s="199"/>
      <c r="N104" s="205"/>
      <c r="O104" s="206"/>
      <c r="P104" s="206"/>
      <c r="Q104" s="206"/>
      <c r="R104" s="206"/>
      <c r="S104" s="206"/>
      <c r="T104" s="206"/>
      <c r="U104" s="224"/>
    </row>
    <row r="105" spans="1:21" ht="11.4">
      <c r="A105" s="796">
        <v>7</v>
      </c>
      <c r="B105" s="837" t="s">
        <v>1308</v>
      </c>
      <c r="C105" s="837"/>
      <c r="D105" s="837"/>
      <c r="E105" s="837"/>
      <c r="F105" s="837"/>
      <c r="G105" s="837"/>
      <c r="H105" s="837"/>
      <c r="I105" s="837"/>
      <c r="J105" s="837"/>
      <c r="K105" s="837"/>
      <c r="L105" s="816">
        <v>3</v>
      </c>
      <c r="M105" s="199" t="s">
        <v>409</v>
      </c>
      <c r="N105" s="205" t="s">
        <v>355</v>
      </c>
      <c r="O105" s="817">
        <v>0</v>
      </c>
      <c r="P105" s="817">
        <v>0</v>
      </c>
      <c r="Q105" s="817">
        <v>0</v>
      </c>
      <c r="R105" s="817">
        <v>0</v>
      </c>
      <c r="S105" s="817">
        <v>0</v>
      </c>
      <c r="T105" s="817">
        <v>0</v>
      </c>
      <c r="U105" s="794"/>
    </row>
    <row r="106" spans="1:21" ht="0.15" customHeight="1">
      <c r="A106" s="796">
        <v>7</v>
      </c>
      <c r="B106" s="837"/>
      <c r="C106" s="837"/>
      <c r="D106" s="837"/>
      <c r="E106" s="837"/>
      <c r="F106" s="837"/>
      <c r="G106" s="837"/>
      <c r="H106" s="837"/>
      <c r="I106" s="837"/>
      <c r="J106" s="842" t="s">
        <v>870</v>
      </c>
      <c r="K106" s="837"/>
      <c r="L106" s="205"/>
      <c r="M106" s="199"/>
      <c r="N106" s="205"/>
      <c r="O106" s="206"/>
      <c r="P106" s="206"/>
      <c r="Q106" s="206"/>
      <c r="R106" s="206"/>
      <c r="S106" s="206"/>
      <c r="T106" s="206"/>
      <c r="U106" s="224"/>
    </row>
    <row r="107" spans="1:21" ht="11.4">
      <c r="A107" s="796">
        <v>7</v>
      </c>
      <c r="B107" s="837" t="s">
        <v>1362</v>
      </c>
      <c r="C107" s="837"/>
      <c r="D107" s="837"/>
      <c r="E107" s="837"/>
      <c r="F107" s="837"/>
      <c r="G107" s="837"/>
      <c r="H107" s="837"/>
      <c r="I107" s="837"/>
      <c r="J107" s="837"/>
      <c r="K107" s="837"/>
      <c r="L107" s="816">
        <v>4</v>
      </c>
      <c r="M107" s="199" t="s">
        <v>410</v>
      </c>
      <c r="N107" s="205" t="s">
        <v>355</v>
      </c>
      <c r="O107" s="817">
        <v>0</v>
      </c>
      <c r="P107" s="817">
        <v>0</v>
      </c>
      <c r="Q107" s="817">
        <v>0</v>
      </c>
      <c r="R107" s="817">
        <v>0</v>
      </c>
      <c r="S107" s="817">
        <v>0</v>
      </c>
      <c r="T107" s="817">
        <v>0</v>
      </c>
      <c r="U107" s="794"/>
    </row>
    <row r="108" spans="1:21" ht="0.15" customHeight="1">
      <c r="A108" s="796">
        <v>7</v>
      </c>
      <c r="B108" s="837"/>
      <c r="C108" s="837"/>
      <c r="D108" s="837"/>
      <c r="E108" s="837"/>
      <c r="F108" s="837"/>
      <c r="G108" s="837"/>
      <c r="H108" s="837"/>
      <c r="I108" s="837"/>
      <c r="J108" s="842" t="s">
        <v>871</v>
      </c>
      <c r="K108" s="837"/>
      <c r="L108" s="205"/>
      <c r="M108" s="199"/>
      <c r="N108" s="205"/>
      <c r="O108" s="206"/>
      <c r="P108" s="206"/>
      <c r="Q108" s="206"/>
      <c r="R108" s="206"/>
      <c r="S108" s="206"/>
      <c r="T108" s="206"/>
      <c r="U108" s="224"/>
    </row>
    <row r="109" spans="1:21" ht="11.4">
      <c r="A109" s="796">
        <v>7</v>
      </c>
      <c r="B109" s="837" t="s">
        <v>1311</v>
      </c>
      <c r="C109" s="837"/>
      <c r="D109" s="837"/>
      <c r="E109" s="837"/>
      <c r="F109" s="837"/>
      <c r="G109" s="837"/>
      <c r="H109" s="837"/>
      <c r="I109" s="837"/>
      <c r="J109" s="837"/>
      <c r="K109" s="837"/>
      <c r="L109" s="816">
        <v>5</v>
      </c>
      <c r="M109" s="843" t="s">
        <v>1070</v>
      </c>
      <c r="N109" s="205" t="s">
        <v>355</v>
      </c>
      <c r="O109" s="817">
        <v>0</v>
      </c>
      <c r="P109" s="817">
        <v>0</v>
      </c>
      <c r="Q109" s="817">
        <v>0</v>
      </c>
      <c r="R109" s="817">
        <v>0</v>
      </c>
      <c r="S109" s="817">
        <v>0</v>
      </c>
      <c r="T109" s="817">
        <v>0</v>
      </c>
      <c r="U109" s="794"/>
    </row>
    <row r="110" spans="1:21" ht="0.15" customHeight="1">
      <c r="A110" s="796">
        <v>7</v>
      </c>
      <c r="B110" s="837"/>
      <c r="C110" s="837"/>
      <c r="D110" s="837"/>
      <c r="E110" s="837"/>
      <c r="F110" s="837"/>
      <c r="G110" s="837"/>
      <c r="H110" s="837"/>
      <c r="I110" s="837"/>
      <c r="J110" s="842" t="s">
        <v>1091</v>
      </c>
      <c r="K110" s="837"/>
      <c r="L110" s="816"/>
      <c r="M110" s="843"/>
      <c r="N110" s="205"/>
      <c r="O110" s="206"/>
      <c r="P110" s="206"/>
      <c r="Q110" s="206"/>
      <c r="R110" s="206"/>
      <c r="S110" s="206"/>
      <c r="T110" s="206"/>
      <c r="U110" s="224"/>
    </row>
    <row r="111" spans="1:21" s="97" customFormat="1" ht="11.4">
      <c r="A111" s="796">
        <v>7</v>
      </c>
      <c r="B111" s="837" t="s">
        <v>1363</v>
      </c>
      <c r="C111" s="838"/>
      <c r="D111" s="838"/>
      <c r="E111" s="838"/>
      <c r="F111" s="838"/>
      <c r="G111" s="838"/>
      <c r="H111" s="838"/>
      <c r="I111" s="838"/>
      <c r="J111" s="838"/>
      <c r="K111" s="838"/>
      <c r="L111" s="816">
        <v>6</v>
      </c>
      <c r="M111" s="843" t="s">
        <v>411</v>
      </c>
      <c r="N111" s="205" t="s">
        <v>355</v>
      </c>
      <c r="O111" s="844"/>
      <c r="P111" s="844"/>
      <c r="Q111" s="844"/>
      <c r="R111" s="844"/>
      <c r="S111" s="844">
        <v>146.16</v>
      </c>
      <c r="T111" s="844">
        <v>146.16</v>
      </c>
      <c r="U111" s="794"/>
    </row>
    <row r="112" spans="1:21" s="97" customFormat="1" ht="11.4">
      <c r="A112" s="796">
        <v>7</v>
      </c>
      <c r="B112" s="837" t="s">
        <v>1364</v>
      </c>
      <c r="C112" s="838"/>
      <c r="D112" s="838"/>
      <c r="E112" s="838"/>
      <c r="F112" s="838"/>
      <c r="G112" s="838"/>
      <c r="H112" s="838"/>
      <c r="I112" s="838"/>
      <c r="J112" s="838"/>
      <c r="K112" s="838"/>
      <c r="L112" s="816">
        <v>7</v>
      </c>
      <c r="M112" s="843" t="s">
        <v>412</v>
      </c>
      <c r="N112" s="205" t="s">
        <v>355</v>
      </c>
      <c r="O112" s="844"/>
      <c r="P112" s="844"/>
      <c r="Q112" s="844"/>
      <c r="R112" s="844"/>
      <c r="S112" s="844"/>
      <c r="T112" s="844"/>
      <c r="U112" s="794"/>
    </row>
    <row r="113" spans="1:21" s="97" customFormat="1" ht="11.4">
      <c r="A113" s="796">
        <v>7</v>
      </c>
      <c r="B113" s="837" t="s">
        <v>1365</v>
      </c>
      <c r="C113" s="838"/>
      <c r="D113" s="838"/>
      <c r="E113" s="838"/>
      <c r="F113" s="838"/>
      <c r="G113" s="838"/>
      <c r="H113" s="838"/>
      <c r="I113" s="838"/>
      <c r="J113" s="838"/>
      <c r="K113" s="838"/>
      <c r="L113" s="816">
        <v>8</v>
      </c>
      <c r="M113" s="843" t="s">
        <v>413</v>
      </c>
      <c r="N113" s="205" t="s">
        <v>355</v>
      </c>
      <c r="O113" s="844"/>
      <c r="P113" s="844"/>
      <c r="Q113" s="844"/>
      <c r="R113" s="844"/>
      <c r="S113" s="844"/>
      <c r="T113" s="844"/>
      <c r="U113" s="794"/>
    </row>
    <row r="114" spans="1:21" ht="11.4">
      <c r="A114" s="769" t="s">
        <v>125</v>
      </c>
      <c r="B114" s="837" t="s">
        <v>997</v>
      </c>
      <c r="C114" s="837"/>
      <c r="D114" s="837"/>
      <c r="E114" s="837"/>
      <c r="F114" s="837"/>
      <c r="G114" s="837"/>
      <c r="H114" s="837"/>
      <c r="I114" s="837"/>
      <c r="J114" s="837"/>
      <c r="K114" s="837"/>
      <c r="L114" s="813" t="s">
        <v>2874</v>
      </c>
      <c r="M114" s="692"/>
      <c r="N114" s="692"/>
      <c r="O114" s="840">
        <v>0</v>
      </c>
      <c r="P114" s="840">
        <v>0</v>
      </c>
      <c r="Q114" s="840">
        <v>0</v>
      </c>
      <c r="R114" s="840">
        <v>0</v>
      </c>
      <c r="S114" s="840">
        <v>0</v>
      </c>
      <c r="T114" s="840">
        <v>0</v>
      </c>
      <c r="U114" s="841"/>
    </row>
    <row r="115" spans="1:21" ht="11.4">
      <c r="A115" s="796">
        <v>8</v>
      </c>
      <c r="B115" s="837" t="s">
        <v>1306</v>
      </c>
      <c r="C115" s="837"/>
      <c r="D115" s="837"/>
      <c r="E115" s="837"/>
      <c r="F115" s="837"/>
      <c r="G115" s="837"/>
      <c r="H115" s="837"/>
      <c r="I115" s="837"/>
      <c r="J115" s="837"/>
      <c r="K115" s="837"/>
      <c r="L115" s="816">
        <v>1</v>
      </c>
      <c r="M115" s="199" t="s">
        <v>405</v>
      </c>
      <c r="N115" s="205" t="s">
        <v>355</v>
      </c>
      <c r="O115" s="817">
        <v>0</v>
      </c>
      <c r="P115" s="817">
        <v>0</v>
      </c>
      <c r="Q115" s="817">
        <v>0</v>
      </c>
      <c r="R115" s="817">
        <v>0</v>
      </c>
      <c r="S115" s="817">
        <v>0</v>
      </c>
      <c r="T115" s="817">
        <v>0</v>
      </c>
      <c r="U115" s="794"/>
    </row>
    <row r="116" spans="1:21" ht="0.15" customHeight="1">
      <c r="A116" s="796">
        <v>8</v>
      </c>
      <c r="B116" s="837"/>
      <c r="C116" s="837"/>
      <c r="D116" s="837"/>
      <c r="E116" s="837"/>
      <c r="F116" s="837"/>
      <c r="G116" s="837"/>
      <c r="H116" s="837"/>
      <c r="I116" s="837"/>
      <c r="J116" s="842" t="s">
        <v>868</v>
      </c>
      <c r="K116" s="837"/>
      <c r="L116" s="205"/>
      <c r="M116" s="199"/>
      <c r="N116" s="205"/>
      <c r="O116" s="206"/>
      <c r="P116" s="206"/>
      <c r="Q116" s="206"/>
      <c r="R116" s="206"/>
      <c r="S116" s="206"/>
      <c r="T116" s="206"/>
      <c r="U116" s="224"/>
    </row>
    <row r="117" spans="1:21" ht="11.4">
      <c r="A117" s="796">
        <v>8</v>
      </c>
      <c r="B117" s="837" t="s">
        <v>1307</v>
      </c>
      <c r="C117" s="837"/>
      <c r="D117" s="837"/>
      <c r="E117" s="837"/>
      <c r="F117" s="837"/>
      <c r="G117" s="837"/>
      <c r="H117" s="837"/>
      <c r="I117" s="837"/>
      <c r="J117" s="837"/>
      <c r="K117" s="837"/>
      <c r="L117" s="816">
        <v>2</v>
      </c>
      <c r="M117" s="199" t="s">
        <v>407</v>
      </c>
      <c r="N117" s="205" t="s">
        <v>355</v>
      </c>
      <c r="O117" s="817">
        <v>0</v>
      </c>
      <c r="P117" s="817">
        <v>0</v>
      </c>
      <c r="Q117" s="817">
        <v>0</v>
      </c>
      <c r="R117" s="817">
        <v>0</v>
      </c>
      <c r="S117" s="817">
        <v>0</v>
      </c>
      <c r="T117" s="817">
        <v>0</v>
      </c>
      <c r="U117" s="794"/>
    </row>
    <row r="118" spans="1:21" ht="0.15" customHeight="1">
      <c r="A118" s="796">
        <v>8</v>
      </c>
      <c r="B118" s="837"/>
      <c r="C118" s="837"/>
      <c r="D118" s="837"/>
      <c r="E118" s="837"/>
      <c r="F118" s="837"/>
      <c r="G118" s="837"/>
      <c r="H118" s="837"/>
      <c r="I118" s="837"/>
      <c r="J118" s="842" t="s">
        <v>869</v>
      </c>
      <c r="K118" s="837"/>
      <c r="L118" s="205"/>
      <c r="M118" s="199"/>
      <c r="N118" s="205"/>
      <c r="O118" s="206"/>
      <c r="P118" s="206"/>
      <c r="Q118" s="206"/>
      <c r="R118" s="206"/>
      <c r="S118" s="206"/>
      <c r="T118" s="206"/>
      <c r="U118" s="224"/>
    </row>
    <row r="119" spans="1:21" ht="11.4">
      <c r="A119" s="796">
        <v>8</v>
      </c>
      <c r="B119" s="837" t="s">
        <v>1308</v>
      </c>
      <c r="C119" s="837"/>
      <c r="D119" s="837"/>
      <c r="E119" s="837"/>
      <c r="F119" s="837"/>
      <c r="G119" s="837"/>
      <c r="H119" s="837"/>
      <c r="I119" s="837"/>
      <c r="J119" s="837"/>
      <c r="K119" s="837"/>
      <c r="L119" s="816">
        <v>3</v>
      </c>
      <c r="M119" s="199" t="s">
        <v>409</v>
      </c>
      <c r="N119" s="205" t="s">
        <v>355</v>
      </c>
      <c r="O119" s="817">
        <v>0</v>
      </c>
      <c r="P119" s="817">
        <v>0</v>
      </c>
      <c r="Q119" s="817">
        <v>0</v>
      </c>
      <c r="R119" s="817">
        <v>0</v>
      </c>
      <c r="S119" s="817">
        <v>0</v>
      </c>
      <c r="T119" s="817">
        <v>0</v>
      </c>
      <c r="U119" s="794"/>
    </row>
    <row r="120" spans="1:21" ht="0.15" customHeight="1">
      <c r="A120" s="796">
        <v>8</v>
      </c>
      <c r="B120" s="837"/>
      <c r="C120" s="837"/>
      <c r="D120" s="837"/>
      <c r="E120" s="837"/>
      <c r="F120" s="837"/>
      <c r="G120" s="837"/>
      <c r="H120" s="837"/>
      <c r="I120" s="837"/>
      <c r="J120" s="842" t="s">
        <v>870</v>
      </c>
      <c r="K120" s="837"/>
      <c r="L120" s="205"/>
      <c r="M120" s="199"/>
      <c r="N120" s="205"/>
      <c r="O120" s="206"/>
      <c r="P120" s="206"/>
      <c r="Q120" s="206"/>
      <c r="R120" s="206"/>
      <c r="S120" s="206"/>
      <c r="T120" s="206"/>
      <c r="U120" s="224"/>
    </row>
    <row r="121" spans="1:21" ht="11.4">
      <c r="A121" s="796">
        <v>8</v>
      </c>
      <c r="B121" s="837" t="s">
        <v>1362</v>
      </c>
      <c r="C121" s="837"/>
      <c r="D121" s="837"/>
      <c r="E121" s="837"/>
      <c r="F121" s="837"/>
      <c r="G121" s="837"/>
      <c r="H121" s="837"/>
      <c r="I121" s="837"/>
      <c r="J121" s="837"/>
      <c r="K121" s="837"/>
      <c r="L121" s="816">
        <v>4</v>
      </c>
      <c r="M121" s="199" t="s">
        <v>410</v>
      </c>
      <c r="N121" s="205" t="s">
        <v>355</v>
      </c>
      <c r="O121" s="817">
        <v>0</v>
      </c>
      <c r="P121" s="817">
        <v>0</v>
      </c>
      <c r="Q121" s="817">
        <v>0</v>
      </c>
      <c r="R121" s="817">
        <v>0</v>
      </c>
      <c r="S121" s="817">
        <v>0</v>
      </c>
      <c r="T121" s="817">
        <v>0</v>
      </c>
      <c r="U121" s="794"/>
    </row>
    <row r="122" spans="1:21" ht="0.15" customHeight="1">
      <c r="A122" s="796">
        <v>8</v>
      </c>
      <c r="B122" s="837"/>
      <c r="C122" s="837"/>
      <c r="D122" s="837"/>
      <c r="E122" s="837"/>
      <c r="F122" s="837"/>
      <c r="G122" s="837"/>
      <c r="H122" s="837"/>
      <c r="I122" s="837"/>
      <c r="J122" s="842" t="s">
        <v>871</v>
      </c>
      <c r="K122" s="837"/>
      <c r="L122" s="205"/>
      <c r="M122" s="199"/>
      <c r="N122" s="205"/>
      <c r="O122" s="206"/>
      <c r="P122" s="206"/>
      <c r="Q122" s="206"/>
      <c r="R122" s="206"/>
      <c r="S122" s="206"/>
      <c r="T122" s="206"/>
      <c r="U122" s="224"/>
    </row>
    <row r="123" spans="1:21" ht="11.4">
      <c r="A123" s="796">
        <v>8</v>
      </c>
      <c r="B123" s="837" t="s">
        <v>1311</v>
      </c>
      <c r="C123" s="837"/>
      <c r="D123" s="837"/>
      <c r="E123" s="837"/>
      <c r="F123" s="837"/>
      <c r="G123" s="837"/>
      <c r="H123" s="837"/>
      <c r="I123" s="837"/>
      <c r="J123" s="837"/>
      <c r="K123" s="837"/>
      <c r="L123" s="816">
        <v>5</v>
      </c>
      <c r="M123" s="843" t="s">
        <v>1070</v>
      </c>
      <c r="N123" s="205" t="s">
        <v>355</v>
      </c>
      <c r="O123" s="817">
        <v>0</v>
      </c>
      <c r="P123" s="817">
        <v>0</v>
      </c>
      <c r="Q123" s="817">
        <v>0</v>
      </c>
      <c r="R123" s="817">
        <v>0</v>
      </c>
      <c r="S123" s="817">
        <v>0</v>
      </c>
      <c r="T123" s="817">
        <v>0</v>
      </c>
      <c r="U123" s="794"/>
    </row>
    <row r="124" spans="1:21" ht="0.15" customHeight="1">
      <c r="A124" s="796">
        <v>8</v>
      </c>
      <c r="B124" s="837"/>
      <c r="C124" s="837"/>
      <c r="D124" s="837"/>
      <c r="E124" s="837"/>
      <c r="F124" s="837"/>
      <c r="G124" s="837"/>
      <c r="H124" s="837"/>
      <c r="I124" s="837"/>
      <c r="J124" s="842" t="s">
        <v>1091</v>
      </c>
      <c r="K124" s="837"/>
      <c r="L124" s="816"/>
      <c r="M124" s="843"/>
      <c r="N124" s="205"/>
      <c r="O124" s="206"/>
      <c r="P124" s="206"/>
      <c r="Q124" s="206"/>
      <c r="R124" s="206"/>
      <c r="S124" s="206"/>
      <c r="T124" s="206"/>
      <c r="U124" s="224"/>
    </row>
    <row r="125" spans="1:21" s="97" customFormat="1" ht="11.4">
      <c r="A125" s="796">
        <v>8</v>
      </c>
      <c r="B125" s="837" t="s">
        <v>1363</v>
      </c>
      <c r="C125" s="838"/>
      <c r="D125" s="838"/>
      <c r="E125" s="838"/>
      <c r="F125" s="838"/>
      <c r="G125" s="838"/>
      <c r="H125" s="838"/>
      <c r="I125" s="838"/>
      <c r="J125" s="838"/>
      <c r="K125" s="838"/>
      <c r="L125" s="816">
        <v>6</v>
      </c>
      <c r="M125" s="843" t="s">
        <v>411</v>
      </c>
      <c r="N125" s="205" t="s">
        <v>355</v>
      </c>
      <c r="O125" s="844"/>
      <c r="P125" s="844"/>
      <c r="Q125" s="844"/>
      <c r="R125" s="844"/>
      <c r="S125" s="844"/>
      <c r="T125" s="844"/>
      <c r="U125" s="794"/>
    </row>
    <row r="126" spans="1:21" s="97" customFormat="1" ht="11.4">
      <c r="A126" s="796">
        <v>8</v>
      </c>
      <c r="B126" s="837" t="s">
        <v>1364</v>
      </c>
      <c r="C126" s="838"/>
      <c r="D126" s="838"/>
      <c r="E126" s="838"/>
      <c r="F126" s="838"/>
      <c r="G126" s="838"/>
      <c r="H126" s="838"/>
      <c r="I126" s="838"/>
      <c r="J126" s="838"/>
      <c r="K126" s="838"/>
      <c r="L126" s="816">
        <v>7</v>
      </c>
      <c r="M126" s="843" t="s">
        <v>412</v>
      </c>
      <c r="N126" s="205" t="s">
        <v>355</v>
      </c>
      <c r="O126" s="844"/>
      <c r="P126" s="844"/>
      <c r="Q126" s="844"/>
      <c r="R126" s="844"/>
      <c r="S126" s="844"/>
      <c r="T126" s="844"/>
      <c r="U126" s="794"/>
    </row>
    <row r="127" spans="1:21" s="97" customFormat="1" ht="11.4">
      <c r="A127" s="796">
        <v>8</v>
      </c>
      <c r="B127" s="837" t="s">
        <v>1365</v>
      </c>
      <c r="C127" s="838"/>
      <c r="D127" s="838"/>
      <c r="E127" s="838"/>
      <c r="F127" s="838"/>
      <c r="G127" s="838"/>
      <c r="H127" s="838"/>
      <c r="I127" s="838"/>
      <c r="J127" s="838"/>
      <c r="K127" s="838"/>
      <c r="L127" s="816">
        <v>8</v>
      </c>
      <c r="M127" s="843" t="s">
        <v>413</v>
      </c>
      <c r="N127" s="205" t="s">
        <v>355</v>
      </c>
      <c r="O127" s="844"/>
      <c r="P127" s="844"/>
      <c r="Q127" s="844"/>
      <c r="R127" s="844"/>
      <c r="S127" s="844"/>
      <c r="T127" s="844"/>
      <c r="U127" s="794"/>
    </row>
    <row r="128" spans="1:21" ht="11.4">
      <c r="A128" s="837"/>
      <c r="B128" s="837"/>
      <c r="C128" s="837"/>
      <c r="D128" s="837"/>
      <c r="E128" s="837"/>
      <c r="F128" s="837"/>
      <c r="G128" s="837"/>
      <c r="H128" s="837"/>
      <c r="I128" s="837"/>
      <c r="J128" s="837"/>
      <c r="K128" s="837"/>
      <c r="L128" s="811"/>
      <c r="M128" s="810"/>
      <c r="N128" s="810"/>
      <c r="O128" s="810"/>
      <c r="P128" s="810"/>
      <c r="Q128" s="810"/>
      <c r="R128" s="810"/>
      <c r="S128" s="810"/>
      <c r="T128" s="810"/>
      <c r="U128" s="810"/>
    </row>
    <row r="129" spans="1:21" s="86" customFormat="1" ht="15" customHeight="1">
      <c r="A129" s="685"/>
      <c r="B129" s="685"/>
      <c r="C129" s="685"/>
      <c r="D129" s="685"/>
      <c r="E129" s="685"/>
      <c r="F129" s="685"/>
      <c r="G129" s="685"/>
      <c r="H129" s="685"/>
      <c r="I129" s="685"/>
      <c r="J129" s="685"/>
      <c r="K129" s="685"/>
      <c r="L129" s="1124" t="s">
        <v>1255</v>
      </c>
      <c r="M129" s="1124"/>
      <c r="N129" s="1124"/>
      <c r="O129" s="1124"/>
      <c r="P129" s="1124"/>
      <c r="Q129" s="1124"/>
      <c r="R129" s="1124"/>
      <c r="S129" s="1125"/>
      <c r="T129" s="1125"/>
      <c r="U129" s="1125"/>
    </row>
    <row r="130" spans="1:21" s="86" customFormat="1" ht="46.5" customHeight="1">
      <c r="A130" s="685"/>
      <c r="B130" s="685"/>
      <c r="C130" s="685"/>
      <c r="D130" s="685"/>
      <c r="E130" s="685"/>
      <c r="F130" s="685"/>
      <c r="G130" s="685"/>
      <c r="H130" s="685"/>
      <c r="I130" s="685"/>
      <c r="J130" s="685"/>
      <c r="K130" s="646"/>
      <c r="L130" s="1130" t="s">
        <v>2818</v>
      </c>
      <c r="M130" s="1126"/>
      <c r="N130" s="1126"/>
      <c r="O130" s="1126"/>
      <c r="P130" s="1126"/>
      <c r="Q130" s="1126"/>
      <c r="R130" s="1126"/>
      <c r="S130" s="1127"/>
      <c r="T130" s="1127"/>
      <c r="U130" s="1127"/>
    </row>
    <row r="131" spans="1:21">
      <c r="A131" s="837"/>
      <c r="B131" s="837"/>
      <c r="C131" s="837"/>
      <c r="D131" s="837"/>
      <c r="E131" s="837"/>
      <c r="F131" s="837"/>
      <c r="G131" s="837"/>
      <c r="H131" s="837"/>
      <c r="I131" s="837"/>
      <c r="J131" s="837"/>
      <c r="K131" s="837"/>
      <c r="L131" s="837"/>
      <c r="M131" s="837"/>
      <c r="N131" s="837"/>
      <c r="O131" s="837"/>
      <c r="P131" s="837"/>
      <c r="Q131" s="837"/>
      <c r="R131" s="837"/>
      <c r="S131" s="837"/>
      <c r="T131" s="837"/>
      <c r="U131" s="837"/>
    </row>
    <row r="132" spans="1:21">
      <c r="A132" s="837"/>
      <c r="B132" s="837"/>
      <c r="C132" s="837"/>
      <c r="D132" s="837"/>
      <c r="E132" s="837"/>
      <c r="F132" s="837"/>
      <c r="G132" s="837"/>
      <c r="H132" s="837"/>
      <c r="I132" s="837"/>
      <c r="J132" s="837"/>
      <c r="K132" s="837"/>
      <c r="L132" s="837"/>
      <c r="M132" s="837"/>
      <c r="N132" s="837"/>
      <c r="O132" s="837"/>
      <c r="P132" s="837"/>
      <c r="Q132" s="837"/>
      <c r="R132" s="837"/>
      <c r="S132" s="837"/>
      <c r="T132" s="837"/>
      <c r="U132" s="837"/>
    </row>
    <row r="133" spans="1:21">
      <c r="A133" s="837"/>
      <c r="B133" s="837"/>
      <c r="C133" s="837"/>
      <c r="D133" s="837"/>
      <c r="E133" s="837"/>
      <c r="F133" s="837"/>
      <c r="G133" s="837"/>
      <c r="H133" s="837"/>
      <c r="I133" s="837"/>
      <c r="J133" s="837"/>
      <c r="K133" s="837"/>
      <c r="L133" s="837"/>
      <c r="M133" s="837"/>
      <c r="N133" s="837"/>
      <c r="O133" s="837"/>
      <c r="P133" s="837"/>
      <c r="Q133" s="837"/>
      <c r="R133" s="837"/>
      <c r="S133" s="837"/>
      <c r="T133" s="837"/>
      <c r="U133" s="837"/>
    </row>
    <row r="134" spans="1:21">
      <c r="A134" s="837"/>
      <c r="B134" s="837"/>
      <c r="C134" s="837"/>
      <c r="D134" s="837"/>
      <c r="E134" s="837"/>
      <c r="F134" s="837"/>
      <c r="G134" s="837"/>
      <c r="H134" s="837"/>
      <c r="I134" s="837"/>
      <c r="J134" s="837"/>
      <c r="K134" s="837"/>
      <c r="L134" s="837"/>
      <c r="M134" s="837"/>
      <c r="N134" s="837"/>
      <c r="O134" s="837"/>
      <c r="P134" s="837"/>
      <c r="Q134" s="837"/>
      <c r="R134" s="837"/>
      <c r="S134" s="837"/>
      <c r="T134" s="837"/>
      <c r="U134" s="837"/>
    </row>
    <row r="135" spans="1:21">
      <c r="A135" s="837"/>
      <c r="B135" s="837"/>
      <c r="C135" s="837"/>
      <c r="D135" s="837"/>
      <c r="E135" s="837"/>
      <c r="F135" s="837"/>
      <c r="G135" s="837"/>
      <c r="H135" s="837"/>
      <c r="I135" s="837"/>
      <c r="J135" s="837"/>
      <c r="K135" s="837"/>
      <c r="L135" s="837"/>
      <c r="M135" s="837"/>
      <c r="N135" s="837"/>
      <c r="O135" s="837"/>
      <c r="P135" s="837"/>
      <c r="Q135" s="837"/>
      <c r="R135" s="837"/>
      <c r="S135" s="837"/>
      <c r="T135" s="837"/>
      <c r="U135" s="837"/>
    </row>
    <row r="136" spans="1:21">
      <c r="A136" s="837"/>
      <c r="B136" s="837"/>
      <c r="C136" s="837"/>
      <c r="D136" s="837"/>
      <c r="E136" s="837"/>
      <c r="F136" s="837"/>
      <c r="G136" s="837"/>
      <c r="H136" s="837"/>
      <c r="I136" s="837"/>
      <c r="J136" s="837"/>
      <c r="K136" s="837"/>
      <c r="L136" s="837"/>
      <c r="M136" s="845"/>
      <c r="N136" s="837"/>
      <c r="O136" s="837"/>
      <c r="P136" s="837"/>
      <c r="Q136" s="837"/>
      <c r="R136" s="837"/>
      <c r="S136" s="837"/>
      <c r="T136" s="837"/>
      <c r="U136" s="837"/>
    </row>
    <row r="137" spans="1:21">
      <c r="A137" s="837"/>
      <c r="B137" s="837"/>
      <c r="C137" s="837"/>
      <c r="D137" s="837"/>
      <c r="E137" s="837"/>
      <c r="F137" s="837"/>
      <c r="G137" s="837"/>
      <c r="H137" s="837"/>
      <c r="I137" s="837"/>
      <c r="J137" s="837"/>
      <c r="K137" s="837"/>
      <c r="L137" s="837"/>
      <c r="M137" s="846"/>
      <c r="N137" s="837"/>
      <c r="O137" s="837"/>
      <c r="P137" s="837"/>
      <c r="Q137" s="837"/>
      <c r="R137" s="837"/>
      <c r="S137" s="837"/>
      <c r="T137" s="837"/>
      <c r="U137" s="837"/>
    </row>
    <row r="138" spans="1:21">
      <c r="A138" s="837"/>
      <c r="B138" s="837"/>
      <c r="C138" s="837"/>
      <c r="D138" s="837"/>
      <c r="E138" s="837"/>
      <c r="F138" s="837"/>
      <c r="G138" s="837"/>
      <c r="H138" s="837"/>
      <c r="I138" s="837"/>
      <c r="J138" s="837"/>
      <c r="K138" s="837"/>
      <c r="L138" s="837"/>
      <c r="M138" s="846"/>
      <c r="N138" s="837"/>
      <c r="O138" s="837"/>
      <c r="P138" s="837"/>
      <c r="Q138" s="837"/>
      <c r="R138" s="837"/>
      <c r="S138" s="837"/>
      <c r="T138" s="837"/>
      <c r="U138" s="837"/>
    </row>
    <row r="139" spans="1:21">
      <c r="A139" s="837"/>
      <c r="B139" s="837"/>
      <c r="C139" s="837"/>
      <c r="D139" s="837"/>
      <c r="E139" s="837"/>
      <c r="F139" s="837"/>
      <c r="G139" s="837"/>
      <c r="H139" s="837"/>
      <c r="I139" s="837"/>
      <c r="J139" s="837"/>
      <c r="K139" s="837"/>
      <c r="L139" s="837"/>
      <c r="M139" s="846"/>
      <c r="N139" s="837"/>
      <c r="O139" s="837"/>
      <c r="P139" s="837"/>
      <c r="Q139" s="837"/>
      <c r="R139" s="837"/>
      <c r="S139" s="837"/>
      <c r="T139" s="837"/>
      <c r="U139" s="837"/>
    </row>
    <row r="140" spans="1:21">
      <c r="A140" s="837"/>
      <c r="B140" s="837"/>
      <c r="C140" s="837"/>
      <c r="D140" s="837"/>
      <c r="E140" s="837"/>
      <c r="F140" s="837"/>
      <c r="G140" s="837"/>
      <c r="H140" s="837"/>
      <c r="I140" s="837"/>
      <c r="J140" s="837"/>
      <c r="K140" s="837"/>
      <c r="L140" s="837"/>
      <c r="M140" s="846"/>
      <c r="N140" s="837"/>
      <c r="O140" s="837"/>
      <c r="P140" s="837"/>
      <c r="Q140" s="837"/>
      <c r="R140" s="837"/>
      <c r="S140" s="837"/>
      <c r="T140" s="837"/>
      <c r="U140" s="837"/>
    </row>
    <row r="141" spans="1:21">
      <c r="A141" s="837"/>
      <c r="B141" s="837"/>
      <c r="C141" s="837"/>
      <c r="D141" s="837"/>
      <c r="E141" s="837"/>
      <c r="F141" s="837"/>
      <c r="G141" s="837"/>
      <c r="H141" s="837"/>
      <c r="I141" s="837"/>
      <c r="J141" s="837"/>
      <c r="K141" s="837"/>
      <c r="L141" s="837"/>
      <c r="M141" s="846"/>
      <c r="N141" s="837"/>
      <c r="O141" s="837"/>
      <c r="P141" s="837"/>
      <c r="Q141" s="837"/>
      <c r="R141" s="837"/>
      <c r="S141" s="837"/>
      <c r="T141" s="837"/>
      <c r="U141" s="837"/>
    </row>
    <row r="142" spans="1:21">
      <c r="A142" s="837"/>
      <c r="B142" s="837"/>
      <c r="C142" s="837"/>
      <c r="D142" s="837"/>
      <c r="E142" s="837"/>
      <c r="F142" s="837"/>
      <c r="G142" s="837"/>
      <c r="H142" s="837"/>
      <c r="I142" s="837"/>
      <c r="J142" s="837"/>
      <c r="K142" s="837"/>
      <c r="L142" s="837"/>
      <c r="M142" s="846"/>
      <c r="N142" s="837"/>
      <c r="O142" s="837"/>
      <c r="P142" s="837"/>
      <c r="Q142" s="837"/>
      <c r="R142" s="837"/>
      <c r="S142" s="837"/>
      <c r="T142" s="837"/>
      <c r="U142" s="837"/>
    </row>
    <row r="143" spans="1:21">
      <c r="A143" s="837"/>
      <c r="B143" s="837"/>
      <c r="C143" s="837"/>
      <c r="D143" s="837"/>
      <c r="E143" s="837"/>
      <c r="F143" s="837"/>
      <c r="G143" s="837"/>
      <c r="H143" s="837"/>
      <c r="I143" s="837"/>
      <c r="J143" s="837"/>
      <c r="K143" s="837"/>
      <c r="L143" s="837"/>
      <c r="M143" s="846"/>
      <c r="N143" s="837"/>
      <c r="O143" s="837"/>
      <c r="P143" s="837"/>
      <c r="Q143" s="837"/>
      <c r="R143" s="837"/>
      <c r="S143" s="837"/>
      <c r="T143" s="837"/>
      <c r="U143" s="837"/>
    </row>
    <row r="144" spans="1:21">
      <c r="A144" s="837"/>
      <c r="B144" s="837"/>
      <c r="C144" s="837"/>
      <c r="D144" s="837"/>
      <c r="E144" s="837"/>
      <c r="F144" s="837"/>
      <c r="G144" s="837"/>
      <c r="H144" s="837"/>
      <c r="I144" s="837"/>
      <c r="J144" s="837"/>
      <c r="K144" s="837"/>
      <c r="L144" s="837"/>
      <c r="M144" s="846"/>
      <c r="N144" s="837"/>
      <c r="O144" s="837"/>
      <c r="P144" s="837"/>
      <c r="Q144" s="837"/>
      <c r="R144" s="837"/>
      <c r="S144" s="837"/>
      <c r="T144" s="837"/>
      <c r="U144" s="837"/>
    </row>
    <row r="145" spans="1:21">
      <c r="A145" s="837"/>
      <c r="B145" s="837"/>
      <c r="C145" s="837"/>
      <c r="D145" s="837"/>
      <c r="E145" s="837"/>
      <c r="F145" s="837"/>
      <c r="G145" s="837"/>
      <c r="H145" s="837"/>
      <c r="I145" s="837"/>
      <c r="J145" s="837"/>
      <c r="K145" s="837"/>
      <c r="L145" s="837"/>
      <c r="M145" s="846"/>
      <c r="N145" s="837"/>
      <c r="O145" s="837"/>
      <c r="P145" s="837"/>
      <c r="Q145" s="837"/>
      <c r="R145" s="837"/>
      <c r="S145" s="837"/>
      <c r="T145" s="837"/>
      <c r="U145" s="837"/>
    </row>
  </sheetData>
  <sheetProtection formatColumns="0" formatRows="0" autoFilter="0"/>
  <mergeCells count="6">
    <mergeCell ref="L130:U130"/>
    <mergeCell ref="L14:L15"/>
    <mergeCell ref="M14:M15"/>
    <mergeCell ref="N14:N15"/>
    <mergeCell ref="U14:U15"/>
    <mergeCell ref="L129:U129"/>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39 U41:U43 U45 U47 U49 U51 U53 U55:U57 U59 U61 U63 U65 U67 U69:U71 U73 U75 U77 U79 U81 U83:U85 U87 U89 U91 U93 U95 U97:U99 U101 U103 U105 U107 U109 U111:U113 U115 U117 U119 U121 U125:U127 U123">
      <formula1>900</formula1>
    </dataValidation>
    <dataValidation type="decimal" allowBlank="1" showErrorMessage="1" errorTitle="Ошибка" error="Допускается ввод только неотрицательных чисел!" sqref="O27:T29 O41:T43 O55:T57 O69:T71 O83:T85 O97:T99 O111:T113 O125:T127">
      <formula1>0</formula1>
      <formula2>9.99999999999999E+23</formula2>
    </dataValidation>
  </dataValidations>
  <pageMargins left="0.35433070866141736" right="0.35433070866141736" top="0.39370078740157483" bottom="0.47222222222222221" header="0.31496062992125984" footer="0.31496062992125984"/>
  <pageSetup paperSize="9" scale="48" fitToWidth="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168"/>
  <sheetViews>
    <sheetView showGridLines="0" view="pageBreakPreview" topLeftCell="L179" zoomScaleNormal="100" zoomScaleSheetLayoutView="100" workbookViewId="0">
      <selection activeCell="L200" sqref="L200:U200"/>
    </sheetView>
  </sheetViews>
  <sheetFormatPr defaultColWidth="9.125" defaultRowHeight="11.4"/>
  <cols>
    <col min="1" max="1" width="2.75" style="392" hidden="1" customWidth="1"/>
    <col min="2" max="2" width="2.75" style="473" hidden="1" customWidth="1"/>
    <col min="3" max="9" width="2.75" style="392" hidden="1" customWidth="1"/>
    <col min="10" max="10" width="4.625" style="392" hidden="1" customWidth="1"/>
    <col min="11" max="11" width="3.75" style="392" hidden="1" customWidth="1"/>
    <col min="12" max="12" width="5.75" style="392" customWidth="1"/>
    <col min="13" max="13" width="57.375" style="392" customWidth="1"/>
    <col min="14" max="14" width="12.75" style="392" customWidth="1"/>
    <col min="15" max="20" width="13.75" style="392" customWidth="1"/>
    <col min="21" max="21" width="31.375" style="392" customWidth="1"/>
    <col min="22" max="16384" width="9.125" style="392"/>
  </cols>
  <sheetData>
    <row r="1" spans="1:21" hidden="1">
      <c r="A1" s="847"/>
      <c r="B1" s="848"/>
      <c r="C1" s="847"/>
      <c r="D1" s="847"/>
      <c r="E1" s="847"/>
      <c r="F1" s="847"/>
      <c r="G1" s="847"/>
      <c r="H1" s="847"/>
      <c r="I1" s="847"/>
      <c r="J1" s="847"/>
      <c r="K1" s="847"/>
      <c r="L1" s="847"/>
      <c r="M1" s="847"/>
      <c r="N1" s="847"/>
      <c r="O1" s="847">
        <v>2022</v>
      </c>
      <c r="P1" s="847">
        <v>2022</v>
      </c>
      <c r="Q1" s="847">
        <v>2022</v>
      </c>
      <c r="R1" s="847">
        <v>2023</v>
      </c>
      <c r="S1" s="847">
        <v>2024</v>
      </c>
      <c r="T1" s="847">
        <v>2024</v>
      </c>
      <c r="U1" s="847"/>
    </row>
    <row r="2" spans="1:21" hidden="1">
      <c r="A2" s="847"/>
      <c r="B2" s="848"/>
      <c r="C2" s="847"/>
      <c r="D2" s="847"/>
      <c r="E2" s="847"/>
      <c r="F2" s="847"/>
      <c r="G2" s="847"/>
      <c r="H2" s="847"/>
      <c r="I2" s="847"/>
      <c r="J2" s="847"/>
      <c r="K2" s="847"/>
      <c r="L2" s="847"/>
      <c r="M2" s="847"/>
      <c r="N2" s="847"/>
      <c r="O2" s="717" t="s">
        <v>271</v>
      </c>
      <c r="P2" s="717" t="s">
        <v>309</v>
      </c>
      <c r="Q2" s="717" t="s">
        <v>289</v>
      </c>
      <c r="R2" s="717" t="s">
        <v>271</v>
      </c>
      <c r="S2" s="717" t="s">
        <v>272</v>
      </c>
      <c r="T2" s="717" t="s">
        <v>271</v>
      </c>
      <c r="U2" s="847"/>
    </row>
    <row r="3" spans="1:21" hidden="1">
      <c r="A3" s="847"/>
      <c r="B3" s="848"/>
      <c r="C3" s="847"/>
      <c r="D3" s="847"/>
      <c r="E3" s="847"/>
      <c r="F3" s="847"/>
      <c r="G3" s="847"/>
      <c r="H3" s="847"/>
      <c r="I3" s="847"/>
      <c r="J3" s="847"/>
      <c r="K3" s="847"/>
      <c r="L3" s="847"/>
      <c r="M3" s="847"/>
      <c r="N3" s="847"/>
      <c r="O3" s="717" t="s">
        <v>2917</v>
      </c>
      <c r="P3" s="717" t="s">
        <v>2918</v>
      </c>
      <c r="Q3" s="717" t="s">
        <v>2919</v>
      </c>
      <c r="R3" s="717" t="s">
        <v>2921</v>
      </c>
      <c r="S3" s="717" t="s">
        <v>2922</v>
      </c>
      <c r="T3" s="717" t="s">
        <v>2923</v>
      </c>
      <c r="U3" s="847"/>
    </row>
    <row r="4" spans="1:21" hidden="1">
      <c r="A4" s="847"/>
      <c r="B4" s="848"/>
      <c r="C4" s="847"/>
      <c r="D4" s="847"/>
      <c r="E4" s="847"/>
      <c r="F4" s="847"/>
      <c r="G4" s="847"/>
      <c r="H4" s="847"/>
      <c r="I4" s="847"/>
      <c r="J4" s="847"/>
      <c r="K4" s="847"/>
      <c r="L4" s="847"/>
      <c r="M4" s="847"/>
      <c r="N4" s="847"/>
      <c r="O4" s="847"/>
      <c r="P4" s="847"/>
      <c r="Q4" s="847"/>
      <c r="R4" s="847"/>
      <c r="S4" s="847"/>
      <c r="T4" s="847"/>
      <c r="U4" s="847"/>
    </row>
    <row r="5" spans="1:21" hidden="1">
      <c r="A5" s="847"/>
      <c r="B5" s="848"/>
      <c r="C5" s="847"/>
      <c r="D5" s="847"/>
      <c r="E5" s="847"/>
      <c r="F5" s="847"/>
      <c r="G5" s="847"/>
      <c r="H5" s="847"/>
      <c r="I5" s="847"/>
      <c r="J5" s="847"/>
      <c r="K5" s="847"/>
      <c r="L5" s="847"/>
      <c r="M5" s="847"/>
      <c r="N5" s="847"/>
      <c r="O5" s="847"/>
      <c r="P5" s="847"/>
      <c r="Q5" s="847"/>
      <c r="R5" s="847"/>
      <c r="S5" s="847"/>
      <c r="T5" s="847"/>
      <c r="U5" s="847"/>
    </row>
    <row r="6" spans="1:21" hidden="1">
      <c r="A6" s="847"/>
      <c r="B6" s="848"/>
      <c r="C6" s="847"/>
      <c r="D6" s="847"/>
      <c r="E6" s="847"/>
      <c r="F6" s="847"/>
      <c r="G6" s="847"/>
      <c r="H6" s="847"/>
      <c r="I6" s="847"/>
      <c r="J6" s="847"/>
      <c r="K6" s="847"/>
      <c r="L6" s="847"/>
      <c r="M6" s="847"/>
      <c r="N6" s="847"/>
      <c r="O6" s="847"/>
      <c r="P6" s="847"/>
      <c r="Q6" s="847"/>
      <c r="R6" s="847"/>
      <c r="S6" s="847"/>
      <c r="T6" s="847"/>
      <c r="U6" s="847"/>
    </row>
    <row r="7" spans="1:21" hidden="1">
      <c r="A7" s="847"/>
      <c r="B7" s="848"/>
      <c r="C7" s="847"/>
      <c r="D7" s="847"/>
      <c r="E7" s="847"/>
      <c r="F7" s="847"/>
      <c r="G7" s="847"/>
      <c r="H7" s="847"/>
      <c r="I7" s="847"/>
      <c r="J7" s="847"/>
      <c r="K7" s="847"/>
      <c r="L7" s="847"/>
      <c r="M7" s="847"/>
      <c r="N7" s="847"/>
      <c r="O7" s="685" t="b">
        <v>1</v>
      </c>
      <c r="P7" s="685" t="b">
        <v>1</v>
      </c>
      <c r="Q7" s="685" t="b">
        <v>1</v>
      </c>
      <c r="R7" s="685" t="b">
        <v>1</v>
      </c>
      <c r="S7" s="717"/>
      <c r="T7" s="717"/>
      <c r="U7" s="847"/>
    </row>
    <row r="8" spans="1:21" hidden="1">
      <c r="A8" s="847"/>
      <c r="B8" s="848"/>
      <c r="C8" s="847"/>
      <c r="D8" s="847"/>
      <c r="E8" s="847"/>
      <c r="F8" s="847"/>
      <c r="G8" s="847"/>
      <c r="H8" s="847"/>
      <c r="I8" s="847"/>
      <c r="J8" s="847"/>
      <c r="K8" s="847"/>
      <c r="L8" s="847"/>
      <c r="M8" s="847"/>
      <c r="N8" s="847"/>
      <c r="O8" s="847"/>
      <c r="P8" s="847"/>
      <c r="Q8" s="847"/>
      <c r="R8" s="847"/>
      <c r="S8" s="847"/>
      <c r="T8" s="847"/>
      <c r="U8" s="847"/>
    </row>
    <row r="9" spans="1:21" hidden="1">
      <c r="A9" s="847"/>
      <c r="B9" s="848"/>
      <c r="C9" s="847"/>
      <c r="D9" s="847"/>
      <c r="E9" s="847"/>
      <c r="F9" s="847"/>
      <c r="G9" s="847"/>
      <c r="H9" s="847"/>
      <c r="I9" s="847"/>
      <c r="J9" s="847"/>
      <c r="K9" s="847"/>
      <c r="L9" s="847"/>
      <c r="M9" s="847"/>
      <c r="N9" s="847"/>
      <c r="O9" s="847"/>
      <c r="P9" s="847"/>
      <c r="Q9" s="847"/>
      <c r="R9" s="847"/>
      <c r="S9" s="847"/>
      <c r="T9" s="847"/>
      <c r="U9" s="847"/>
    </row>
    <row r="10" spans="1:21" hidden="1">
      <c r="A10" s="847"/>
      <c r="B10" s="848"/>
      <c r="C10" s="847"/>
      <c r="D10" s="847"/>
      <c r="E10" s="847"/>
      <c r="F10" s="847"/>
      <c r="G10" s="847"/>
      <c r="H10" s="847"/>
      <c r="I10" s="847"/>
      <c r="J10" s="847"/>
      <c r="K10" s="847"/>
      <c r="L10" s="847"/>
      <c r="M10" s="847"/>
      <c r="N10" s="847"/>
      <c r="O10" s="847"/>
      <c r="P10" s="847"/>
      <c r="Q10" s="847"/>
      <c r="R10" s="847"/>
      <c r="S10" s="847"/>
      <c r="T10" s="847"/>
      <c r="U10" s="847"/>
    </row>
    <row r="11" spans="1:21" ht="15" hidden="1" customHeight="1">
      <c r="A11" s="847"/>
      <c r="B11" s="848"/>
      <c r="C11" s="847"/>
      <c r="D11" s="847"/>
      <c r="E11" s="847"/>
      <c r="F11" s="847"/>
      <c r="G11" s="847"/>
      <c r="H11" s="847"/>
      <c r="I11" s="847"/>
      <c r="J11" s="847"/>
      <c r="K11" s="847"/>
      <c r="L11" s="847"/>
      <c r="M11" s="662"/>
      <c r="N11" s="847"/>
      <c r="O11" s="847"/>
      <c r="P11" s="847"/>
      <c r="Q11" s="847"/>
      <c r="R11" s="847"/>
      <c r="S11" s="847"/>
      <c r="T11" s="847"/>
      <c r="U11" s="847"/>
    </row>
    <row r="12" spans="1:21" s="272" customFormat="1" ht="20.100000000000001" customHeight="1">
      <c r="A12" s="849"/>
      <c r="B12" s="850"/>
      <c r="C12" s="849"/>
      <c r="D12" s="849"/>
      <c r="E12" s="849"/>
      <c r="F12" s="849"/>
      <c r="G12" s="849"/>
      <c r="H12" s="849"/>
      <c r="I12" s="849"/>
      <c r="J12" s="849"/>
      <c r="K12" s="849"/>
      <c r="L12" s="406" t="s">
        <v>1303</v>
      </c>
      <c r="M12" s="405"/>
      <c r="N12" s="405"/>
      <c r="O12" s="405"/>
      <c r="P12" s="405"/>
      <c r="Q12" s="405"/>
      <c r="R12" s="405"/>
      <c r="S12" s="405"/>
      <c r="T12" s="405"/>
      <c r="U12" s="405"/>
    </row>
    <row r="13" spans="1:21" s="402" customFormat="1">
      <c r="B13" s="474"/>
      <c r="L13" s="403"/>
      <c r="M13" s="404"/>
      <c r="N13" s="404"/>
      <c r="O13" s="404"/>
      <c r="P13" s="404"/>
      <c r="Q13" s="404"/>
      <c r="R13" s="404"/>
      <c r="S13" s="404"/>
      <c r="T13" s="404"/>
      <c r="U13" s="404"/>
    </row>
    <row r="14" spans="1:21" s="393" customFormat="1" ht="15" customHeight="1">
      <c r="A14" s="851"/>
      <c r="B14" s="848"/>
      <c r="C14" s="851"/>
      <c r="D14" s="851"/>
      <c r="E14" s="851"/>
      <c r="F14" s="851"/>
      <c r="G14" s="851"/>
      <c r="H14" s="851"/>
      <c r="I14" s="851"/>
      <c r="J14" s="851"/>
      <c r="K14" s="851"/>
      <c r="L14" s="1132" t="s">
        <v>359</v>
      </c>
      <c r="M14" s="1133" t="s">
        <v>216</v>
      </c>
      <c r="N14" s="1132" t="s">
        <v>141</v>
      </c>
      <c r="O14" s="765" t="s">
        <v>2875</v>
      </c>
      <c r="P14" s="765" t="s">
        <v>2875</v>
      </c>
      <c r="Q14" s="765" t="s">
        <v>2875</v>
      </c>
      <c r="R14" s="766" t="s">
        <v>2876</v>
      </c>
      <c r="S14" s="767" t="s">
        <v>2877</v>
      </c>
      <c r="T14" s="767" t="s">
        <v>2877</v>
      </c>
      <c r="U14" s="1113" t="s">
        <v>308</v>
      </c>
    </row>
    <row r="15" spans="1:21" s="393" customFormat="1" ht="45" customHeight="1">
      <c r="A15" s="851"/>
      <c r="B15" s="848"/>
      <c r="C15" s="851"/>
      <c r="D15" s="851"/>
      <c r="E15" s="851"/>
      <c r="F15" s="851"/>
      <c r="G15" s="851"/>
      <c r="H15" s="851"/>
      <c r="I15" s="851"/>
      <c r="J15" s="851"/>
      <c r="K15" s="851"/>
      <c r="L15" s="1136"/>
      <c r="M15" s="1136"/>
      <c r="N15" s="1136"/>
      <c r="O15" s="768" t="s">
        <v>271</v>
      </c>
      <c r="P15" s="768" t="s">
        <v>309</v>
      </c>
      <c r="Q15" s="768" t="s">
        <v>289</v>
      </c>
      <c r="R15" s="768" t="s">
        <v>271</v>
      </c>
      <c r="S15" s="767" t="s">
        <v>272</v>
      </c>
      <c r="T15" s="767" t="s">
        <v>271</v>
      </c>
      <c r="U15" s="1136"/>
    </row>
    <row r="16" spans="1:21" s="394" customFormat="1">
      <c r="A16" s="769" t="s">
        <v>17</v>
      </c>
      <c r="B16" s="852"/>
      <c r="C16" s="852"/>
      <c r="D16" s="852"/>
      <c r="E16" s="852"/>
      <c r="F16" s="852"/>
      <c r="G16" s="852"/>
      <c r="H16" s="852"/>
      <c r="I16" s="852"/>
      <c r="J16" s="852"/>
      <c r="K16" s="852"/>
      <c r="L16" s="813" t="s">
        <v>2860</v>
      </c>
      <c r="M16" s="692"/>
      <c r="N16" s="692"/>
      <c r="O16" s="840">
        <v>0</v>
      </c>
      <c r="P16" s="840">
        <v>852.01611999999989</v>
      </c>
      <c r="Q16" s="840">
        <v>852.01611999999989</v>
      </c>
      <c r="R16" s="840">
        <v>0</v>
      </c>
      <c r="S16" s="840">
        <v>966.34440000000006</v>
      </c>
      <c r="T16" s="840">
        <v>966.34440000000006</v>
      </c>
      <c r="U16" s="840"/>
    </row>
    <row r="17" spans="1:21" s="394" customFormat="1" ht="22.8">
      <c r="A17" s="853" t="s">
        <v>17</v>
      </c>
      <c r="B17" s="848" t="s">
        <v>1163</v>
      </c>
      <c r="C17" s="854" t="s">
        <v>1306</v>
      </c>
      <c r="D17" s="854"/>
      <c r="E17" s="852"/>
      <c r="F17" s="852"/>
      <c r="G17" s="852"/>
      <c r="H17" s="852"/>
      <c r="I17" s="852"/>
      <c r="J17" s="852"/>
      <c r="K17" s="852"/>
      <c r="L17" s="855">
        <v>1</v>
      </c>
      <c r="M17" s="856" t="s">
        <v>1071</v>
      </c>
      <c r="N17" s="857" t="s">
        <v>355</v>
      </c>
      <c r="O17" s="858"/>
      <c r="P17" s="858">
        <v>425.33</v>
      </c>
      <c r="Q17" s="858">
        <v>425.33</v>
      </c>
      <c r="R17" s="858"/>
      <c r="S17" s="817">
        <v>482.4</v>
      </c>
      <c r="T17" s="206">
        <v>482.4</v>
      </c>
      <c r="U17" s="859"/>
    </row>
    <row r="18" spans="1:21" s="394" customFormat="1">
      <c r="A18" s="853" t="s">
        <v>17</v>
      </c>
      <c r="B18" s="848"/>
      <c r="C18" s="854"/>
      <c r="D18" s="854"/>
      <c r="E18" s="852"/>
      <c r="F18" s="852"/>
      <c r="G18" s="852"/>
      <c r="H18" s="852"/>
      <c r="I18" s="852"/>
      <c r="J18" s="852">
        <v>1</v>
      </c>
      <c r="K18" s="852"/>
      <c r="L18" s="855"/>
      <c r="M18" s="856"/>
      <c r="N18" s="857"/>
      <c r="O18" s="424"/>
      <c r="P18" s="424"/>
      <c r="Q18" s="424"/>
      <c r="R18" s="424"/>
      <c r="S18" s="206"/>
      <c r="T18" s="206"/>
      <c r="U18" s="478"/>
    </row>
    <row r="19" spans="1:21" s="394" customFormat="1" ht="13.8">
      <c r="A19" s="806">
        <v>1</v>
      </c>
      <c r="B19" s="852"/>
      <c r="C19" s="854" t="s">
        <v>1306</v>
      </c>
      <c r="D19" s="854" t="s">
        <v>2780</v>
      </c>
      <c r="E19" s="852"/>
      <c r="F19" s="852"/>
      <c r="G19" s="852"/>
      <c r="H19" s="852"/>
      <c r="I19" s="852"/>
      <c r="J19" s="1137" t="s">
        <v>154</v>
      </c>
      <c r="K19" s="646"/>
      <c r="L19" s="855" t="s">
        <v>154</v>
      </c>
      <c r="M19" s="860" t="s">
        <v>2780</v>
      </c>
      <c r="N19" s="857" t="s">
        <v>355</v>
      </c>
      <c r="O19" s="861"/>
      <c r="P19" s="861"/>
      <c r="Q19" s="861"/>
      <c r="R19" s="861"/>
      <c r="S19" s="819">
        <v>482.4</v>
      </c>
      <c r="T19" s="819">
        <v>482.4</v>
      </c>
      <c r="U19" s="859"/>
    </row>
    <row r="20" spans="1:21" s="394" customFormat="1">
      <c r="A20" s="796">
        <v>1</v>
      </c>
      <c r="B20" s="852"/>
      <c r="C20" s="854" t="s">
        <v>1352</v>
      </c>
      <c r="D20" s="854" t="s">
        <v>2780</v>
      </c>
      <c r="E20" s="852"/>
      <c r="F20" s="852"/>
      <c r="G20" s="852"/>
      <c r="H20" s="852"/>
      <c r="I20" s="852"/>
      <c r="J20" s="1137"/>
      <c r="K20" s="852"/>
      <c r="L20" s="862" t="s">
        <v>397</v>
      </c>
      <c r="M20" s="863" t="s">
        <v>1072</v>
      </c>
      <c r="N20" s="857" t="s">
        <v>1073</v>
      </c>
      <c r="O20" s="861"/>
      <c r="P20" s="861"/>
      <c r="Q20" s="861"/>
      <c r="R20" s="861"/>
      <c r="S20" s="858">
        <v>2</v>
      </c>
      <c r="T20" s="858">
        <v>2</v>
      </c>
      <c r="U20" s="859"/>
    </row>
    <row r="21" spans="1:21" s="394" customFormat="1">
      <c r="A21" s="796">
        <v>1</v>
      </c>
      <c r="B21" s="852"/>
      <c r="C21" s="854" t="s">
        <v>1353</v>
      </c>
      <c r="D21" s="854" t="s">
        <v>2780</v>
      </c>
      <c r="E21" s="852"/>
      <c r="F21" s="852"/>
      <c r="G21" s="852"/>
      <c r="H21" s="852"/>
      <c r="I21" s="852"/>
      <c r="J21" s="1137"/>
      <c r="K21" s="852"/>
      <c r="L21" s="862" t="s">
        <v>399</v>
      </c>
      <c r="M21" s="863" t="s">
        <v>1074</v>
      </c>
      <c r="N21" s="857" t="s">
        <v>1075</v>
      </c>
      <c r="O21" s="861"/>
      <c r="P21" s="861"/>
      <c r="Q21" s="861"/>
      <c r="R21" s="861"/>
      <c r="S21" s="858">
        <v>20100</v>
      </c>
      <c r="T21" s="858">
        <v>20100</v>
      </c>
      <c r="U21" s="859"/>
    </row>
    <row r="22" spans="1:21" s="394" customFormat="1" ht="22.8">
      <c r="A22" s="853" t="s">
        <v>17</v>
      </c>
      <c r="B22" s="848" t="s">
        <v>1164</v>
      </c>
      <c r="C22" s="854" t="s">
        <v>1307</v>
      </c>
      <c r="D22" s="854"/>
      <c r="E22" s="852"/>
      <c r="F22" s="852"/>
      <c r="G22" s="852"/>
      <c r="H22" s="852"/>
      <c r="I22" s="852"/>
      <c r="J22" s="852"/>
      <c r="K22" s="852"/>
      <c r="L22" s="855" t="s">
        <v>101</v>
      </c>
      <c r="M22" s="856" t="s">
        <v>1293</v>
      </c>
      <c r="N22" s="857" t="s">
        <v>355</v>
      </c>
      <c r="O22" s="858">
        <v>0</v>
      </c>
      <c r="P22" s="858">
        <v>128.44999999999999</v>
      </c>
      <c r="Q22" s="858">
        <v>128.44999999999999</v>
      </c>
      <c r="R22" s="858">
        <v>0</v>
      </c>
      <c r="S22" s="858">
        <v>145.6848</v>
      </c>
      <c r="T22" s="858">
        <v>145.6848</v>
      </c>
      <c r="U22" s="859"/>
    </row>
    <row r="23" spans="1:21" s="394" customFormat="1">
      <c r="A23" s="853" t="s">
        <v>17</v>
      </c>
      <c r="B23" s="848" t="s">
        <v>1165</v>
      </c>
      <c r="C23" s="854" t="s">
        <v>1308</v>
      </c>
      <c r="D23" s="854"/>
      <c r="E23" s="852"/>
      <c r="F23" s="852"/>
      <c r="G23" s="852"/>
      <c r="H23" s="852"/>
      <c r="I23" s="852"/>
      <c r="J23" s="852"/>
      <c r="K23" s="852"/>
      <c r="L23" s="855" t="s">
        <v>102</v>
      </c>
      <c r="M23" s="856" t="s">
        <v>1076</v>
      </c>
      <c r="N23" s="857" t="s">
        <v>355</v>
      </c>
      <c r="O23" s="858"/>
      <c r="P23" s="858"/>
      <c r="Q23" s="858"/>
      <c r="R23" s="858"/>
      <c r="S23" s="817">
        <v>0</v>
      </c>
      <c r="T23" s="817">
        <v>0</v>
      </c>
      <c r="U23" s="859"/>
    </row>
    <row r="24" spans="1:21" s="394" customFormat="1">
      <c r="A24" s="853" t="s">
        <v>17</v>
      </c>
      <c r="B24" s="848"/>
      <c r="C24" s="854"/>
      <c r="D24" s="854"/>
      <c r="E24" s="852"/>
      <c r="F24" s="852"/>
      <c r="G24" s="852"/>
      <c r="H24" s="852"/>
      <c r="I24" s="852"/>
      <c r="J24" s="852">
        <v>3</v>
      </c>
      <c r="K24" s="852"/>
      <c r="L24" s="855"/>
      <c r="M24" s="856"/>
      <c r="N24" s="857"/>
      <c r="O24" s="424"/>
      <c r="P24" s="424"/>
      <c r="Q24" s="424"/>
      <c r="R24" s="424"/>
      <c r="S24" s="206"/>
      <c r="T24" s="206"/>
      <c r="U24" s="478"/>
    </row>
    <row r="25" spans="1:21" s="394" customFormat="1" ht="22.8">
      <c r="A25" s="853" t="s">
        <v>17</v>
      </c>
      <c r="B25" s="848" t="s">
        <v>1166</v>
      </c>
      <c r="C25" s="854" t="s">
        <v>1362</v>
      </c>
      <c r="D25" s="854"/>
      <c r="E25" s="852"/>
      <c r="F25" s="852"/>
      <c r="G25" s="852"/>
      <c r="H25" s="852"/>
      <c r="I25" s="852"/>
      <c r="J25" s="852"/>
      <c r="K25" s="852"/>
      <c r="L25" s="855" t="s">
        <v>103</v>
      </c>
      <c r="M25" s="856" t="s">
        <v>1294</v>
      </c>
      <c r="N25" s="857" t="s">
        <v>355</v>
      </c>
      <c r="O25" s="858">
        <v>0</v>
      </c>
      <c r="P25" s="858">
        <v>0</v>
      </c>
      <c r="Q25" s="858">
        <v>0</v>
      </c>
      <c r="R25" s="858">
        <v>0</v>
      </c>
      <c r="S25" s="858">
        <v>0</v>
      </c>
      <c r="T25" s="858">
        <v>0</v>
      </c>
      <c r="U25" s="859"/>
    </row>
    <row r="26" spans="1:21" s="394" customFormat="1" ht="22.8">
      <c r="A26" s="853" t="s">
        <v>17</v>
      </c>
      <c r="B26" s="848" t="s">
        <v>1167</v>
      </c>
      <c r="C26" s="854" t="s">
        <v>1311</v>
      </c>
      <c r="D26" s="854"/>
      <c r="E26" s="852"/>
      <c r="F26" s="852"/>
      <c r="G26" s="852"/>
      <c r="H26" s="852"/>
      <c r="I26" s="852"/>
      <c r="J26" s="852"/>
      <c r="K26" s="852"/>
      <c r="L26" s="855" t="s">
        <v>119</v>
      </c>
      <c r="M26" s="856" t="s">
        <v>1077</v>
      </c>
      <c r="N26" s="857" t="s">
        <v>355</v>
      </c>
      <c r="O26" s="858"/>
      <c r="P26" s="858">
        <v>229.06</v>
      </c>
      <c r="Q26" s="858">
        <v>229.06</v>
      </c>
      <c r="R26" s="858"/>
      <c r="S26" s="817">
        <v>259.8</v>
      </c>
      <c r="T26" s="817">
        <v>259.8</v>
      </c>
      <c r="U26" s="859"/>
    </row>
    <row r="27" spans="1:21" s="394" customFormat="1">
      <c r="A27" s="853" t="s">
        <v>17</v>
      </c>
      <c r="B27" s="848"/>
      <c r="C27" s="854"/>
      <c r="D27" s="854"/>
      <c r="E27" s="852"/>
      <c r="F27" s="852"/>
      <c r="G27" s="852"/>
      <c r="H27" s="852"/>
      <c r="I27" s="852"/>
      <c r="J27" s="852">
        <v>5</v>
      </c>
      <c r="K27" s="852"/>
      <c r="L27" s="855"/>
      <c r="M27" s="856"/>
      <c r="N27" s="857"/>
      <c r="O27" s="424"/>
      <c r="P27" s="424"/>
      <c r="Q27" s="424"/>
      <c r="R27" s="424"/>
      <c r="S27" s="206"/>
      <c r="T27" s="206"/>
      <c r="U27" s="478"/>
    </row>
    <row r="28" spans="1:21" s="394" customFormat="1" ht="13.8">
      <c r="A28" s="806">
        <v>1</v>
      </c>
      <c r="B28" s="852"/>
      <c r="C28" s="854" t="s">
        <v>1311</v>
      </c>
      <c r="D28" s="854" t="s">
        <v>2780</v>
      </c>
      <c r="E28" s="852"/>
      <c r="F28" s="852"/>
      <c r="G28" s="852"/>
      <c r="H28" s="852"/>
      <c r="I28" s="852"/>
      <c r="J28" s="1137" t="s">
        <v>121</v>
      </c>
      <c r="K28" s="646"/>
      <c r="L28" s="855" t="s">
        <v>121</v>
      </c>
      <c r="M28" s="860" t="s">
        <v>2780</v>
      </c>
      <c r="N28" s="857" t="s">
        <v>355</v>
      </c>
      <c r="O28" s="861"/>
      <c r="P28" s="861"/>
      <c r="Q28" s="861"/>
      <c r="R28" s="861"/>
      <c r="S28" s="819">
        <v>259.8</v>
      </c>
      <c r="T28" s="819">
        <v>259.8</v>
      </c>
      <c r="U28" s="859"/>
    </row>
    <row r="29" spans="1:21" s="394" customFormat="1">
      <c r="A29" s="796">
        <v>1</v>
      </c>
      <c r="B29" s="852"/>
      <c r="C29" s="854" t="s">
        <v>1337</v>
      </c>
      <c r="D29" s="854" t="s">
        <v>2780</v>
      </c>
      <c r="E29" s="852"/>
      <c r="F29" s="852"/>
      <c r="G29" s="852"/>
      <c r="H29" s="852"/>
      <c r="I29" s="852"/>
      <c r="J29" s="1137"/>
      <c r="K29" s="852"/>
      <c r="L29" s="862" t="s">
        <v>2928</v>
      </c>
      <c r="M29" s="863" t="s">
        <v>1072</v>
      </c>
      <c r="N29" s="857" t="s">
        <v>1073</v>
      </c>
      <c r="O29" s="861"/>
      <c r="P29" s="861"/>
      <c r="Q29" s="861"/>
      <c r="R29" s="861"/>
      <c r="S29" s="858">
        <v>1</v>
      </c>
      <c r="T29" s="858">
        <v>1</v>
      </c>
      <c r="U29" s="859"/>
    </row>
    <row r="30" spans="1:21" s="394" customFormat="1">
      <c r="A30" s="796">
        <v>1</v>
      </c>
      <c r="B30" s="852"/>
      <c r="C30" s="854" t="s">
        <v>1338</v>
      </c>
      <c r="D30" s="854" t="s">
        <v>2780</v>
      </c>
      <c r="E30" s="852"/>
      <c r="F30" s="852"/>
      <c r="G30" s="852"/>
      <c r="H30" s="852"/>
      <c r="I30" s="852"/>
      <c r="J30" s="1137"/>
      <c r="K30" s="852"/>
      <c r="L30" s="862" t="s">
        <v>2929</v>
      </c>
      <c r="M30" s="863" t="s">
        <v>1074</v>
      </c>
      <c r="N30" s="857" t="s">
        <v>1075</v>
      </c>
      <c r="O30" s="861"/>
      <c r="P30" s="861"/>
      <c r="Q30" s="861"/>
      <c r="R30" s="861"/>
      <c r="S30" s="858">
        <v>21650</v>
      </c>
      <c r="T30" s="858">
        <v>21650</v>
      </c>
      <c r="U30" s="859"/>
    </row>
    <row r="31" spans="1:21" s="394" customFormat="1" ht="22.8">
      <c r="A31" s="853" t="s">
        <v>17</v>
      </c>
      <c r="B31" s="848" t="s">
        <v>1168</v>
      </c>
      <c r="C31" s="854" t="s">
        <v>1363</v>
      </c>
      <c r="D31" s="854"/>
      <c r="E31" s="852"/>
      <c r="F31" s="852"/>
      <c r="G31" s="852"/>
      <c r="H31" s="852"/>
      <c r="I31" s="852"/>
      <c r="J31" s="852"/>
      <c r="K31" s="852"/>
      <c r="L31" s="855" t="s">
        <v>123</v>
      </c>
      <c r="M31" s="856" t="s">
        <v>1295</v>
      </c>
      <c r="N31" s="857" t="s">
        <v>355</v>
      </c>
      <c r="O31" s="858">
        <v>0</v>
      </c>
      <c r="P31" s="858">
        <v>69.176119999999997</v>
      </c>
      <c r="Q31" s="858">
        <v>69.176119999999997</v>
      </c>
      <c r="R31" s="858">
        <v>0</v>
      </c>
      <c r="S31" s="858">
        <v>78.459599999999995</v>
      </c>
      <c r="T31" s="858">
        <v>78.459599999999995</v>
      </c>
      <c r="U31" s="859"/>
    </row>
    <row r="32" spans="1:21" s="394" customFormat="1">
      <c r="A32" s="853" t="s">
        <v>17</v>
      </c>
      <c r="B32" s="848" t="s">
        <v>1205</v>
      </c>
      <c r="C32" s="854" t="s">
        <v>1364</v>
      </c>
      <c r="D32" s="854"/>
      <c r="E32" s="852"/>
      <c r="F32" s="852"/>
      <c r="G32" s="852"/>
      <c r="H32" s="852"/>
      <c r="I32" s="852"/>
      <c r="J32" s="852"/>
      <c r="K32" s="852"/>
      <c r="L32" s="855" t="s">
        <v>124</v>
      </c>
      <c r="M32" s="856" t="s">
        <v>1207</v>
      </c>
      <c r="N32" s="857" t="s">
        <v>355</v>
      </c>
      <c r="O32" s="858"/>
      <c r="P32" s="858"/>
      <c r="Q32" s="858"/>
      <c r="R32" s="858"/>
      <c r="S32" s="817">
        <v>0</v>
      </c>
      <c r="T32" s="817">
        <v>0</v>
      </c>
      <c r="U32" s="859"/>
    </row>
    <row r="33" spans="1:21" s="394" customFormat="1">
      <c r="A33" s="853" t="s">
        <v>17</v>
      </c>
      <c r="B33" s="848"/>
      <c r="C33" s="854"/>
      <c r="D33" s="854"/>
      <c r="E33" s="852"/>
      <c r="F33" s="852"/>
      <c r="G33" s="852"/>
      <c r="H33" s="852"/>
      <c r="I33" s="852"/>
      <c r="J33" s="852">
        <v>7</v>
      </c>
      <c r="K33" s="852"/>
      <c r="L33" s="855"/>
      <c r="M33" s="856"/>
      <c r="N33" s="857"/>
      <c r="O33" s="424"/>
      <c r="P33" s="424"/>
      <c r="Q33" s="424"/>
      <c r="R33" s="424"/>
      <c r="S33" s="206"/>
      <c r="T33" s="206"/>
      <c r="U33" s="478"/>
    </row>
    <row r="34" spans="1:21" s="394" customFormat="1" ht="22.8">
      <c r="A34" s="853" t="s">
        <v>17</v>
      </c>
      <c r="B34" s="848" t="s">
        <v>1206</v>
      </c>
      <c r="C34" s="854" t="s">
        <v>1365</v>
      </c>
      <c r="D34" s="854"/>
      <c r="E34" s="852"/>
      <c r="F34" s="852"/>
      <c r="G34" s="852"/>
      <c r="H34" s="852"/>
      <c r="I34" s="852"/>
      <c r="J34" s="852"/>
      <c r="K34" s="852"/>
      <c r="L34" s="855" t="s">
        <v>125</v>
      </c>
      <c r="M34" s="856" t="s">
        <v>1296</v>
      </c>
      <c r="N34" s="857" t="s">
        <v>355</v>
      </c>
      <c r="O34" s="858">
        <v>0</v>
      </c>
      <c r="P34" s="858">
        <v>0</v>
      </c>
      <c r="Q34" s="858">
        <v>0</v>
      </c>
      <c r="R34" s="858">
        <v>0</v>
      </c>
      <c r="S34" s="858">
        <v>0</v>
      </c>
      <c r="T34" s="858">
        <v>0</v>
      </c>
      <c r="U34" s="859"/>
    </row>
    <row r="35" spans="1:21" s="394" customFormat="1">
      <c r="A35" s="769" t="s">
        <v>101</v>
      </c>
      <c r="B35" s="852"/>
      <c r="C35" s="852"/>
      <c r="D35" s="852"/>
      <c r="E35" s="852"/>
      <c r="F35" s="852"/>
      <c r="G35" s="852"/>
      <c r="H35" s="852"/>
      <c r="I35" s="852"/>
      <c r="J35" s="852"/>
      <c r="K35" s="852"/>
      <c r="L35" s="813" t="s">
        <v>2862</v>
      </c>
      <c r="M35" s="692"/>
      <c r="N35" s="692"/>
      <c r="O35" s="840">
        <v>0</v>
      </c>
      <c r="P35" s="840">
        <v>852.01577999999984</v>
      </c>
      <c r="Q35" s="840">
        <v>852.01577999999984</v>
      </c>
      <c r="R35" s="840">
        <v>0</v>
      </c>
      <c r="S35" s="840">
        <v>1304.604</v>
      </c>
      <c r="T35" s="840">
        <v>966.34440000000006</v>
      </c>
      <c r="U35" s="840"/>
    </row>
    <row r="36" spans="1:21" s="394" customFormat="1" ht="22.8">
      <c r="A36" s="853" t="s">
        <v>101</v>
      </c>
      <c r="B36" s="848" t="s">
        <v>1163</v>
      </c>
      <c r="C36" s="854" t="s">
        <v>1306</v>
      </c>
      <c r="D36" s="854"/>
      <c r="E36" s="852"/>
      <c r="F36" s="852"/>
      <c r="G36" s="852"/>
      <c r="H36" s="852"/>
      <c r="I36" s="852"/>
      <c r="J36" s="852"/>
      <c r="K36" s="852"/>
      <c r="L36" s="855">
        <v>1</v>
      </c>
      <c r="M36" s="856" t="s">
        <v>1071</v>
      </c>
      <c r="N36" s="857" t="s">
        <v>355</v>
      </c>
      <c r="O36" s="858"/>
      <c r="P36" s="858">
        <v>425.33</v>
      </c>
      <c r="Q36" s="858">
        <v>425.33</v>
      </c>
      <c r="R36" s="858"/>
      <c r="S36" s="817">
        <v>482.4</v>
      </c>
      <c r="T36" s="206">
        <v>482.4</v>
      </c>
      <c r="U36" s="859"/>
    </row>
    <row r="37" spans="1:21" s="394" customFormat="1">
      <c r="A37" s="853" t="s">
        <v>101</v>
      </c>
      <c r="B37" s="848"/>
      <c r="C37" s="854"/>
      <c r="D37" s="854"/>
      <c r="E37" s="852"/>
      <c r="F37" s="852"/>
      <c r="G37" s="852"/>
      <c r="H37" s="852"/>
      <c r="I37" s="852"/>
      <c r="J37" s="852">
        <v>1</v>
      </c>
      <c r="K37" s="852"/>
      <c r="L37" s="855"/>
      <c r="M37" s="856"/>
      <c r="N37" s="857"/>
      <c r="O37" s="424"/>
      <c r="P37" s="424"/>
      <c r="Q37" s="424"/>
      <c r="R37" s="424"/>
      <c r="S37" s="206"/>
      <c r="T37" s="206"/>
      <c r="U37" s="478"/>
    </row>
    <row r="38" spans="1:21" s="394" customFormat="1" ht="13.8">
      <c r="A38" s="806">
        <v>2</v>
      </c>
      <c r="B38" s="852"/>
      <c r="C38" s="854" t="s">
        <v>1306</v>
      </c>
      <c r="D38" s="854" t="s">
        <v>2780</v>
      </c>
      <c r="E38" s="852"/>
      <c r="F38" s="852"/>
      <c r="G38" s="852"/>
      <c r="H38" s="852"/>
      <c r="I38" s="852"/>
      <c r="J38" s="1137" t="s">
        <v>154</v>
      </c>
      <c r="K38" s="646"/>
      <c r="L38" s="855" t="s">
        <v>154</v>
      </c>
      <c r="M38" s="860" t="s">
        <v>2780</v>
      </c>
      <c r="N38" s="857" t="s">
        <v>355</v>
      </c>
      <c r="O38" s="861"/>
      <c r="P38" s="861"/>
      <c r="Q38" s="861"/>
      <c r="R38" s="861"/>
      <c r="S38" s="819">
        <v>482.4</v>
      </c>
      <c r="T38" s="819">
        <v>482.4</v>
      </c>
      <c r="U38" s="859"/>
    </row>
    <row r="39" spans="1:21" s="394" customFormat="1">
      <c r="A39" s="796">
        <v>2</v>
      </c>
      <c r="B39" s="852"/>
      <c r="C39" s="854" t="s">
        <v>1352</v>
      </c>
      <c r="D39" s="854" t="s">
        <v>2780</v>
      </c>
      <c r="E39" s="852"/>
      <c r="F39" s="852"/>
      <c r="G39" s="852"/>
      <c r="H39" s="852"/>
      <c r="I39" s="852"/>
      <c r="J39" s="1137"/>
      <c r="K39" s="852"/>
      <c r="L39" s="862" t="s">
        <v>397</v>
      </c>
      <c r="M39" s="863" t="s">
        <v>1072</v>
      </c>
      <c r="N39" s="857" t="s">
        <v>1073</v>
      </c>
      <c r="O39" s="861"/>
      <c r="P39" s="861"/>
      <c r="Q39" s="861"/>
      <c r="R39" s="861"/>
      <c r="S39" s="858">
        <v>2</v>
      </c>
      <c r="T39" s="858">
        <v>2</v>
      </c>
      <c r="U39" s="859"/>
    </row>
    <row r="40" spans="1:21" s="394" customFormat="1">
      <c r="A40" s="796">
        <v>2</v>
      </c>
      <c r="B40" s="852"/>
      <c r="C40" s="854" t="s">
        <v>1353</v>
      </c>
      <c r="D40" s="854" t="s">
        <v>2780</v>
      </c>
      <c r="E40" s="852"/>
      <c r="F40" s="852"/>
      <c r="G40" s="852"/>
      <c r="H40" s="852"/>
      <c r="I40" s="852"/>
      <c r="J40" s="1137"/>
      <c r="K40" s="852"/>
      <c r="L40" s="862" t="s">
        <v>399</v>
      </c>
      <c r="M40" s="863" t="s">
        <v>1074</v>
      </c>
      <c r="N40" s="857" t="s">
        <v>1075</v>
      </c>
      <c r="O40" s="861"/>
      <c r="P40" s="861"/>
      <c r="Q40" s="861"/>
      <c r="R40" s="861"/>
      <c r="S40" s="858">
        <v>20100</v>
      </c>
      <c r="T40" s="858">
        <v>20100</v>
      </c>
      <c r="U40" s="859"/>
    </row>
    <row r="41" spans="1:21" s="394" customFormat="1" ht="22.8">
      <c r="A41" s="853" t="s">
        <v>101</v>
      </c>
      <c r="B41" s="848" t="s">
        <v>1164</v>
      </c>
      <c r="C41" s="854" t="s">
        <v>1307</v>
      </c>
      <c r="D41" s="854"/>
      <c r="E41" s="852"/>
      <c r="F41" s="852"/>
      <c r="G41" s="852"/>
      <c r="H41" s="852"/>
      <c r="I41" s="852"/>
      <c r="J41" s="852"/>
      <c r="K41" s="852"/>
      <c r="L41" s="855" t="s">
        <v>101</v>
      </c>
      <c r="M41" s="856" t="s">
        <v>1293</v>
      </c>
      <c r="N41" s="857" t="s">
        <v>355</v>
      </c>
      <c r="O41" s="858">
        <v>0</v>
      </c>
      <c r="P41" s="858">
        <v>128.44965999999999</v>
      </c>
      <c r="Q41" s="858">
        <v>128.44965999999999</v>
      </c>
      <c r="R41" s="858">
        <v>0</v>
      </c>
      <c r="S41" s="858">
        <v>145.6848</v>
      </c>
      <c r="T41" s="858">
        <v>145.6848</v>
      </c>
      <c r="U41" s="859"/>
    </row>
    <row r="42" spans="1:21" s="394" customFormat="1">
      <c r="A42" s="853" t="s">
        <v>101</v>
      </c>
      <c r="B42" s="848" t="s">
        <v>1165</v>
      </c>
      <c r="C42" s="854" t="s">
        <v>1308</v>
      </c>
      <c r="D42" s="854"/>
      <c r="E42" s="852"/>
      <c r="F42" s="852"/>
      <c r="G42" s="852"/>
      <c r="H42" s="852"/>
      <c r="I42" s="852"/>
      <c r="J42" s="852"/>
      <c r="K42" s="852"/>
      <c r="L42" s="855" t="s">
        <v>102</v>
      </c>
      <c r="M42" s="856" t="s">
        <v>1076</v>
      </c>
      <c r="N42" s="857" t="s">
        <v>355</v>
      </c>
      <c r="O42" s="858"/>
      <c r="P42" s="858"/>
      <c r="Q42" s="858"/>
      <c r="R42" s="858"/>
      <c r="S42" s="817">
        <v>0</v>
      </c>
      <c r="T42" s="817">
        <v>0</v>
      </c>
      <c r="U42" s="859"/>
    </row>
    <row r="43" spans="1:21" s="394" customFormat="1">
      <c r="A43" s="853" t="s">
        <v>101</v>
      </c>
      <c r="B43" s="848"/>
      <c r="C43" s="854"/>
      <c r="D43" s="854"/>
      <c r="E43" s="852"/>
      <c r="F43" s="852"/>
      <c r="G43" s="852"/>
      <c r="H43" s="852"/>
      <c r="I43" s="852"/>
      <c r="J43" s="852">
        <v>3</v>
      </c>
      <c r="K43" s="852"/>
      <c r="L43" s="855"/>
      <c r="M43" s="856"/>
      <c r="N43" s="857"/>
      <c r="O43" s="424"/>
      <c r="P43" s="424"/>
      <c r="Q43" s="424"/>
      <c r="R43" s="424"/>
      <c r="S43" s="206"/>
      <c r="T43" s="206"/>
      <c r="U43" s="478"/>
    </row>
    <row r="44" spans="1:21" s="394" customFormat="1" ht="22.8">
      <c r="A44" s="853" t="s">
        <v>101</v>
      </c>
      <c r="B44" s="848" t="s">
        <v>1166</v>
      </c>
      <c r="C44" s="854" t="s">
        <v>1362</v>
      </c>
      <c r="D44" s="854"/>
      <c r="E44" s="852"/>
      <c r="F44" s="852"/>
      <c r="G44" s="852"/>
      <c r="H44" s="852"/>
      <c r="I44" s="852"/>
      <c r="J44" s="852"/>
      <c r="K44" s="852"/>
      <c r="L44" s="855" t="s">
        <v>103</v>
      </c>
      <c r="M44" s="856" t="s">
        <v>1294</v>
      </c>
      <c r="N44" s="857" t="s">
        <v>355</v>
      </c>
      <c r="O44" s="858">
        <v>0</v>
      </c>
      <c r="P44" s="858">
        <v>0</v>
      </c>
      <c r="Q44" s="858">
        <v>0</v>
      </c>
      <c r="R44" s="858">
        <v>0</v>
      </c>
      <c r="S44" s="858">
        <v>0</v>
      </c>
      <c r="T44" s="858">
        <v>0</v>
      </c>
      <c r="U44" s="859"/>
    </row>
    <row r="45" spans="1:21" s="394" customFormat="1" ht="22.8">
      <c r="A45" s="853" t="s">
        <v>101</v>
      </c>
      <c r="B45" s="848" t="s">
        <v>1167</v>
      </c>
      <c r="C45" s="854" t="s">
        <v>1311</v>
      </c>
      <c r="D45" s="854"/>
      <c r="E45" s="852"/>
      <c r="F45" s="852"/>
      <c r="G45" s="852"/>
      <c r="H45" s="852"/>
      <c r="I45" s="852"/>
      <c r="J45" s="852"/>
      <c r="K45" s="852"/>
      <c r="L45" s="855" t="s">
        <v>119</v>
      </c>
      <c r="M45" s="856" t="s">
        <v>1077</v>
      </c>
      <c r="N45" s="857" t="s">
        <v>355</v>
      </c>
      <c r="O45" s="858"/>
      <c r="P45" s="858">
        <v>229.06</v>
      </c>
      <c r="Q45" s="858">
        <v>229.06</v>
      </c>
      <c r="R45" s="858"/>
      <c r="S45" s="817">
        <v>519.6</v>
      </c>
      <c r="T45" s="817">
        <v>259.8</v>
      </c>
      <c r="U45" s="859"/>
    </row>
    <row r="46" spans="1:21" s="394" customFormat="1">
      <c r="A46" s="853" t="s">
        <v>101</v>
      </c>
      <c r="B46" s="848"/>
      <c r="C46" s="854"/>
      <c r="D46" s="854"/>
      <c r="E46" s="852"/>
      <c r="F46" s="852"/>
      <c r="G46" s="852"/>
      <c r="H46" s="852"/>
      <c r="I46" s="852"/>
      <c r="J46" s="852">
        <v>5</v>
      </c>
      <c r="K46" s="852"/>
      <c r="L46" s="855"/>
      <c r="M46" s="856"/>
      <c r="N46" s="857"/>
      <c r="O46" s="424"/>
      <c r="P46" s="424"/>
      <c r="Q46" s="424"/>
      <c r="R46" s="424"/>
      <c r="S46" s="206"/>
      <c r="T46" s="206"/>
      <c r="U46" s="478"/>
    </row>
    <row r="47" spans="1:21" s="394" customFormat="1" ht="13.8">
      <c r="A47" s="806">
        <v>2</v>
      </c>
      <c r="B47" s="852"/>
      <c r="C47" s="854" t="s">
        <v>1311</v>
      </c>
      <c r="D47" s="854" t="s">
        <v>2780</v>
      </c>
      <c r="E47" s="852"/>
      <c r="F47" s="852"/>
      <c r="G47" s="852"/>
      <c r="H47" s="852"/>
      <c r="I47" s="852"/>
      <c r="J47" s="1137" t="s">
        <v>121</v>
      </c>
      <c r="K47" s="646"/>
      <c r="L47" s="855" t="s">
        <v>121</v>
      </c>
      <c r="M47" s="860" t="s">
        <v>2780</v>
      </c>
      <c r="N47" s="857" t="s">
        <v>355</v>
      </c>
      <c r="O47" s="861"/>
      <c r="P47" s="861"/>
      <c r="Q47" s="861"/>
      <c r="R47" s="861"/>
      <c r="S47" s="819">
        <v>519.6</v>
      </c>
      <c r="T47" s="819">
        <v>259.8</v>
      </c>
      <c r="U47" s="859"/>
    </row>
    <row r="48" spans="1:21" s="394" customFormat="1">
      <c r="A48" s="796">
        <v>2</v>
      </c>
      <c r="B48" s="852"/>
      <c r="C48" s="854" t="s">
        <v>1337</v>
      </c>
      <c r="D48" s="854" t="s">
        <v>2780</v>
      </c>
      <c r="E48" s="852"/>
      <c r="F48" s="852"/>
      <c r="G48" s="852"/>
      <c r="H48" s="852"/>
      <c r="I48" s="852"/>
      <c r="J48" s="1137"/>
      <c r="K48" s="852"/>
      <c r="L48" s="862" t="s">
        <v>2928</v>
      </c>
      <c r="M48" s="863" t="s">
        <v>1072</v>
      </c>
      <c r="N48" s="857" t="s">
        <v>1073</v>
      </c>
      <c r="O48" s="861"/>
      <c r="P48" s="861"/>
      <c r="Q48" s="861"/>
      <c r="R48" s="861"/>
      <c r="S48" s="858">
        <v>2</v>
      </c>
      <c r="T48" s="858">
        <v>1</v>
      </c>
      <c r="U48" s="859"/>
    </row>
    <row r="49" spans="1:21" s="394" customFormat="1">
      <c r="A49" s="796">
        <v>2</v>
      </c>
      <c r="B49" s="852"/>
      <c r="C49" s="854" t="s">
        <v>1338</v>
      </c>
      <c r="D49" s="854" t="s">
        <v>2780</v>
      </c>
      <c r="E49" s="852"/>
      <c r="F49" s="852"/>
      <c r="G49" s="852"/>
      <c r="H49" s="852"/>
      <c r="I49" s="852"/>
      <c r="J49" s="1137"/>
      <c r="K49" s="852"/>
      <c r="L49" s="862" t="s">
        <v>2929</v>
      </c>
      <c r="M49" s="863" t="s">
        <v>1074</v>
      </c>
      <c r="N49" s="857" t="s">
        <v>1075</v>
      </c>
      <c r="O49" s="861"/>
      <c r="P49" s="861"/>
      <c r="Q49" s="861"/>
      <c r="R49" s="861"/>
      <c r="S49" s="858">
        <v>21650</v>
      </c>
      <c r="T49" s="858">
        <v>21650</v>
      </c>
      <c r="U49" s="859"/>
    </row>
    <row r="50" spans="1:21" s="394" customFormat="1" ht="22.8">
      <c r="A50" s="853" t="s">
        <v>101</v>
      </c>
      <c r="B50" s="848" t="s">
        <v>1168</v>
      </c>
      <c r="C50" s="854" t="s">
        <v>1363</v>
      </c>
      <c r="D50" s="854"/>
      <c r="E50" s="852"/>
      <c r="F50" s="852"/>
      <c r="G50" s="852"/>
      <c r="H50" s="852"/>
      <c r="I50" s="852"/>
      <c r="J50" s="852"/>
      <c r="K50" s="852"/>
      <c r="L50" s="855" t="s">
        <v>123</v>
      </c>
      <c r="M50" s="856" t="s">
        <v>1295</v>
      </c>
      <c r="N50" s="857" t="s">
        <v>355</v>
      </c>
      <c r="O50" s="858">
        <v>0</v>
      </c>
      <c r="P50" s="858">
        <v>69.176119999999997</v>
      </c>
      <c r="Q50" s="858">
        <v>69.176119999999997</v>
      </c>
      <c r="R50" s="858">
        <v>0</v>
      </c>
      <c r="S50" s="858">
        <v>156.91919999999999</v>
      </c>
      <c r="T50" s="858">
        <v>78.459599999999995</v>
      </c>
      <c r="U50" s="859"/>
    </row>
    <row r="51" spans="1:21" s="394" customFormat="1">
      <c r="A51" s="853" t="s">
        <v>101</v>
      </c>
      <c r="B51" s="848" t="s">
        <v>1205</v>
      </c>
      <c r="C51" s="854" t="s">
        <v>1364</v>
      </c>
      <c r="D51" s="854"/>
      <c r="E51" s="852"/>
      <c r="F51" s="852"/>
      <c r="G51" s="852"/>
      <c r="H51" s="852"/>
      <c r="I51" s="852"/>
      <c r="J51" s="852"/>
      <c r="K51" s="852"/>
      <c r="L51" s="855" t="s">
        <v>124</v>
      </c>
      <c r="M51" s="856" t="s">
        <v>1207</v>
      </c>
      <c r="N51" s="857" t="s">
        <v>355</v>
      </c>
      <c r="O51" s="858"/>
      <c r="P51" s="858"/>
      <c r="Q51" s="858"/>
      <c r="R51" s="858"/>
      <c r="S51" s="817">
        <v>0</v>
      </c>
      <c r="T51" s="817">
        <v>0</v>
      </c>
      <c r="U51" s="859"/>
    </row>
    <row r="52" spans="1:21" s="394" customFormat="1">
      <c r="A52" s="853" t="s">
        <v>101</v>
      </c>
      <c r="B52" s="848"/>
      <c r="C52" s="854"/>
      <c r="D52" s="854"/>
      <c r="E52" s="852"/>
      <c r="F52" s="852"/>
      <c r="G52" s="852"/>
      <c r="H52" s="852"/>
      <c r="I52" s="852"/>
      <c r="J52" s="852">
        <v>7</v>
      </c>
      <c r="K52" s="852"/>
      <c r="L52" s="855"/>
      <c r="M52" s="856"/>
      <c r="N52" s="857"/>
      <c r="O52" s="424"/>
      <c r="P52" s="424"/>
      <c r="Q52" s="424"/>
      <c r="R52" s="424"/>
      <c r="S52" s="206"/>
      <c r="T52" s="206"/>
      <c r="U52" s="478"/>
    </row>
    <row r="53" spans="1:21" s="394" customFormat="1" ht="22.8">
      <c r="A53" s="853" t="s">
        <v>101</v>
      </c>
      <c r="B53" s="848" t="s">
        <v>1206</v>
      </c>
      <c r="C53" s="854" t="s">
        <v>1365</v>
      </c>
      <c r="D53" s="854"/>
      <c r="E53" s="852"/>
      <c r="F53" s="852"/>
      <c r="G53" s="852"/>
      <c r="H53" s="852"/>
      <c r="I53" s="852"/>
      <c r="J53" s="852"/>
      <c r="K53" s="852"/>
      <c r="L53" s="855" t="s">
        <v>125</v>
      </c>
      <c r="M53" s="856" t="s">
        <v>1296</v>
      </c>
      <c r="N53" s="857" t="s">
        <v>355</v>
      </c>
      <c r="O53" s="858">
        <v>0</v>
      </c>
      <c r="P53" s="858">
        <v>0</v>
      </c>
      <c r="Q53" s="858">
        <v>0</v>
      </c>
      <c r="R53" s="858">
        <v>0</v>
      </c>
      <c r="S53" s="858">
        <v>0</v>
      </c>
      <c r="T53" s="858">
        <v>0</v>
      </c>
      <c r="U53" s="859"/>
    </row>
    <row r="54" spans="1:21" s="394" customFormat="1">
      <c r="A54" s="769" t="s">
        <v>102</v>
      </c>
      <c r="B54" s="852"/>
      <c r="C54" s="852"/>
      <c r="D54" s="852"/>
      <c r="E54" s="852"/>
      <c r="F54" s="852"/>
      <c r="G54" s="852"/>
      <c r="H54" s="852"/>
      <c r="I54" s="852"/>
      <c r="J54" s="852"/>
      <c r="K54" s="852"/>
      <c r="L54" s="813" t="s">
        <v>2864</v>
      </c>
      <c r="M54" s="692"/>
      <c r="N54" s="692"/>
      <c r="O54" s="840">
        <v>0</v>
      </c>
      <c r="P54" s="840">
        <v>411.75115999999997</v>
      </c>
      <c r="Q54" s="840">
        <v>411.75115999999997</v>
      </c>
      <c r="R54" s="840">
        <v>0</v>
      </c>
      <c r="S54" s="840">
        <v>458.61439680000001</v>
      </c>
      <c r="T54" s="840">
        <v>458.61439680000001</v>
      </c>
      <c r="U54" s="840"/>
    </row>
    <row r="55" spans="1:21" s="394" customFormat="1" ht="22.8">
      <c r="A55" s="853" t="s">
        <v>102</v>
      </c>
      <c r="B55" s="848" t="s">
        <v>1163</v>
      </c>
      <c r="C55" s="854" t="s">
        <v>1306</v>
      </c>
      <c r="D55" s="854"/>
      <c r="E55" s="852"/>
      <c r="F55" s="852"/>
      <c r="G55" s="852"/>
      <c r="H55" s="852"/>
      <c r="I55" s="852"/>
      <c r="J55" s="852"/>
      <c r="K55" s="852"/>
      <c r="L55" s="855">
        <v>1</v>
      </c>
      <c r="M55" s="856" t="s">
        <v>1071</v>
      </c>
      <c r="N55" s="857" t="s">
        <v>355</v>
      </c>
      <c r="O55" s="858"/>
      <c r="P55" s="858">
        <v>212.67</v>
      </c>
      <c r="Q55" s="858">
        <v>212.67</v>
      </c>
      <c r="R55" s="858"/>
      <c r="S55" s="817">
        <v>241.2</v>
      </c>
      <c r="T55" s="206">
        <v>241.2</v>
      </c>
      <c r="U55" s="859"/>
    </row>
    <row r="56" spans="1:21" s="394" customFormat="1">
      <c r="A56" s="853" t="s">
        <v>102</v>
      </c>
      <c r="B56" s="848"/>
      <c r="C56" s="854"/>
      <c r="D56" s="854"/>
      <c r="E56" s="852"/>
      <c r="F56" s="852"/>
      <c r="G56" s="852"/>
      <c r="H56" s="852"/>
      <c r="I56" s="852"/>
      <c r="J56" s="852">
        <v>1</v>
      </c>
      <c r="K56" s="852"/>
      <c r="L56" s="855"/>
      <c r="M56" s="856"/>
      <c r="N56" s="857"/>
      <c r="O56" s="424"/>
      <c r="P56" s="424"/>
      <c r="Q56" s="424"/>
      <c r="R56" s="424"/>
      <c r="S56" s="206"/>
      <c r="T56" s="206"/>
      <c r="U56" s="478"/>
    </row>
    <row r="57" spans="1:21" s="394" customFormat="1" ht="13.8">
      <c r="A57" s="806">
        <v>3</v>
      </c>
      <c r="B57" s="852"/>
      <c r="C57" s="854" t="s">
        <v>1306</v>
      </c>
      <c r="D57" s="854" t="s">
        <v>2780</v>
      </c>
      <c r="E57" s="852"/>
      <c r="F57" s="852"/>
      <c r="G57" s="852"/>
      <c r="H57" s="852"/>
      <c r="I57" s="852"/>
      <c r="J57" s="1137" t="s">
        <v>154</v>
      </c>
      <c r="K57" s="646"/>
      <c r="L57" s="855" t="s">
        <v>154</v>
      </c>
      <c r="M57" s="860" t="s">
        <v>2780</v>
      </c>
      <c r="N57" s="857" t="s">
        <v>355</v>
      </c>
      <c r="O57" s="861"/>
      <c r="P57" s="861"/>
      <c r="Q57" s="861"/>
      <c r="R57" s="861"/>
      <c r="S57" s="819">
        <v>241.2</v>
      </c>
      <c r="T57" s="819">
        <v>241.2</v>
      </c>
      <c r="U57" s="859"/>
    </row>
    <row r="58" spans="1:21" s="394" customFormat="1">
      <c r="A58" s="796">
        <v>3</v>
      </c>
      <c r="B58" s="852"/>
      <c r="C58" s="854" t="s">
        <v>1352</v>
      </c>
      <c r="D58" s="854" t="s">
        <v>2780</v>
      </c>
      <c r="E58" s="852"/>
      <c r="F58" s="852"/>
      <c r="G58" s="852"/>
      <c r="H58" s="852"/>
      <c r="I58" s="852"/>
      <c r="J58" s="1137"/>
      <c r="K58" s="852"/>
      <c r="L58" s="862" t="s">
        <v>397</v>
      </c>
      <c r="M58" s="863" t="s">
        <v>1072</v>
      </c>
      <c r="N58" s="857" t="s">
        <v>1073</v>
      </c>
      <c r="O58" s="861"/>
      <c r="P58" s="861"/>
      <c r="Q58" s="861"/>
      <c r="R58" s="861"/>
      <c r="S58" s="858">
        <v>1</v>
      </c>
      <c r="T58" s="858">
        <v>1</v>
      </c>
      <c r="U58" s="859"/>
    </row>
    <row r="59" spans="1:21" s="394" customFormat="1">
      <c r="A59" s="796">
        <v>3</v>
      </c>
      <c r="B59" s="852"/>
      <c r="C59" s="854" t="s">
        <v>1353</v>
      </c>
      <c r="D59" s="854" t="s">
        <v>2780</v>
      </c>
      <c r="E59" s="852"/>
      <c r="F59" s="852"/>
      <c r="G59" s="852"/>
      <c r="H59" s="852"/>
      <c r="I59" s="852"/>
      <c r="J59" s="1137"/>
      <c r="K59" s="852"/>
      <c r="L59" s="862" t="s">
        <v>399</v>
      </c>
      <c r="M59" s="863" t="s">
        <v>1074</v>
      </c>
      <c r="N59" s="857" t="s">
        <v>1075</v>
      </c>
      <c r="O59" s="861"/>
      <c r="P59" s="861"/>
      <c r="Q59" s="861"/>
      <c r="R59" s="861"/>
      <c r="S59" s="858">
        <v>20100</v>
      </c>
      <c r="T59" s="858">
        <v>20100</v>
      </c>
      <c r="U59" s="859"/>
    </row>
    <row r="60" spans="1:21" s="394" customFormat="1" ht="22.8">
      <c r="A60" s="853" t="s">
        <v>102</v>
      </c>
      <c r="B60" s="848" t="s">
        <v>1164</v>
      </c>
      <c r="C60" s="854" t="s">
        <v>1307</v>
      </c>
      <c r="D60" s="854"/>
      <c r="E60" s="852"/>
      <c r="F60" s="852"/>
      <c r="G60" s="852"/>
      <c r="H60" s="852"/>
      <c r="I60" s="852"/>
      <c r="J60" s="852"/>
      <c r="K60" s="852"/>
      <c r="L60" s="855" t="s">
        <v>101</v>
      </c>
      <c r="M60" s="856" t="s">
        <v>1293</v>
      </c>
      <c r="N60" s="857" t="s">
        <v>355</v>
      </c>
      <c r="O60" s="858">
        <v>0</v>
      </c>
      <c r="P60" s="858">
        <v>64.22</v>
      </c>
      <c r="Q60" s="858">
        <v>64.22</v>
      </c>
      <c r="R60" s="858">
        <v>0</v>
      </c>
      <c r="S60" s="858">
        <v>72.842399999999998</v>
      </c>
      <c r="T60" s="858">
        <v>72.842399999999998</v>
      </c>
      <c r="U60" s="859"/>
    </row>
    <row r="61" spans="1:21" s="394" customFormat="1">
      <c r="A61" s="853" t="s">
        <v>102</v>
      </c>
      <c r="B61" s="848" t="s">
        <v>1165</v>
      </c>
      <c r="C61" s="854" t="s">
        <v>1308</v>
      </c>
      <c r="D61" s="854"/>
      <c r="E61" s="852"/>
      <c r="F61" s="852"/>
      <c r="G61" s="852"/>
      <c r="H61" s="852"/>
      <c r="I61" s="852"/>
      <c r="J61" s="852"/>
      <c r="K61" s="852"/>
      <c r="L61" s="855" t="s">
        <v>102</v>
      </c>
      <c r="M61" s="856" t="s">
        <v>1076</v>
      </c>
      <c r="N61" s="857" t="s">
        <v>355</v>
      </c>
      <c r="O61" s="858"/>
      <c r="P61" s="858"/>
      <c r="Q61" s="858"/>
      <c r="R61" s="858"/>
      <c r="S61" s="817">
        <v>0</v>
      </c>
      <c r="T61" s="817">
        <v>0</v>
      </c>
      <c r="U61" s="859"/>
    </row>
    <row r="62" spans="1:21" s="394" customFormat="1">
      <c r="A62" s="853" t="s">
        <v>102</v>
      </c>
      <c r="B62" s="848"/>
      <c r="C62" s="854"/>
      <c r="D62" s="854"/>
      <c r="E62" s="852"/>
      <c r="F62" s="852"/>
      <c r="G62" s="852"/>
      <c r="H62" s="852"/>
      <c r="I62" s="852"/>
      <c r="J62" s="852">
        <v>3</v>
      </c>
      <c r="K62" s="852"/>
      <c r="L62" s="855"/>
      <c r="M62" s="856"/>
      <c r="N62" s="857"/>
      <c r="O62" s="424"/>
      <c r="P62" s="424"/>
      <c r="Q62" s="424"/>
      <c r="R62" s="424"/>
      <c r="S62" s="206"/>
      <c r="T62" s="206"/>
      <c r="U62" s="478"/>
    </row>
    <row r="63" spans="1:21" s="394" customFormat="1" ht="22.8">
      <c r="A63" s="853" t="s">
        <v>102</v>
      </c>
      <c r="B63" s="848" t="s">
        <v>1166</v>
      </c>
      <c r="C63" s="854" t="s">
        <v>1362</v>
      </c>
      <c r="D63" s="854"/>
      <c r="E63" s="852"/>
      <c r="F63" s="852"/>
      <c r="G63" s="852"/>
      <c r="H63" s="852"/>
      <c r="I63" s="852"/>
      <c r="J63" s="852"/>
      <c r="K63" s="852"/>
      <c r="L63" s="855" t="s">
        <v>103</v>
      </c>
      <c r="M63" s="856" t="s">
        <v>1294</v>
      </c>
      <c r="N63" s="857" t="s">
        <v>355</v>
      </c>
      <c r="O63" s="858">
        <v>0</v>
      </c>
      <c r="P63" s="858">
        <v>0</v>
      </c>
      <c r="Q63" s="858">
        <v>0</v>
      </c>
      <c r="R63" s="858">
        <v>0</v>
      </c>
      <c r="S63" s="858">
        <v>0</v>
      </c>
      <c r="T63" s="858">
        <v>0</v>
      </c>
      <c r="U63" s="859"/>
    </row>
    <row r="64" spans="1:21" s="394" customFormat="1" ht="22.8">
      <c r="A64" s="853" t="s">
        <v>102</v>
      </c>
      <c r="B64" s="848" t="s">
        <v>1167</v>
      </c>
      <c r="C64" s="854" t="s">
        <v>1311</v>
      </c>
      <c r="D64" s="854"/>
      <c r="E64" s="852"/>
      <c r="F64" s="852"/>
      <c r="G64" s="852"/>
      <c r="H64" s="852"/>
      <c r="I64" s="852"/>
      <c r="J64" s="852"/>
      <c r="K64" s="852"/>
      <c r="L64" s="855" t="s">
        <v>119</v>
      </c>
      <c r="M64" s="856" t="s">
        <v>1077</v>
      </c>
      <c r="N64" s="857" t="s">
        <v>355</v>
      </c>
      <c r="O64" s="858"/>
      <c r="P64" s="858">
        <v>103.58</v>
      </c>
      <c r="Q64" s="858">
        <v>103.58</v>
      </c>
      <c r="R64" s="858"/>
      <c r="S64" s="817">
        <v>111.03840000000001</v>
      </c>
      <c r="T64" s="817">
        <v>111.03840000000001</v>
      </c>
      <c r="U64" s="859"/>
    </row>
    <row r="65" spans="1:21" s="394" customFormat="1">
      <c r="A65" s="853" t="s">
        <v>102</v>
      </c>
      <c r="B65" s="848"/>
      <c r="C65" s="854"/>
      <c r="D65" s="854"/>
      <c r="E65" s="852"/>
      <c r="F65" s="852"/>
      <c r="G65" s="852"/>
      <c r="H65" s="852"/>
      <c r="I65" s="852"/>
      <c r="J65" s="852">
        <v>5</v>
      </c>
      <c r="K65" s="852"/>
      <c r="L65" s="855"/>
      <c r="M65" s="856"/>
      <c r="N65" s="857"/>
      <c r="O65" s="424"/>
      <c r="P65" s="424"/>
      <c r="Q65" s="424"/>
      <c r="R65" s="424"/>
      <c r="S65" s="206"/>
      <c r="T65" s="206"/>
      <c r="U65" s="478"/>
    </row>
    <row r="66" spans="1:21" s="394" customFormat="1" ht="13.8">
      <c r="A66" s="806">
        <v>3</v>
      </c>
      <c r="B66" s="852"/>
      <c r="C66" s="854" t="s">
        <v>1311</v>
      </c>
      <c r="D66" s="854" t="s">
        <v>2780</v>
      </c>
      <c r="E66" s="852"/>
      <c r="F66" s="852"/>
      <c r="G66" s="852"/>
      <c r="H66" s="852"/>
      <c r="I66" s="852"/>
      <c r="J66" s="1137" t="s">
        <v>121</v>
      </c>
      <c r="K66" s="646"/>
      <c r="L66" s="855" t="s">
        <v>121</v>
      </c>
      <c r="M66" s="860" t="s">
        <v>2780</v>
      </c>
      <c r="N66" s="857" t="s">
        <v>355</v>
      </c>
      <c r="O66" s="861"/>
      <c r="P66" s="861"/>
      <c r="Q66" s="861"/>
      <c r="R66" s="861"/>
      <c r="S66" s="819">
        <v>111.03840000000001</v>
      </c>
      <c r="T66" s="819">
        <v>111.03840000000001</v>
      </c>
      <c r="U66" s="859"/>
    </row>
    <row r="67" spans="1:21" s="394" customFormat="1">
      <c r="A67" s="796">
        <v>3</v>
      </c>
      <c r="B67" s="852"/>
      <c r="C67" s="854" t="s">
        <v>1337</v>
      </c>
      <c r="D67" s="854" t="s">
        <v>2780</v>
      </c>
      <c r="E67" s="852"/>
      <c r="F67" s="852"/>
      <c r="G67" s="852"/>
      <c r="H67" s="852"/>
      <c r="I67" s="852"/>
      <c r="J67" s="1137"/>
      <c r="K67" s="852"/>
      <c r="L67" s="862" t="s">
        <v>2928</v>
      </c>
      <c r="M67" s="863" t="s">
        <v>1072</v>
      </c>
      <c r="N67" s="857" t="s">
        <v>1073</v>
      </c>
      <c r="O67" s="861"/>
      <c r="P67" s="861"/>
      <c r="Q67" s="861"/>
      <c r="R67" s="861"/>
      <c r="S67" s="858">
        <v>1</v>
      </c>
      <c r="T67" s="858">
        <v>1</v>
      </c>
      <c r="U67" s="859"/>
    </row>
    <row r="68" spans="1:21" s="394" customFormat="1">
      <c r="A68" s="796">
        <v>3</v>
      </c>
      <c r="B68" s="852"/>
      <c r="C68" s="854" t="s">
        <v>1338</v>
      </c>
      <c r="D68" s="854" t="s">
        <v>2780</v>
      </c>
      <c r="E68" s="852"/>
      <c r="F68" s="852"/>
      <c r="G68" s="852"/>
      <c r="H68" s="852"/>
      <c r="I68" s="852"/>
      <c r="J68" s="1137"/>
      <c r="K68" s="852"/>
      <c r="L68" s="862" t="s">
        <v>2929</v>
      </c>
      <c r="M68" s="863" t="s">
        <v>1074</v>
      </c>
      <c r="N68" s="857" t="s">
        <v>1075</v>
      </c>
      <c r="O68" s="861"/>
      <c r="P68" s="861"/>
      <c r="Q68" s="861"/>
      <c r="R68" s="861"/>
      <c r="S68" s="858">
        <v>9253.2000000000007</v>
      </c>
      <c r="T68" s="858">
        <v>9253.2000000000007</v>
      </c>
      <c r="U68" s="859"/>
    </row>
    <row r="69" spans="1:21" s="394" customFormat="1" ht="22.8">
      <c r="A69" s="853" t="s">
        <v>102</v>
      </c>
      <c r="B69" s="848" t="s">
        <v>1168</v>
      </c>
      <c r="C69" s="854" t="s">
        <v>1363</v>
      </c>
      <c r="D69" s="854"/>
      <c r="E69" s="852"/>
      <c r="F69" s="852"/>
      <c r="G69" s="852"/>
      <c r="H69" s="852"/>
      <c r="I69" s="852"/>
      <c r="J69" s="852"/>
      <c r="K69" s="852"/>
      <c r="L69" s="855" t="s">
        <v>123</v>
      </c>
      <c r="M69" s="856" t="s">
        <v>1295</v>
      </c>
      <c r="N69" s="857" t="s">
        <v>355</v>
      </c>
      <c r="O69" s="858">
        <v>0</v>
      </c>
      <c r="P69" s="858">
        <v>31.28116</v>
      </c>
      <c r="Q69" s="858">
        <v>31.28116</v>
      </c>
      <c r="R69" s="858">
        <v>0</v>
      </c>
      <c r="S69" s="858">
        <v>33.533596799999998</v>
      </c>
      <c r="T69" s="858">
        <v>33.533596799999998</v>
      </c>
      <c r="U69" s="859"/>
    </row>
    <row r="70" spans="1:21" s="394" customFormat="1">
      <c r="A70" s="853" t="s">
        <v>102</v>
      </c>
      <c r="B70" s="848" t="s">
        <v>1205</v>
      </c>
      <c r="C70" s="854" t="s">
        <v>1364</v>
      </c>
      <c r="D70" s="854"/>
      <c r="E70" s="852"/>
      <c r="F70" s="852"/>
      <c r="G70" s="852"/>
      <c r="H70" s="852"/>
      <c r="I70" s="852"/>
      <c r="J70" s="852"/>
      <c r="K70" s="852"/>
      <c r="L70" s="855" t="s">
        <v>124</v>
      </c>
      <c r="M70" s="856" t="s">
        <v>1207</v>
      </c>
      <c r="N70" s="857" t="s">
        <v>355</v>
      </c>
      <c r="O70" s="858"/>
      <c r="P70" s="858"/>
      <c r="Q70" s="858"/>
      <c r="R70" s="858"/>
      <c r="S70" s="817">
        <v>0</v>
      </c>
      <c r="T70" s="817">
        <v>0</v>
      </c>
      <c r="U70" s="859"/>
    </row>
    <row r="71" spans="1:21" s="394" customFormat="1">
      <c r="A71" s="853" t="s">
        <v>102</v>
      </c>
      <c r="B71" s="848"/>
      <c r="C71" s="854"/>
      <c r="D71" s="854"/>
      <c r="E71" s="852"/>
      <c r="F71" s="852"/>
      <c r="G71" s="852"/>
      <c r="H71" s="852"/>
      <c r="I71" s="852"/>
      <c r="J71" s="852">
        <v>7</v>
      </c>
      <c r="K71" s="852"/>
      <c r="L71" s="855"/>
      <c r="M71" s="856"/>
      <c r="N71" s="857"/>
      <c r="O71" s="424"/>
      <c r="P71" s="424"/>
      <c r="Q71" s="424"/>
      <c r="R71" s="424"/>
      <c r="S71" s="206"/>
      <c r="T71" s="206"/>
      <c r="U71" s="478"/>
    </row>
    <row r="72" spans="1:21" s="394" customFormat="1" ht="22.8">
      <c r="A72" s="853" t="s">
        <v>102</v>
      </c>
      <c r="B72" s="848" t="s">
        <v>1206</v>
      </c>
      <c r="C72" s="854" t="s">
        <v>1365</v>
      </c>
      <c r="D72" s="854"/>
      <c r="E72" s="852"/>
      <c r="F72" s="852"/>
      <c r="G72" s="852"/>
      <c r="H72" s="852"/>
      <c r="I72" s="852"/>
      <c r="J72" s="852"/>
      <c r="K72" s="852"/>
      <c r="L72" s="855" t="s">
        <v>125</v>
      </c>
      <c r="M72" s="856" t="s">
        <v>1296</v>
      </c>
      <c r="N72" s="857" t="s">
        <v>355</v>
      </c>
      <c r="O72" s="858">
        <v>0</v>
      </c>
      <c r="P72" s="858">
        <v>0</v>
      </c>
      <c r="Q72" s="858">
        <v>0</v>
      </c>
      <c r="R72" s="858">
        <v>0</v>
      </c>
      <c r="S72" s="858">
        <v>0</v>
      </c>
      <c r="T72" s="858">
        <v>0</v>
      </c>
      <c r="U72" s="859"/>
    </row>
    <row r="73" spans="1:21" s="394" customFormat="1">
      <c r="A73" s="769" t="s">
        <v>103</v>
      </c>
      <c r="B73" s="852"/>
      <c r="C73" s="852"/>
      <c r="D73" s="852"/>
      <c r="E73" s="852"/>
      <c r="F73" s="852"/>
      <c r="G73" s="852"/>
      <c r="H73" s="852"/>
      <c r="I73" s="852"/>
      <c r="J73" s="852"/>
      <c r="K73" s="852"/>
      <c r="L73" s="813" t="s">
        <v>2866</v>
      </c>
      <c r="M73" s="692"/>
      <c r="N73" s="692"/>
      <c r="O73" s="840">
        <v>0</v>
      </c>
      <c r="P73" s="840">
        <v>1083.9280200000001</v>
      </c>
      <c r="Q73" s="840">
        <v>1083.915</v>
      </c>
      <c r="R73" s="840">
        <v>0</v>
      </c>
      <c r="S73" s="840">
        <v>1229.3588160000002</v>
      </c>
      <c r="T73" s="840">
        <v>1229.3588160000002</v>
      </c>
      <c r="U73" s="840"/>
    </row>
    <row r="74" spans="1:21" s="394" customFormat="1" ht="22.8">
      <c r="A74" s="853" t="s">
        <v>103</v>
      </c>
      <c r="B74" s="848" t="s">
        <v>1163</v>
      </c>
      <c r="C74" s="854" t="s">
        <v>1306</v>
      </c>
      <c r="D74" s="854"/>
      <c r="E74" s="852"/>
      <c r="F74" s="852"/>
      <c r="G74" s="852"/>
      <c r="H74" s="852"/>
      <c r="I74" s="852"/>
      <c r="J74" s="852"/>
      <c r="K74" s="852"/>
      <c r="L74" s="855">
        <v>1</v>
      </c>
      <c r="M74" s="856" t="s">
        <v>1071</v>
      </c>
      <c r="N74" s="857" t="s">
        <v>355</v>
      </c>
      <c r="O74" s="858"/>
      <c r="P74" s="858">
        <v>425.33</v>
      </c>
      <c r="Q74" s="858">
        <v>425.33</v>
      </c>
      <c r="R74" s="858"/>
      <c r="S74" s="817">
        <v>482.4</v>
      </c>
      <c r="T74" s="206">
        <v>482.4</v>
      </c>
      <c r="U74" s="859"/>
    </row>
    <row r="75" spans="1:21" s="394" customFormat="1">
      <c r="A75" s="853" t="s">
        <v>103</v>
      </c>
      <c r="B75" s="848"/>
      <c r="C75" s="854"/>
      <c r="D75" s="854"/>
      <c r="E75" s="852"/>
      <c r="F75" s="852"/>
      <c r="G75" s="852"/>
      <c r="H75" s="852"/>
      <c r="I75" s="852"/>
      <c r="J75" s="852">
        <v>1</v>
      </c>
      <c r="K75" s="852"/>
      <c r="L75" s="855"/>
      <c r="M75" s="856"/>
      <c r="N75" s="857"/>
      <c r="O75" s="424"/>
      <c r="P75" s="424"/>
      <c r="Q75" s="424"/>
      <c r="R75" s="424"/>
      <c r="S75" s="206"/>
      <c r="T75" s="206"/>
      <c r="U75" s="478"/>
    </row>
    <row r="76" spans="1:21" s="394" customFormat="1" ht="13.8">
      <c r="A76" s="806">
        <v>4</v>
      </c>
      <c r="B76" s="852"/>
      <c r="C76" s="854" t="s">
        <v>1306</v>
      </c>
      <c r="D76" s="854" t="s">
        <v>2780</v>
      </c>
      <c r="E76" s="852"/>
      <c r="F76" s="852"/>
      <c r="G76" s="852"/>
      <c r="H76" s="852"/>
      <c r="I76" s="852"/>
      <c r="J76" s="1137" t="s">
        <v>154</v>
      </c>
      <c r="K76" s="646"/>
      <c r="L76" s="855" t="s">
        <v>154</v>
      </c>
      <c r="M76" s="860" t="s">
        <v>2780</v>
      </c>
      <c r="N76" s="857" t="s">
        <v>355</v>
      </c>
      <c r="O76" s="861"/>
      <c r="P76" s="861"/>
      <c r="Q76" s="861"/>
      <c r="R76" s="861"/>
      <c r="S76" s="819">
        <v>482.4</v>
      </c>
      <c r="T76" s="819">
        <v>482.4</v>
      </c>
      <c r="U76" s="859"/>
    </row>
    <row r="77" spans="1:21" s="394" customFormat="1">
      <c r="A77" s="796">
        <v>4</v>
      </c>
      <c r="B77" s="852"/>
      <c r="C77" s="854" t="s">
        <v>1352</v>
      </c>
      <c r="D77" s="854" t="s">
        <v>2780</v>
      </c>
      <c r="E77" s="852"/>
      <c r="F77" s="852"/>
      <c r="G77" s="852"/>
      <c r="H77" s="852"/>
      <c r="I77" s="852"/>
      <c r="J77" s="1137"/>
      <c r="K77" s="852"/>
      <c r="L77" s="862" t="s">
        <v>397</v>
      </c>
      <c r="M77" s="863" t="s">
        <v>1072</v>
      </c>
      <c r="N77" s="857" t="s">
        <v>1073</v>
      </c>
      <c r="O77" s="861"/>
      <c r="P77" s="861"/>
      <c r="Q77" s="861"/>
      <c r="R77" s="861"/>
      <c r="S77" s="858">
        <v>2</v>
      </c>
      <c r="T77" s="858">
        <v>2</v>
      </c>
      <c r="U77" s="859"/>
    </row>
    <row r="78" spans="1:21" s="394" customFormat="1">
      <c r="A78" s="796">
        <v>4</v>
      </c>
      <c r="B78" s="852"/>
      <c r="C78" s="854" t="s">
        <v>1353</v>
      </c>
      <c r="D78" s="854" t="s">
        <v>2780</v>
      </c>
      <c r="E78" s="852"/>
      <c r="F78" s="852"/>
      <c r="G78" s="852"/>
      <c r="H78" s="852"/>
      <c r="I78" s="852"/>
      <c r="J78" s="1137"/>
      <c r="K78" s="852"/>
      <c r="L78" s="862" t="s">
        <v>399</v>
      </c>
      <c r="M78" s="863" t="s">
        <v>1074</v>
      </c>
      <c r="N78" s="857" t="s">
        <v>1075</v>
      </c>
      <c r="O78" s="861"/>
      <c r="P78" s="861"/>
      <c r="Q78" s="861"/>
      <c r="R78" s="861"/>
      <c r="S78" s="858">
        <v>20100</v>
      </c>
      <c r="T78" s="858">
        <v>20100</v>
      </c>
      <c r="U78" s="859"/>
    </row>
    <row r="79" spans="1:21" s="394" customFormat="1" ht="22.8">
      <c r="A79" s="853" t="s">
        <v>103</v>
      </c>
      <c r="B79" s="848" t="s">
        <v>1164</v>
      </c>
      <c r="C79" s="854" t="s">
        <v>1307</v>
      </c>
      <c r="D79" s="854"/>
      <c r="E79" s="852"/>
      <c r="F79" s="852"/>
      <c r="G79" s="852"/>
      <c r="H79" s="852"/>
      <c r="I79" s="852"/>
      <c r="J79" s="852"/>
      <c r="K79" s="852"/>
      <c r="L79" s="855" t="s">
        <v>101</v>
      </c>
      <c r="M79" s="856" t="s">
        <v>1293</v>
      </c>
      <c r="N79" s="857" t="s">
        <v>355</v>
      </c>
      <c r="O79" s="858">
        <v>0</v>
      </c>
      <c r="P79" s="858">
        <v>128.44965999999999</v>
      </c>
      <c r="Q79" s="858">
        <v>128.44965999999999</v>
      </c>
      <c r="R79" s="858">
        <v>0</v>
      </c>
      <c r="S79" s="858">
        <v>145.6848</v>
      </c>
      <c r="T79" s="858">
        <v>145.6848</v>
      </c>
      <c r="U79" s="859"/>
    </row>
    <row r="80" spans="1:21" s="394" customFormat="1">
      <c r="A80" s="853" t="s">
        <v>103</v>
      </c>
      <c r="B80" s="848" t="s">
        <v>1165</v>
      </c>
      <c r="C80" s="854" t="s">
        <v>1308</v>
      </c>
      <c r="D80" s="854"/>
      <c r="E80" s="852"/>
      <c r="F80" s="852"/>
      <c r="G80" s="852"/>
      <c r="H80" s="852"/>
      <c r="I80" s="852"/>
      <c r="J80" s="852"/>
      <c r="K80" s="852"/>
      <c r="L80" s="855" t="s">
        <v>102</v>
      </c>
      <c r="M80" s="856" t="s">
        <v>1076</v>
      </c>
      <c r="N80" s="857" t="s">
        <v>355</v>
      </c>
      <c r="O80" s="858"/>
      <c r="P80" s="858"/>
      <c r="Q80" s="858"/>
      <c r="R80" s="858"/>
      <c r="S80" s="817">
        <v>0</v>
      </c>
      <c r="T80" s="817">
        <v>0</v>
      </c>
      <c r="U80" s="859"/>
    </row>
    <row r="81" spans="1:21" s="394" customFormat="1">
      <c r="A81" s="853" t="s">
        <v>103</v>
      </c>
      <c r="B81" s="848"/>
      <c r="C81" s="854"/>
      <c r="D81" s="854"/>
      <c r="E81" s="852"/>
      <c r="F81" s="852"/>
      <c r="G81" s="852"/>
      <c r="H81" s="852"/>
      <c r="I81" s="852"/>
      <c r="J81" s="852">
        <v>3</v>
      </c>
      <c r="K81" s="852"/>
      <c r="L81" s="855"/>
      <c r="M81" s="856"/>
      <c r="N81" s="857"/>
      <c r="O81" s="424"/>
      <c r="P81" s="424"/>
      <c r="Q81" s="424"/>
      <c r="R81" s="424"/>
      <c r="S81" s="206"/>
      <c r="T81" s="206"/>
      <c r="U81" s="478"/>
    </row>
    <row r="82" spans="1:21" s="394" customFormat="1" ht="22.8">
      <c r="A82" s="853" t="s">
        <v>103</v>
      </c>
      <c r="B82" s="848" t="s">
        <v>1166</v>
      </c>
      <c r="C82" s="854" t="s">
        <v>1362</v>
      </c>
      <c r="D82" s="854"/>
      <c r="E82" s="852"/>
      <c r="F82" s="852"/>
      <c r="G82" s="852"/>
      <c r="H82" s="852"/>
      <c r="I82" s="852"/>
      <c r="J82" s="852"/>
      <c r="K82" s="852"/>
      <c r="L82" s="855" t="s">
        <v>103</v>
      </c>
      <c r="M82" s="856" t="s">
        <v>1294</v>
      </c>
      <c r="N82" s="857" t="s">
        <v>355</v>
      </c>
      <c r="O82" s="858">
        <v>0</v>
      </c>
      <c r="P82" s="858">
        <v>0</v>
      </c>
      <c r="Q82" s="858">
        <v>0</v>
      </c>
      <c r="R82" s="858">
        <v>0</v>
      </c>
      <c r="S82" s="858">
        <v>0</v>
      </c>
      <c r="T82" s="858">
        <v>0</v>
      </c>
      <c r="U82" s="859"/>
    </row>
    <row r="83" spans="1:21" s="394" customFormat="1" ht="22.8">
      <c r="A83" s="853" t="s">
        <v>103</v>
      </c>
      <c r="B83" s="848" t="s">
        <v>1167</v>
      </c>
      <c r="C83" s="854" t="s">
        <v>1311</v>
      </c>
      <c r="D83" s="854"/>
      <c r="E83" s="852"/>
      <c r="F83" s="852"/>
      <c r="G83" s="852"/>
      <c r="H83" s="852"/>
      <c r="I83" s="852"/>
      <c r="J83" s="852"/>
      <c r="K83" s="852"/>
      <c r="L83" s="855" t="s">
        <v>119</v>
      </c>
      <c r="M83" s="856" t="s">
        <v>1077</v>
      </c>
      <c r="N83" s="857" t="s">
        <v>355</v>
      </c>
      <c r="O83" s="858"/>
      <c r="P83" s="858">
        <v>407.18</v>
      </c>
      <c r="Q83" s="858">
        <v>407.17</v>
      </c>
      <c r="R83" s="858"/>
      <c r="S83" s="817">
        <v>461.80799999999999</v>
      </c>
      <c r="T83" s="817">
        <v>461.80799999999999</v>
      </c>
      <c r="U83" s="859"/>
    </row>
    <row r="84" spans="1:21" s="394" customFormat="1">
      <c r="A84" s="853" t="s">
        <v>103</v>
      </c>
      <c r="B84" s="848"/>
      <c r="C84" s="854"/>
      <c r="D84" s="854"/>
      <c r="E84" s="852"/>
      <c r="F84" s="852"/>
      <c r="G84" s="852"/>
      <c r="H84" s="852"/>
      <c r="I84" s="852"/>
      <c r="J84" s="852">
        <v>5</v>
      </c>
      <c r="K84" s="852"/>
      <c r="L84" s="855"/>
      <c r="M84" s="856"/>
      <c r="N84" s="857"/>
      <c r="O84" s="424"/>
      <c r="P84" s="424"/>
      <c r="Q84" s="424"/>
      <c r="R84" s="424"/>
      <c r="S84" s="206"/>
      <c r="T84" s="206"/>
      <c r="U84" s="478"/>
    </row>
    <row r="85" spans="1:21" s="394" customFormat="1" ht="13.8">
      <c r="A85" s="806">
        <v>4</v>
      </c>
      <c r="B85" s="852"/>
      <c r="C85" s="854" t="s">
        <v>1311</v>
      </c>
      <c r="D85" s="854" t="s">
        <v>2780</v>
      </c>
      <c r="E85" s="852"/>
      <c r="F85" s="852"/>
      <c r="G85" s="852"/>
      <c r="H85" s="852"/>
      <c r="I85" s="852"/>
      <c r="J85" s="1137" t="s">
        <v>121</v>
      </c>
      <c r="K85" s="646"/>
      <c r="L85" s="855" t="s">
        <v>121</v>
      </c>
      <c r="M85" s="860" t="s">
        <v>2780</v>
      </c>
      <c r="N85" s="857" t="s">
        <v>355</v>
      </c>
      <c r="O85" s="861"/>
      <c r="P85" s="861"/>
      <c r="Q85" s="861"/>
      <c r="R85" s="861"/>
      <c r="S85" s="819">
        <v>461.80799999999999</v>
      </c>
      <c r="T85" s="819">
        <v>461.80799999999999</v>
      </c>
      <c r="U85" s="859"/>
    </row>
    <row r="86" spans="1:21" s="394" customFormat="1">
      <c r="A86" s="796">
        <v>4</v>
      </c>
      <c r="B86" s="852"/>
      <c r="C86" s="854" t="s">
        <v>1337</v>
      </c>
      <c r="D86" s="854" t="s">
        <v>2780</v>
      </c>
      <c r="E86" s="852"/>
      <c r="F86" s="852"/>
      <c r="G86" s="852"/>
      <c r="H86" s="852"/>
      <c r="I86" s="852"/>
      <c r="J86" s="1137"/>
      <c r="K86" s="852"/>
      <c r="L86" s="862" t="s">
        <v>2928</v>
      </c>
      <c r="M86" s="863" t="s">
        <v>1072</v>
      </c>
      <c r="N86" s="857" t="s">
        <v>1073</v>
      </c>
      <c r="O86" s="861"/>
      <c r="P86" s="861"/>
      <c r="Q86" s="861"/>
      <c r="R86" s="861"/>
      <c r="S86" s="858">
        <v>2</v>
      </c>
      <c r="T86" s="858">
        <v>2</v>
      </c>
      <c r="U86" s="859"/>
    </row>
    <row r="87" spans="1:21" s="394" customFormat="1">
      <c r="A87" s="796">
        <v>4</v>
      </c>
      <c r="B87" s="852"/>
      <c r="C87" s="854" t="s">
        <v>1338</v>
      </c>
      <c r="D87" s="854" t="s">
        <v>2780</v>
      </c>
      <c r="E87" s="852"/>
      <c r="F87" s="852"/>
      <c r="G87" s="852"/>
      <c r="H87" s="852"/>
      <c r="I87" s="852"/>
      <c r="J87" s="1137"/>
      <c r="K87" s="852"/>
      <c r="L87" s="862" t="s">
        <v>2929</v>
      </c>
      <c r="M87" s="863" t="s">
        <v>1074</v>
      </c>
      <c r="N87" s="857" t="s">
        <v>1075</v>
      </c>
      <c r="O87" s="861"/>
      <c r="P87" s="861"/>
      <c r="Q87" s="861"/>
      <c r="R87" s="861"/>
      <c r="S87" s="858">
        <v>19242</v>
      </c>
      <c r="T87" s="858">
        <v>19242</v>
      </c>
      <c r="U87" s="859"/>
    </row>
    <row r="88" spans="1:21" s="394" customFormat="1" ht="22.8">
      <c r="A88" s="853" t="s">
        <v>103</v>
      </c>
      <c r="B88" s="848" t="s">
        <v>1168</v>
      </c>
      <c r="C88" s="854" t="s">
        <v>1363</v>
      </c>
      <c r="D88" s="854"/>
      <c r="E88" s="852"/>
      <c r="F88" s="852"/>
      <c r="G88" s="852"/>
      <c r="H88" s="852"/>
      <c r="I88" s="852"/>
      <c r="J88" s="852"/>
      <c r="K88" s="852"/>
      <c r="L88" s="855" t="s">
        <v>123</v>
      </c>
      <c r="M88" s="856" t="s">
        <v>1295</v>
      </c>
      <c r="N88" s="857" t="s">
        <v>355</v>
      </c>
      <c r="O88" s="858">
        <v>0</v>
      </c>
      <c r="P88" s="858">
        <v>122.96835999999999</v>
      </c>
      <c r="Q88" s="858">
        <v>122.96534</v>
      </c>
      <c r="R88" s="858">
        <v>0</v>
      </c>
      <c r="S88" s="858">
        <v>139.466016</v>
      </c>
      <c r="T88" s="858">
        <v>139.466016</v>
      </c>
      <c r="U88" s="859"/>
    </row>
    <row r="89" spans="1:21" s="394" customFormat="1">
      <c r="A89" s="853" t="s">
        <v>103</v>
      </c>
      <c r="B89" s="848" t="s">
        <v>1205</v>
      </c>
      <c r="C89" s="854" t="s">
        <v>1364</v>
      </c>
      <c r="D89" s="854"/>
      <c r="E89" s="852"/>
      <c r="F89" s="852"/>
      <c r="G89" s="852"/>
      <c r="H89" s="852"/>
      <c r="I89" s="852"/>
      <c r="J89" s="852"/>
      <c r="K89" s="852"/>
      <c r="L89" s="855" t="s">
        <v>124</v>
      </c>
      <c r="M89" s="856" t="s">
        <v>1207</v>
      </c>
      <c r="N89" s="857" t="s">
        <v>355</v>
      </c>
      <c r="O89" s="858"/>
      <c r="P89" s="858"/>
      <c r="Q89" s="858"/>
      <c r="R89" s="858"/>
      <c r="S89" s="817">
        <v>0</v>
      </c>
      <c r="T89" s="817">
        <v>0</v>
      </c>
      <c r="U89" s="859"/>
    </row>
    <row r="90" spans="1:21" s="394" customFormat="1">
      <c r="A90" s="853" t="s">
        <v>103</v>
      </c>
      <c r="B90" s="848"/>
      <c r="C90" s="854"/>
      <c r="D90" s="854"/>
      <c r="E90" s="852"/>
      <c r="F90" s="852"/>
      <c r="G90" s="852"/>
      <c r="H90" s="852"/>
      <c r="I90" s="852"/>
      <c r="J90" s="852">
        <v>7</v>
      </c>
      <c r="K90" s="852"/>
      <c r="L90" s="855"/>
      <c r="M90" s="856"/>
      <c r="N90" s="857"/>
      <c r="O90" s="424"/>
      <c r="P90" s="424"/>
      <c r="Q90" s="424"/>
      <c r="R90" s="424"/>
      <c r="S90" s="206"/>
      <c r="T90" s="206"/>
      <c r="U90" s="478"/>
    </row>
    <row r="91" spans="1:21" s="394" customFormat="1" ht="22.8">
      <c r="A91" s="853" t="s">
        <v>103</v>
      </c>
      <c r="B91" s="848" t="s">
        <v>1206</v>
      </c>
      <c r="C91" s="854" t="s">
        <v>1365</v>
      </c>
      <c r="D91" s="854"/>
      <c r="E91" s="852"/>
      <c r="F91" s="852"/>
      <c r="G91" s="852"/>
      <c r="H91" s="852"/>
      <c r="I91" s="852"/>
      <c r="J91" s="852"/>
      <c r="K91" s="852"/>
      <c r="L91" s="855" t="s">
        <v>125</v>
      </c>
      <c r="M91" s="856" t="s">
        <v>1296</v>
      </c>
      <c r="N91" s="857" t="s">
        <v>355</v>
      </c>
      <c r="O91" s="858">
        <v>0</v>
      </c>
      <c r="P91" s="858">
        <v>0</v>
      </c>
      <c r="Q91" s="858">
        <v>0</v>
      </c>
      <c r="R91" s="858">
        <v>0</v>
      </c>
      <c r="S91" s="858">
        <v>0</v>
      </c>
      <c r="T91" s="858">
        <v>0</v>
      </c>
      <c r="U91" s="859"/>
    </row>
    <row r="92" spans="1:21" s="394" customFormat="1">
      <c r="A92" s="769" t="s">
        <v>119</v>
      </c>
      <c r="B92" s="852"/>
      <c r="C92" s="852"/>
      <c r="D92" s="852"/>
      <c r="E92" s="852"/>
      <c r="F92" s="852"/>
      <c r="G92" s="852"/>
      <c r="H92" s="852"/>
      <c r="I92" s="852"/>
      <c r="J92" s="852"/>
      <c r="K92" s="852"/>
      <c r="L92" s="813" t="s">
        <v>2868</v>
      </c>
      <c r="M92" s="692"/>
      <c r="N92" s="692"/>
      <c r="O92" s="840">
        <v>0</v>
      </c>
      <c r="P92" s="840">
        <v>1427.1599999999999</v>
      </c>
      <c r="Q92" s="840">
        <v>1427.1599999999999</v>
      </c>
      <c r="R92" s="840">
        <v>0</v>
      </c>
      <c r="S92" s="840">
        <v>1618.6464000000001</v>
      </c>
      <c r="T92" s="840">
        <v>1618.6464000000001</v>
      </c>
      <c r="U92" s="840"/>
    </row>
    <row r="93" spans="1:21" s="394" customFormat="1" ht="22.8">
      <c r="A93" s="853" t="s">
        <v>119</v>
      </c>
      <c r="B93" s="848" t="s">
        <v>1163</v>
      </c>
      <c r="C93" s="854" t="s">
        <v>1306</v>
      </c>
      <c r="D93" s="854"/>
      <c r="E93" s="852"/>
      <c r="F93" s="852"/>
      <c r="G93" s="852"/>
      <c r="H93" s="852"/>
      <c r="I93" s="852"/>
      <c r="J93" s="852"/>
      <c r="K93" s="852"/>
      <c r="L93" s="855">
        <v>1</v>
      </c>
      <c r="M93" s="856" t="s">
        <v>1071</v>
      </c>
      <c r="N93" s="857" t="s">
        <v>355</v>
      </c>
      <c r="O93" s="858"/>
      <c r="P93" s="858">
        <v>638</v>
      </c>
      <c r="Q93" s="858">
        <v>638</v>
      </c>
      <c r="R93" s="858"/>
      <c r="S93" s="817">
        <v>723.6</v>
      </c>
      <c r="T93" s="206">
        <v>723.6</v>
      </c>
      <c r="U93" s="859"/>
    </row>
    <row r="94" spans="1:21" s="394" customFormat="1">
      <c r="A94" s="853" t="s">
        <v>119</v>
      </c>
      <c r="B94" s="848"/>
      <c r="C94" s="854"/>
      <c r="D94" s="854"/>
      <c r="E94" s="852"/>
      <c r="F94" s="852"/>
      <c r="G94" s="852"/>
      <c r="H94" s="852"/>
      <c r="I94" s="852"/>
      <c r="J94" s="852">
        <v>1</v>
      </c>
      <c r="K94" s="852"/>
      <c r="L94" s="855"/>
      <c r="M94" s="856"/>
      <c r="N94" s="857"/>
      <c r="O94" s="424"/>
      <c r="P94" s="424"/>
      <c r="Q94" s="424"/>
      <c r="R94" s="424"/>
      <c r="S94" s="206"/>
      <c r="T94" s="206"/>
      <c r="U94" s="478"/>
    </row>
    <row r="95" spans="1:21" s="394" customFormat="1" ht="13.8">
      <c r="A95" s="806">
        <v>5</v>
      </c>
      <c r="B95" s="852"/>
      <c r="C95" s="854" t="s">
        <v>1306</v>
      </c>
      <c r="D95" s="854" t="s">
        <v>2780</v>
      </c>
      <c r="E95" s="852"/>
      <c r="F95" s="852"/>
      <c r="G95" s="852"/>
      <c r="H95" s="852"/>
      <c r="I95" s="852"/>
      <c r="J95" s="1137" t="s">
        <v>154</v>
      </c>
      <c r="K95" s="646"/>
      <c r="L95" s="855" t="s">
        <v>154</v>
      </c>
      <c r="M95" s="860" t="s">
        <v>2780</v>
      </c>
      <c r="N95" s="857" t="s">
        <v>355</v>
      </c>
      <c r="O95" s="861"/>
      <c r="P95" s="861"/>
      <c r="Q95" s="861"/>
      <c r="R95" s="819">
        <v>0</v>
      </c>
      <c r="S95" s="819">
        <v>723.6</v>
      </c>
      <c r="T95" s="819">
        <v>723.6</v>
      </c>
      <c r="U95" s="859"/>
    </row>
    <row r="96" spans="1:21" s="394" customFormat="1">
      <c r="A96" s="796">
        <v>5</v>
      </c>
      <c r="B96" s="852"/>
      <c r="C96" s="854" t="s">
        <v>1352</v>
      </c>
      <c r="D96" s="854" t="s">
        <v>2780</v>
      </c>
      <c r="E96" s="852"/>
      <c r="F96" s="852"/>
      <c r="G96" s="852"/>
      <c r="H96" s="852"/>
      <c r="I96" s="852"/>
      <c r="J96" s="1137"/>
      <c r="K96" s="852"/>
      <c r="L96" s="862" t="s">
        <v>397</v>
      </c>
      <c r="M96" s="863" t="s">
        <v>1072</v>
      </c>
      <c r="N96" s="857" t="s">
        <v>1073</v>
      </c>
      <c r="O96" s="861"/>
      <c r="P96" s="861"/>
      <c r="Q96" s="861"/>
      <c r="R96" s="861"/>
      <c r="S96" s="858">
        <v>3</v>
      </c>
      <c r="T96" s="858">
        <v>3</v>
      </c>
      <c r="U96" s="859"/>
    </row>
    <row r="97" spans="1:21" s="394" customFormat="1">
      <c r="A97" s="796">
        <v>5</v>
      </c>
      <c r="B97" s="852"/>
      <c r="C97" s="854" t="s">
        <v>1353</v>
      </c>
      <c r="D97" s="854" t="s">
        <v>2780</v>
      </c>
      <c r="E97" s="852"/>
      <c r="F97" s="852"/>
      <c r="G97" s="852"/>
      <c r="H97" s="852"/>
      <c r="I97" s="852"/>
      <c r="J97" s="1137"/>
      <c r="K97" s="852"/>
      <c r="L97" s="862" t="s">
        <v>399</v>
      </c>
      <c r="M97" s="863" t="s">
        <v>1074</v>
      </c>
      <c r="N97" s="857" t="s">
        <v>1075</v>
      </c>
      <c r="O97" s="861"/>
      <c r="P97" s="861"/>
      <c r="Q97" s="861"/>
      <c r="R97" s="861"/>
      <c r="S97" s="858">
        <v>20100</v>
      </c>
      <c r="T97" s="858">
        <v>20100</v>
      </c>
      <c r="U97" s="859"/>
    </row>
    <row r="98" spans="1:21" s="394" customFormat="1" ht="22.8">
      <c r="A98" s="853" t="s">
        <v>119</v>
      </c>
      <c r="B98" s="848" t="s">
        <v>1164</v>
      </c>
      <c r="C98" s="854" t="s">
        <v>1307</v>
      </c>
      <c r="D98" s="854"/>
      <c r="E98" s="852"/>
      <c r="F98" s="852"/>
      <c r="G98" s="852"/>
      <c r="H98" s="852"/>
      <c r="I98" s="852"/>
      <c r="J98" s="852"/>
      <c r="K98" s="852"/>
      <c r="L98" s="855" t="s">
        <v>101</v>
      </c>
      <c r="M98" s="856" t="s">
        <v>1293</v>
      </c>
      <c r="N98" s="857" t="s">
        <v>355</v>
      </c>
      <c r="O98" s="858">
        <v>0</v>
      </c>
      <c r="P98" s="858">
        <v>192.67</v>
      </c>
      <c r="Q98" s="858">
        <v>192.67</v>
      </c>
      <c r="R98" s="858">
        <v>0</v>
      </c>
      <c r="S98" s="858">
        <v>218.52720000000002</v>
      </c>
      <c r="T98" s="858">
        <v>218.52720000000002</v>
      </c>
      <c r="U98" s="859"/>
    </row>
    <row r="99" spans="1:21" s="394" customFormat="1">
      <c r="A99" s="853" t="s">
        <v>119</v>
      </c>
      <c r="B99" s="848" t="s">
        <v>1165</v>
      </c>
      <c r="C99" s="854" t="s">
        <v>1308</v>
      </c>
      <c r="D99" s="854"/>
      <c r="E99" s="852"/>
      <c r="F99" s="852"/>
      <c r="G99" s="852"/>
      <c r="H99" s="852"/>
      <c r="I99" s="852"/>
      <c r="J99" s="852"/>
      <c r="K99" s="852"/>
      <c r="L99" s="855" t="s">
        <v>102</v>
      </c>
      <c r="M99" s="856" t="s">
        <v>1076</v>
      </c>
      <c r="N99" s="857" t="s">
        <v>355</v>
      </c>
      <c r="O99" s="858"/>
      <c r="P99" s="858"/>
      <c r="Q99" s="858"/>
      <c r="R99" s="858"/>
      <c r="S99" s="817">
        <v>0</v>
      </c>
      <c r="T99" s="817">
        <v>0</v>
      </c>
      <c r="U99" s="859"/>
    </row>
    <row r="100" spans="1:21" s="394" customFormat="1">
      <c r="A100" s="853" t="s">
        <v>119</v>
      </c>
      <c r="B100" s="848"/>
      <c r="C100" s="854"/>
      <c r="D100" s="854"/>
      <c r="E100" s="852"/>
      <c r="F100" s="852"/>
      <c r="G100" s="852"/>
      <c r="H100" s="852"/>
      <c r="I100" s="852"/>
      <c r="J100" s="852">
        <v>3</v>
      </c>
      <c r="K100" s="852"/>
      <c r="L100" s="855"/>
      <c r="M100" s="856"/>
      <c r="N100" s="857"/>
      <c r="O100" s="424"/>
      <c r="P100" s="424"/>
      <c r="Q100" s="424"/>
      <c r="R100" s="424"/>
      <c r="S100" s="206"/>
      <c r="T100" s="206"/>
      <c r="U100" s="478"/>
    </row>
    <row r="101" spans="1:21" s="394" customFormat="1" ht="22.8">
      <c r="A101" s="853" t="s">
        <v>119</v>
      </c>
      <c r="B101" s="848" t="s">
        <v>1166</v>
      </c>
      <c r="C101" s="854" t="s">
        <v>1362</v>
      </c>
      <c r="D101" s="854"/>
      <c r="E101" s="852"/>
      <c r="F101" s="852"/>
      <c r="G101" s="852"/>
      <c r="H101" s="852"/>
      <c r="I101" s="852"/>
      <c r="J101" s="852"/>
      <c r="K101" s="852"/>
      <c r="L101" s="855" t="s">
        <v>103</v>
      </c>
      <c r="M101" s="856" t="s">
        <v>1294</v>
      </c>
      <c r="N101" s="857" t="s">
        <v>355</v>
      </c>
      <c r="O101" s="858">
        <v>0</v>
      </c>
      <c r="P101" s="858">
        <v>0</v>
      </c>
      <c r="Q101" s="858">
        <v>0</v>
      </c>
      <c r="R101" s="858">
        <v>0</v>
      </c>
      <c r="S101" s="858">
        <v>0</v>
      </c>
      <c r="T101" s="858">
        <v>0</v>
      </c>
      <c r="U101" s="859"/>
    </row>
    <row r="102" spans="1:21" s="394" customFormat="1" ht="22.8">
      <c r="A102" s="853" t="s">
        <v>119</v>
      </c>
      <c r="B102" s="848" t="s">
        <v>1167</v>
      </c>
      <c r="C102" s="854" t="s">
        <v>1311</v>
      </c>
      <c r="D102" s="854"/>
      <c r="E102" s="852"/>
      <c r="F102" s="852"/>
      <c r="G102" s="852"/>
      <c r="H102" s="852"/>
      <c r="I102" s="852"/>
      <c r="J102" s="852"/>
      <c r="K102" s="852"/>
      <c r="L102" s="855" t="s">
        <v>119</v>
      </c>
      <c r="M102" s="856" t="s">
        <v>1077</v>
      </c>
      <c r="N102" s="857" t="s">
        <v>355</v>
      </c>
      <c r="O102" s="858"/>
      <c r="P102" s="858">
        <v>458.13</v>
      </c>
      <c r="Q102" s="858">
        <v>458.13</v>
      </c>
      <c r="R102" s="858"/>
      <c r="S102" s="817">
        <v>519.6</v>
      </c>
      <c r="T102" s="817">
        <v>519.6</v>
      </c>
      <c r="U102" s="859"/>
    </row>
    <row r="103" spans="1:21" s="394" customFormat="1">
      <c r="A103" s="853" t="s">
        <v>119</v>
      </c>
      <c r="B103" s="848"/>
      <c r="C103" s="854"/>
      <c r="D103" s="854"/>
      <c r="E103" s="852"/>
      <c r="F103" s="852"/>
      <c r="G103" s="852"/>
      <c r="H103" s="852"/>
      <c r="I103" s="852"/>
      <c r="J103" s="852">
        <v>5</v>
      </c>
      <c r="K103" s="852"/>
      <c r="L103" s="855"/>
      <c r="M103" s="856"/>
      <c r="N103" s="857"/>
      <c r="O103" s="424"/>
      <c r="P103" s="424"/>
      <c r="Q103" s="424"/>
      <c r="R103" s="424"/>
      <c r="S103" s="206"/>
      <c r="T103" s="206"/>
      <c r="U103" s="478"/>
    </row>
    <row r="104" spans="1:21" s="394" customFormat="1" ht="13.8">
      <c r="A104" s="806">
        <v>5</v>
      </c>
      <c r="B104" s="852"/>
      <c r="C104" s="854" t="s">
        <v>1311</v>
      </c>
      <c r="D104" s="854" t="s">
        <v>2780</v>
      </c>
      <c r="E104" s="852"/>
      <c r="F104" s="852"/>
      <c r="G104" s="852"/>
      <c r="H104" s="852"/>
      <c r="I104" s="852"/>
      <c r="J104" s="1137" t="s">
        <v>121</v>
      </c>
      <c r="K104" s="646"/>
      <c r="L104" s="855" t="s">
        <v>121</v>
      </c>
      <c r="M104" s="860" t="s">
        <v>2780</v>
      </c>
      <c r="N104" s="857" t="s">
        <v>355</v>
      </c>
      <c r="O104" s="861"/>
      <c r="P104" s="861"/>
      <c r="Q104" s="861"/>
      <c r="R104" s="861"/>
      <c r="S104" s="819">
        <v>519.6</v>
      </c>
      <c r="T104" s="819">
        <v>519.6</v>
      </c>
      <c r="U104" s="859"/>
    </row>
    <row r="105" spans="1:21" s="394" customFormat="1">
      <c r="A105" s="796">
        <v>5</v>
      </c>
      <c r="B105" s="852"/>
      <c r="C105" s="854" t="s">
        <v>1337</v>
      </c>
      <c r="D105" s="854" t="s">
        <v>2780</v>
      </c>
      <c r="E105" s="852"/>
      <c r="F105" s="852"/>
      <c r="G105" s="852"/>
      <c r="H105" s="852"/>
      <c r="I105" s="852"/>
      <c r="J105" s="1137"/>
      <c r="K105" s="852"/>
      <c r="L105" s="862" t="s">
        <v>2928</v>
      </c>
      <c r="M105" s="863" t="s">
        <v>1072</v>
      </c>
      <c r="N105" s="857" t="s">
        <v>1073</v>
      </c>
      <c r="O105" s="861"/>
      <c r="P105" s="861"/>
      <c r="Q105" s="861"/>
      <c r="R105" s="861"/>
      <c r="S105" s="858">
        <v>2</v>
      </c>
      <c r="T105" s="858">
        <v>2</v>
      </c>
      <c r="U105" s="859"/>
    </row>
    <row r="106" spans="1:21" s="394" customFormat="1">
      <c r="A106" s="796">
        <v>5</v>
      </c>
      <c r="B106" s="852"/>
      <c r="C106" s="854" t="s">
        <v>1338</v>
      </c>
      <c r="D106" s="854" t="s">
        <v>2780</v>
      </c>
      <c r="E106" s="852"/>
      <c r="F106" s="852"/>
      <c r="G106" s="852"/>
      <c r="H106" s="852"/>
      <c r="I106" s="852"/>
      <c r="J106" s="1137"/>
      <c r="K106" s="852"/>
      <c r="L106" s="862" t="s">
        <v>2929</v>
      </c>
      <c r="M106" s="863" t="s">
        <v>1074</v>
      </c>
      <c r="N106" s="857" t="s">
        <v>1075</v>
      </c>
      <c r="O106" s="861"/>
      <c r="P106" s="861"/>
      <c r="Q106" s="861"/>
      <c r="R106" s="861"/>
      <c r="S106" s="858">
        <v>21650</v>
      </c>
      <c r="T106" s="858">
        <v>21650</v>
      </c>
      <c r="U106" s="859"/>
    </row>
    <row r="107" spans="1:21" s="394" customFormat="1" ht="22.8">
      <c r="A107" s="853" t="s">
        <v>119</v>
      </c>
      <c r="B107" s="848" t="s">
        <v>1168</v>
      </c>
      <c r="C107" s="854" t="s">
        <v>1363</v>
      </c>
      <c r="D107" s="854"/>
      <c r="E107" s="852"/>
      <c r="F107" s="852"/>
      <c r="G107" s="852"/>
      <c r="H107" s="852"/>
      <c r="I107" s="852"/>
      <c r="J107" s="852"/>
      <c r="K107" s="852"/>
      <c r="L107" s="855" t="s">
        <v>123</v>
      </c>
      <c r="M107" s="856" t="s">
        <v>1295</v>
      </c>
      <c r="N107" s="857" t="s">
        <v>355</v>
      </c>
      <c r="O107" s="858">
        <v>0</v>
      </c>
      <c r="P107" s="858">
        <v>138.36000000000001</v>
      </c>
      <c r="Q107" s="858">
        <v>138.36000000000001</v>
      </c>
      <c r="R107" s="858">
        <v>0</v>
      </c>
      <c r="S107" s="858">
        <v>156.91919999999999</v>
      </c>
      <c r="T107" s="858">
        <v>156.91919999999999</v>
      </c>
      <c r="U107" s="859"/>
    </row>
    <row r="108" spans="1:21" s="394" customFormat="1">
      <c r="A108" s="853" t="s">
        <v>119</v>
      </c>
      <c r="B108" s="848" t="s">
        <v>1205</v>
      </c>
      <c r="C108" s="854" t="s">
        <v>1364</v>
      </c>
      <c r="D108" s="854"/>
      <c r="E108" s="852"/>
      <c r="F108" s="852"/>
      <c r="G108" s="852"/>
      <c r="H108" s="852"/>
      <c r="I108" s="852"/>
      <c r="J108" s="852"/>
      <c r="K108" s="852"/>
      <c r="L108" s="855" t="s">
        <v>124</v>
      </c>
      <c r="M108" s="856" t="s">
        <v>1207</v>
      </c>
      <c r="N108" s="857" t="s">
        <v>355</v>
      </c>
      <c r="O108" s="858"/>
      <c r="P108" s="858"/>
      <c r="Q108" s="858"/>
      <c r="R108" s="858"/>
      <c r="S108" s="817">
        <v>0</v>
      </c>
      <c r="T108" s="817">
        <v>0</v>
      </c>
      <c r="U108" s="859"/>
    </row>
    <row r="109" spans="1:21" s="394" customFormat="1">
      <c r="A109" s="853" t="s">
        <v>119</v>
      </c>
      <c r="B109" s="848"/>
      <c r="C109" s="854"/>
      <c r="D109" s="854"/>
      <c r="E109" s="852"/>
      <c r="F109" s="852"/>
      <c r="G109" s="852"/>
      <c r="H109" s="852"/>
      <c r="I109" s="852"/>
      <c r="J109" s="852">
        <v>7</v>
      </c>
      <c r="K109" s="852"/>
      <c r="L109" s="855"/>
      <c r="M109" s="856"/>
      <c r="N109" s="857"/>
      <c r="O109" s="424"/>
      <c r="P109" s="424"/>
      <c r="Q109" s="424"/>
      <c r="R109" s="424"/>
      <c r="S109" s="206"/>
      <c r="T109" s="206"/>
      <c r="U109" s="478"/>
    </row>
    <row r="110" spans="1:21" s="394" customFormat="1" ht="22.8">
      <c r="A110" s="853" t="s">
        <v>119</v>
      </c>
      <c r="B110" s="848" t="s">
        <v>1206</v>
      </c>
      <c r="C110" s="854" t="s">
        <v>1365</v>
      </c>
      <c r="D110" s="854"/>
      <c r="E110" s="852"/>
      <c r="F110" s="852"/>
      <c r="G110" s="852"/>
      <c r="H110" s="852"/>
      <c r="I110" s="852"/>
      <c r="J110" s="852"/>
      <c r="K110" s="852"/>
      <c r="L110" s="855" t="s">
        <v>125</v>
      </c>
      <c r="M110" s="856" t="s">
        <v>1296</v>
      </c>
      <c r="N110" s="857" t="s">
        <v>355</v>
      </c>
      <c r="O110" s="858">
        <v>0</v>
      </c>
      <c r="P110" s="858">
        <v>0</v>
      </c>
      <c r="Q110" s="858">
        <v>0</v>
      </c>
      <c r="R110" s="858">
        <v>0</v>
      </c>
      <c r="S110" s="858">
        <v>0</v>
      </c>
      <c r="T110" s="858">
        <v>0</v>
      </c>
      <c r="U110" s="859"/>
    </row>
    <row r="111" spans="1:21" s="394" customFormat="1">
      <c r="A111" s="769" t="s">
        <v>123</v>
      </c>
      <c r="B111" s="852"/>
      <c r="C111" s="852"/>
      <c r="D111" s="852"/>
      <c r="E111" s="852"/>
      <c r="F111" s="852"/>
      <c r="G111" s="852"/>
      <c r="H111" s="852"/>
      <c r="I111" s="852"/>
      <c r="J111" s="852"/>
      <c r="K111" s="852"/>
      <c r="L111" s="813" t="s">
        <v>2870</v>
      </c>
      <c r="M111" s="692"/>
      <c r="N111" s="692"/>
      <c r="O111" s="840">
        <v>0</v>
      </c>
      <c r="P111" s="840">
        <v>575.12612000000001</v>
      </c>
      <c r="Q111" s="840">
        <v>575.12612000000001</v>
      </c>
      <c r="R111" s="840">
        <v>0</v>
      </c>
      <c r="S111" s="840">
        <v>652.30200000000002</v>
      </c>
      <c r="T111" s="840">
        <v>652.30200000000002</v>
      </c>
      <c r="U111" s="840"/>
    </row>
    <row r="112" spans="1:21" s="394" customFormat="1" ht="22.8">
      <c r="A112" s="853" t="s">
        <v>123</v>
      </c>
      <c r="B112" s="848" t="s">
        <v>1163</v>
      </c>
      <c r="C112" s="854" t="s">
        <v>1306</v>
      </c>
      <c r="D112" s="854"/>
      <c r="E112" s="852"/>
      <c r="F112" s="852"/>
      <c r="G112" s="852"/>
      <c r="H112" s="852"/>
      <c r="I112" s="852"/>
      <c r="J112" s="852"/>
      <c r="K112" s="852"/>
      <c r="L112" s="855">
        <v>1</v>
      </c>
      <c r="M112" s="856" t="s">
        <v>1071</v>
      </c>
      <c r="N112" s="857" t="s">
        <v>355</v>
      </c>
      <c r="O112" s="858"/>
      <c r="P112" s="858">
        <v>212.67</v>
      </c>
      <c r="Q112" s="858">
        <v>212.67</v>
      </c>
      <c r="R112" s="858"/>
      <c r="S112" s="817">
        <v>241.2</v>
      </c>
      <c r="T112" s="206">
        <v>241.2</v>
      </c>
      <c r="U112" s="859"/>
    </row>
    <row r="113" spans="1:21" s="394" customFormat="1">
      <c r="A113" s="853" t="s">
        <v>123</v>
      </c>
      <c r="B113" s="848"/>
      <c r="C113" s="854"/>
      <c r="D113" s="854"/>
      <c r="E113" s="852"/>
      <c r="F113" s="852"/>
      <c r="G113" s="852"/>
      <c r="H113" s="852"/>
      <c r="I113" s="852"/>
      <c r="J113" s="852">
        <v>1</v>
      </c>
      <c r="K113" s="852"/>
      <c r="L113" s="855"/>
      <c r="M113" s="856"/>
      <c r="N113" s="857"/>
      <c r="O113" s="424"/>
      <c r="P113" s="424"/>
      <c r="Q113" s="424"/>
      <c r="R113" s="424"/>
      <c r="S113" s="206"/>
      <c r="T113" s="206"/>
      <c r="U113" s="478"/>
    </row>
    <row r="114" spans="1:21" s="394" customFormat="1" ht="13.8">
      <c r="A114" s="806">
        <v>6</v>
      </c>
      <c r="B114" s="852"/>
      <c r="C114" s="854" t="s">
        <v>1306</v>
      </c>
      <c r="D114" s="854" t="s">
        <v>2780</v>
      </c>
      <c r="E114" s="852"/>
      <c r="F114" s="852"/>
      <c r="G114" s="852"/>
      <c r="H114" s="852"/>
      <c r="I114" s="852"/>
      <c r="J114" s="1137" t="s">
        <v>154</v>
      </c>
      <c r="K114" s="646"/>
      <c r="L114" s="855" t="s">
        <v>154</v>
      </c>
      <c r="M114" s="860" t="s">
        <v>2780</v>
      </c>
      <c r="N114" s="857" t="s">
        <v>355</v>
      </c>
      <c r="O114" s="861"/>
      <c r="P114" s="861"/>
      <c r="Q114" s="861"/>
      <c r="R114" s="861"/>
      <c r="S114" s="819">
        <v>241.2</v>
      </c>
      <c r="T114" s="819">
        <v>241.2</v>
      </c>
      <c r="U114" s="859"/>
    </row>
    <row r="115" spans="1:21" s="394" customFormat="1">
      <c r="A115" s="796">
        <v>6</v>
      </c>
      <c r="B115" s="852"/>
      <c r="C115" s="854" t="s">
        <v>1352</v>
      </c>
      <c r="D115" s="854" t="s">
        <v>2780</v>
      </c>
      <c r="E115" s="852"/>
      <c r="F115" s="852"/>
      <c r="G115" s="852"/>
      <c r="H115" s="852"/>
      <c r="I115" s="852"/>
      <c r="J115" s="1137"/>
      <c r="K115" s="852"/>
      <c r="L115" s="862" t="s">
        <v>397</v>
      </c>
      <c r="M115" s="863" t="s">
        <v>1072</v>
      </c>
      <c r="N115" s="857" t="s">
        <v>1073</v>
      </c>
      <c r="O115" s="861"/>
      <c r="P115" s="861"/>
      <c r="Q115" s="861"/>
      <c r="R115" s="861"/>
      <c r="S115" s="858">
        <v>1</v>
      </c>
      <c r="T115" s="858">
        <v>1</v>
      </c>
      <c r="U115" s="859"/>
    </row>
    <row r="116" spans="1:21" s="394" customFormat="1">
      <c r="A116" s="796">
        <v>6</v>
      </c>
      <c r="B116" s="852"/>
      <c r="C116" s="854" t="s">
        <v>1353</v>
      </c>
      <c r="D116" s="854" t="s">
        <v>2780</v>
      </c>
      <c r="E116" s="852"/>
      <c r="F116" s="852"/>
      <c r="G116" s="852"/>
      <c r="H116" s="852"/>
      <c r="I116" s="852"/>
      <c r="J116" s="1137"/>
      <c r="K116" s="852"/>
      <c r="L116" s="862" t="s">
        <v>399</v>
      </c>
      <c r="M116" s="863" t="s">
        <v>1074</v>
      </c>
      <c r="N116" s="857" t="s">
        <v>1075</v>
      </c>
      <c r="O116" s="861"/>
      <c r="P116" s="861"/>
      <c r="Q116" s="861"/>
      <c r="R116" s="861"/>
      <c r="S116" s="858">
        <v>20100</v>
      </c>
      <c r="T116" s="858">
        <v>20100</v>
      </c>
      <c r="U116" s="859"/>
    </row>
    <row r="117" spans="1:21" s="394" customFormat="1" ht="22.8">
      <c r="A117" s="853" t="s">
        <v>123</v>
      </c>
      <c r="B117" s="848" t="s">
        <v>1164</v>
      </c>
      <c r="C117" s="854" t="s">
        <v>1307</v>
      </c>
      <c r="D117" s="854"/>
      <c r="E117" s="852"/>
      <c r="F117" s="852"/>
      <c r="G117" s="852"/>
      <c r="H117" s="852"/>
      <c r="I117" s="852"/>
      <c r="J117" s="852"/>
      <c r="K117" s="852"/>
      <c r="L117" s="855" t="s">
        <v>101</v>
      </c>
      <c r="M117" s="856" t="s">
        <v>1293</v>
      </c>
      <c r="N117" s="857" t="s">
        <v>355</v>
      </c>
      <c r="O117" s="858">
        <v>0</v>
      </c>
      <c r="P117" s="858">
        <v>64.22</v>
      </c>
      <c r="Q117" s="858">
        <v>64.22</v>
      </c>
      <c r="R117" s="858">
        <v>0</v>
      </c>
      <c r="S117" s="858">
        <v>72.842399999999998</v>
      </c>
      <c r="T117" s="858">
        <v>72.842399999999998</v>
      </c>
      <c r="U117" s="859"/>
    </row>
    <row r="118" spans="1:21" s="394" customFormat="1">
      <c r="A118" s="853" t="s">
        <v>123</v>
      </c>
      <c r="B118" s="848" t="s">
        <v>1165</v>
      </c>
      <c r="C118" s="854" t="s">
        <v>1308</v>
      </c>
      <c r="D118" s="854"/>
      <c r="E118" s="852"/>
      <c r="F118" s="852"/>
      <c r="G118" s="852"/>
      <c r="H118" s="852"/>
      <c r="I118" s="852"/>
      <c r="J118" s="852"/>
      <c r="K118" s="852"/>
      <c r="L118" s="855" t="s">
        <v>102</v>
      </c>
      <c r="M118" s="856" t="s">
        <v>1076</v>
      </c>
      <c r="N118" s="857" t="s">
        <v>355</v>
      </c>
      <c r="O118" s="858"/>
      <c r="P118" s="858"/>
      <c r="Q118" s="858"/>
      <c r="R118" s="858"/>
      <c r="S118" s="817">
        <v>0</v>
      </c>
      <c r="T118" s="817">
        <v>0</v>
      </c>
      <c r="U118" s="859"/>
    </row>
    <row r="119" spans="1:21" s="394" customFormat="1">
      <c r="A119" s="853" t="s">
        <v>123</v>
      </c>
      <c r="B119" s="848"/>
      <c r="C119" s="854"/>
      <c r="D119" s="854"/>
      <c r="E119" s="852"/>
      <c r="F119" s="852"/>
      <c r="G119" s="852"/>
      <c r="H119" s="852"/>
      <c r="I119" s="852"/>
      <c r="J119" s="852">
        <v>3</v>
      </c>
      <c r="K119" s="852"/>
      <c r="L119" s="855"/>
      <c r="M119" s="856"/>
      <c r="N119" s="857"/>
      <c r="O119" s="424"/>
      <c r="P119" s="424"/>
      <c r="Q119" s="424"/>
      <c r="R119" s="424"/>
      <c r="S119" s="206"/>
      <c r="T119" s="206"/>
      <c r="U119" s="478"/>
    </row>
    <row r="120" spans="1:21" s="394" customFormat="1" ht="22.8">
      <c r="A120" s="853" t="s">
        <v>123</v>
      </c>
      <c r="B120" s="848" t="s">
        <v>1166</v>
      </c>
      <c r="C120" s="854" t="s">
        <v>1362</v>
      </c>
      <c r="D120" s="854"/>
      <c r="E120" s="852"/>
      <c r="F120" s="852"/>
      <c r="G120" s="852"/>
      <c r="H120" s="852"/>
      <c r="I120" s="852"/>
      <c r="J120" s="852"/>
      <c r="K120" s="852"/>
      <c r="L120" s="855" t="s">
        <v>103</v>
      </c>
      <c r="M120" s="856" t="s">
        <v>1294</v>
      </c>
      <c r="N120" s="857" t="s">
        <v>355</v>
      </c>
      <c r="O120" s="858">
        <v>0</v>
      </c>
      <c r="P120" s="858">
        <v>0</v>
      </c>
      <c r="Q120" s="858">
        <v>0</v>
      </c>
      <c r="R120" s="858">
        <v>0</v>
      </c>
      <c r="S120" s="858">
        <v>0</v>
      </c>
      <c r="T120" s="858">
        <v>0</v>
      </c>
      <c r="U120" s="859"/>
    </row>
    <row r="121" spans="1:21" s="394" customFormat="1" ht="22.8">
      <c r="A121" s="853" t="s">
        <v>123</v>
      </c>
      <c r="B121" s="848" t="s">
        <v>1167</v>
      </c>
      <c r="C121" s="854" t="s">
        <v>1311</v>
      </c>
      <c r="D121" s="854"/>
      <c r="E121" s="852"/>
      <c r="F121" s="852"/>
      <c r="G121" s="852"/>
      <c r="H121" s="852"/>
      <c r="I121" s="852"/>
      <c r="J121" s="852"/>
      <c r="K121" s="852"/>
      <c r="L121" s="855" t="s">
        <v>119</v>
      </c>
      <c r="M121" s="856" t="s">
        <v>1077</v>
      </c>
      <c r="N121" s="857" t="s">
        <v>355</v>
      </c>
      <c r="O121" s="858"/>
      <c r="P121" s="858">
        <v>229.06</v>
      </c>
      <c r="Q121" s="858">
        <v>229.06</v>
      </c>
      <c r="R121" s="858"/>
      <c r="S121" s="817">
        <v>259.8</v>
      </c>
      <c r="T121" s="817">
        <v>259.8</v>
      </c>
      <c r="U121" s="859"/>
    </row>
    <row r="122" spans="1:21" s="394" customFormat="1">
      <c r="A122" s="853" t="s">
        <v>123</v>
      </c>
      <c r="B122" s="848"/>
      <c r="C122" s="854"/>
      <c r="D122" s="854"/>
      <c r="E122" s="852"/>
      <c r="F122" s="852"/>
      <c r="G122" s="852"/>
      <c r="H122" s="852"/>
      <c r="I122" s="852"/>
      <c r="J122" s="852">
        <v>5</v>
      </c>
      <c r="K122" s="852"/>
      <c r="L122" s="855"/>
      <c r="M122" s="856"/>
      <c r="N122" s="857"/>
      <c r="O122" s="424"/>
      <c r="P122" s="424"/>
      <c r="Q122" s="424"/>
      <c r="R122" s="424"/>
      <c r="S122" s="206"/>
      <c r="T122" s="206"/>
      <c r="U122" s="478"/>
    </row>
    <row r="123" spans="1:21" s="394" customFormat="1" ht="13.8">
      <c r="A123" s="806">
        <v>6</v>
      </c>
      <c r="B123" s="852"/>
      <c r="C123" s="854" t="s">
        <v>1311</v>
      </c>
      <c r="D123" s="854" t="s">
        <v>2780</v>
      </c>
      <c r="E123" s="852"/>
      <c r="F123" s="852"/>
      <c r="G123" s="852"/>
      <c r="H123" s="852"/>
      <c r="I123" s="852"/>
      <c r="J123" s="1137" t="s">
        <v>121</v>
      </c>
      <c r="K123" s="646"/>
      <c r="L123" s="855" t="s">
        <v>121</v>
      </c>
      <c r="M123" s="860" t="s">
        <v>2780</v>
      </c>
      <c r="N123" s="857" t="s">
        <v>355</v>
      </c>
      <c r="O123" s="861"/>
      <c r="P123" s="861"/>
      <c r="Q123" s="861"/>
      <c r="R123" s="861"/>
      <c r="S123" s="819">
        <v>259.8</v>
      </c>
      <c r="T123" s="819">
        <v>259.8</v>
      </c>
      <c r="U123" s="859"/>
    </row>
    <row r="124" spans="1:21" s="394" customFormat="1">
      <c r="A124" s="796">
        <v>6</v>
      </c>
      <c r="B124" s="852"/>
      <c r="C124" s="854" t="s">
        <v>1337</v>
      </c>
      <c r="D124" s="854" t="s">
        <v>2780</v>
      </c>
      <c r="E124" s="852"/>
      <c r="F124" s="852"/>
      <c r="G124" s="852"/>
      <c r="H124" s="852"/>
      <c r="I124" s="852"/>
      <c r="J124" s="1137"/>
      <c r="K124" s="852"/>
      <c r="L124" s="862" t="s">
        <v>2928</v>
      </c>
      <c r="M124" s="863" t="s">
        <v>1072</v>
      </c>
      <c r="N124" s="857" t="s">
        <v>1073</v>
      </c>
      <c r="O124" s="861"/>
      <c r="P124" s="861"/>
      <c r="Q124" s="861"/>
      <c r="R124" s="861"/>
      <c r="S124" s="858">
        <v>1</v>
      </c>
      <c r="T124" s="858">
        <v>1</v>
      </c>
      <c r="U124" s="859"/>
    </row>
    <row r="125" spans="1:21" s="394" customFormat="1">
      <c r="A125" s="796">
        <v>6</v>
      </c>
      <c r="B125" s="852"/>
      <c r="C125" s="854" t="s">
        <v>1338</v>
      </c>
      <c r="D125" s="854" t="s">
        <v>2780</v>
      </c>
      <c r="E125" s="852"/>
      <c r="F125" s="852"/>
      <c r="G125" s="852"/>
      <c r="H125" s="852"/>
      <c r="I125" s="852"/>
      <c r="J125" s="1137"/>
      <c r="K125" s="852"/>
      <c r="L125" s="862" t="s">
        <v>2929</v>
      </c>
      <c r="M125" s="863" t="s">
        <v>1074</v>
      </c>
      <c r="N125" s="857" t="s">
        <v>1075</v>
      </c>
      <c r="O125" s="861"/>
      <c r="P125" s="861"/>
      <c r="Q125" s="861"/>
      <c r="R125" s="861"/>
      <c r="S125" s="858">
        <v>21650</v>
      </c>
      <c r="T125" s="858">
        <v>21650</v>
      </c>
      <c r="U125" s="859"/>
    </row>
    <row r="126" spans="1:21" s="394" customFormat="1" ht="22.8">
      <c r="A126" s="853" t="s">
        <v>123</v>
      </c>
      <c r="B126" s="848" t="s">
        <v>1168</v>
      </c>
      <c r="C126" s="854" t="s">
        <v>1363</v>
      </c>
      <c r="D126" s="854"/>
      <c r="E126" s="852"/>
      <c r="F126" s="852"/>
      <c r="G126" s="852"/>
      <c r="H126" s="852"/>
      <c r="I126" s="852"/>
      <c r="J126" s="852"/>
      <c r="K126" s="852"/>
      <c r="L126" s="855" t="s">
        <v>123</v>
      </c>
      <c r="M126" s="856" t="s">
        <v>1295</v>
      </c>
      <c r="N126" s="857" t="s">
        <v>355</v>
      </c>
      <c r="O126" s="858">
        <v>0</v>
      </c>
      <c r="P126" s="858">
        <v>69.176119999999997</v>
      </c>
      <c r="Q126" s="858">
        <v>69.176119999999997</v>
      </c>
      <c r="R126" s="858">
        <v>0</v>
      </c>
      <c r="S126" s="858">
        <v>78.459599999999995</v>
      </c>
      <c r="T126" s="858">
        <v>78.459599999999995</v>
      </c>
      <c r="U126" s="859"/>
    </row>
    <row r="127" spans="1:21" s="394" customFormat="1">
      <c r="A127" s="853" t="s">
        <v>123</v>
      </c>
      <c r="B127" s="848" t="s">
        <v>1205</v>
      </c>
      <c r="C127" s="854" t="s">
        <v>1364</v>
      </c>
      <c r="D127" s="854"/>
      <c r="E127" s="852"/>
      <c r="F127" s="852"/>
      <c r="G127" s="852"/>
      <c r="H127" s="852"/>
      <c r="I127" s="852"/>
      <c r="J127" s="852"/>
      <c r="K127" s="852"/>
      <c r="L127" s="855" t="s">
        <v>124</v>
      </c>
      <c r="M127" s="856" t="s">
        <v>1207</v>
      </c>
      <c r="N127" s="857" t="s">
        <v>355</v>
      </c>
      <c r="O127" s="858"/>
      <c r="P127" s="858"/>
      <c r="Q127" s="858"/>
      <c r="R127" s="858"/>
      <c r="S127" s="817">
        <v>0</v>
      </c>
      <c r="T127" s="817">
        <v>0</v>
      </c>
      <c r="U127" s="859"/>
    </row>
    <row r="128" spans="1:21" s="394" customFormat="1">
      <c r="A128" s="853" t="s">
        <v>123</v>
      </c>
      <c r="B128" s="848"/>
      <c r="C128" s="854"/>
      <c r="D128" s="854"/>
      <c r="E128" s="852"/>
      <c r="F128" s="852"/>
      <c r="G128" s="852"/>
      <c r="H128" s="852"/>
      <c r="I128" s="852"/>
      <c r="J128" s="852">
        <v>7</v>
      </c>
      <c r="K128" s="852"/>
      <c r="L128" s="855"/>
      <c r="M128" s="856"/>
      <c r="N128" s="857"/>
      <c r="O128" s="424"/>
      <c r="P128" s="424"/>
      <c r="Q128" s="424"/>
      <c r="R128" s="424"/>
      <c r="S128" s="206"/>
      <c r="T128" s="206"/>
      <c r="U128" s="478"/>
    </row>
    <row r="129" spans="1:21" s="394" customFormat="1" ht="22.8">
      <c r="A129" s="853" t="s">
        <v>123</v>
      </c>
      <c r="B129" s="848" t="s">
        <v>1206</v>
      </c>
      <c r="C129" s="854" t="s">
        <v>1365</v>
      </c>
      <c r="D129" s="854"/>
      <c r="E129" s="852"/>
      <c r="F129" s="852"/>
      <c r="G129" s="852"/>
      <c r="H129" s="852"/>
      <c r="I129" s="852"/>
      <c r="J129" s="852"/>
      <c r="K129" s="852"/>
      <c r="L129" s="855" t="s">
        <v>125</v>
      </c>
      <c r="M129" s="856" t="s">
        <v>1296</v>
      </c>
      <c r="N129" s="857" t="s">
        <v>355</v>
      </c>
      <c r="O129" s="858">
        <v>0</v>
      </c>
      <c r="P129" s="858">
        <v>0</v>
      </c>
      <c r="Q129" s="858">
        <v>0</v>
      </c>
      <c r="R129" s="858">
        <v>0</v>
      </c>
      <c r="S129" s="858">
        <v>0</v>
      </c>
      <c r="T129" s="858">
        <v>0</v>
      </c>
      <c r="U129" s="859"/>
    </row>
    <row r="130" spans="1:21" s="394" customFormat="1">
      <c r="A130" s="769" t="s">
        <v>124</v>
      </c>
      <c r="B130" s="852"/>
      <c r="C130" s="852"/>
      <c r="D130" s="852"/>
      <c r="E130" s="852"/>
      <c r="F130" s="852"/>
      <c r="G130" s="852"/>
      <c r="H130" s="852"/>
      <c r="I130" s="852"/>
      <c r="J130" s="852"/>
      <c r="K130" s="852"/>
      <c r="L130" s="813" t="s">
        <v>2872</v>
      </c>
      <c r="M130" s="692"/>
      <c r="N130" s="692"/>
      <c r="O130" s="840">
        <v>0</v>
      </c>
      <c r="P130" s="840">
        <v>3109.8530399999995</v>
      </c>
      <c r="Q130" s="840">
        <v>3109.8530399999995</v>
      </c>
      <c r="R130" s="840">
        <v>0</v>
      </c>
      <c r="S130" s="840">
        <v>3527.1179999999999</v>
      </c>
      <c r="T130" s="840">
        <v>3527.1179999999999</v>
      </c>
      <c r="U130" s="840"/>
    </row>
    <row r="131" spans="1:21" s="394" customFormat="1" ht="22.8">
      <c r="A131" s="853" t="s">
        <v>124</v>
      </c>
      <c r="B131" s="848" t="s">
        <v>1163</v>
      </c>
      <c r="C131" s="854" t="s">
        <v>1306</v>
      </c>
      <c r="D131" s="854"/>
      <c r="E131" s="852"/>
      <c r="F131" s="852"/>
      <c r="G131" s="852"/>
      <c r="H131" s="852"/>
      <c r="I131" s="852"/>
      <c r="J131" s="852"/>
      <c r="K131" s="852"/>
      <c r="L131" s="855">
        <v>1</v>
      </c>
      <c r="M131" s="856" t="s">
        <v>1071</v>
      </c>
      <c r="N131" s="857" t="s">
        <v>355</v>
      </c>
      <c r="O131" s="858"/>
      <c r="P131" s="858">
        <v>1701.32</v>
      </c>
      <c r="Q131" s="858">
        <v>1701.32</v>
      </c>
      <c r="R131" s="858"/>
      <c r="S131" s="817">
        <v>1929.6</v>
      </c>
      <c r="T131" s="206">
        <v>1929.6</v>
      </c>
      <c r="U131" s="859"/>
    </row>
    <row r="132" spans="1:21" s="394" customFormat="1">
      <c r="A132" s="853" t="s">
        <v>124</v>
      </c>
      <c r="B132" s="848"/>
      <c r="C132" s="854"/>
      <c r="D132" s="854"/>
      <c r="E132" s="852"/>
      <c r="F132" s="852"/>
      <c r="G132" s="852"/>
      <c r="H132" s="852"/>
      <c r="I132" s="852"/>
      <c r="J132" s="852">
        <v>1</v>
      </c>
      <c r="K132" s="852"/>
      <c r="L132" s="855"/>
      <c r="M132" s="856"/>
      <c r="N132" s="857"/>
      <c r="O132" s="424"/>
      <c r="P132" s="424"/>
      <c r="Q132" s="424"/>
      <c r="R132" s="424"/>
      <c r="S132" s="206"/>
      <c r="T132" s="206"/>
      <c r="U132" s="478"/>
    </row>
    <row r="133" spans="1:21" s="394" customFormat="1" ht="13.8">
      <c r="A133" s="806">
        <v>7</v>
      </c>
      <c r="B133" s="852"/>
      <c r="C133" s="854" t="s">
        <v>1306</v>
      </c>
      <c r="D133" s="854" t="s">
        <v>2780</v>
      </c>
      <c r="E133" s="852"/>
      <c r="F133" s="852"/>
      <c r="G133" s="852"/>
      <c r="H133" s="852"/>
      <c r="I133" s="852"/>
      <c r="J133" s="1137" t="s">
        <v>154</v>
      </c>
      <c r="K133" s="646"/>
      <c r="L133" s="855" t="s">
        <v>154</v>
      </c>
      <c r="M133" s="860" t="s">
        <v>2780</v>
      </c>
      <c r="N133" s="857" t="s">
        <v>355</v>
      </c>
      <c r="O133" s="861"/>
      <c r="P133" s="861"/>
      <c r="Q133" s="861"/>
      <c r="R133" s="861"/>
      <c r="S133" s="819">
        <v>1929.6</v>
      </c>
      <c r="T133" s="819">
        <v>1929.6</v>
      </c>
      <c r="U133" s="859"/>
    </row>
    <row r="134" spans="1:21" s="394" customFormat="1">
      <c r="A134" s="796">
        <v>7</v>
      </c>
      <c r="B134" s="852"/>
      <c r="C134" s="854" t="s">
        <v>1352</v>
      </c>
      <c r="D134" s="854" t="s">
        <v>2780</v>
      </c>
      <c r="E134" s="852"/>
      <c r="F134" s="852"/>
      <c r="G134" s="852"/>
      <c r="H134" s="852"/>
      <c r="I134" s="852"/>
      <c r="J134" s="1137"/>
      <c r="K134" s="852"/>
      <c r="L134" s="862" t="s">
        <v>397</v>
      </c>
      <c r="M134" s="863" t="s">
        <v>1072</v>
      </c>
      <c r="N134" s="857" t="s">
        <v>1073</v>
      </c>
      <c r="O134" s="861"/>
      <c r="P134" s="861"/>
      <c r="Q134" s="861"/>
      <c r="R134" s="861"/>
      <c r="S134" s="858">
        <v>8</v>
      </c>
      <c r="T134" s="858">
        <v>8</v>
      </c>
      <c r="U134" s="859"/>
    </row>
    <row r="135" spans="1:21" s="394" customFormat="1">
      <c r="A135" s="796">
        <v>7</v>
      </c>
      <c r="B135" s="852"/>
      <c r="C135" s="854" t="s">
        <v>1353</v>
      </c>
      <c r="D135" s="854" t="s">
        <v>2780</v>
      </c>
      <c r="E135" s="852"/>
      <c r="F135" s="852"/>
      <c r="G135" s="852"/>
      <c r="H135" s="852"/>
      <c r="I135" s="852"/>
      <c r="J135" s="1137"/>
      <c r="K135" s="852"/>
      <c r="L135" s="862" t="s">
        <v>399</v>
      </c>
      <c r="M135" s="863" t="s">
        <v>1074</v>
      </c>
      <c r="N135" s="857" t="s">
        <v>1075</v>
      </c>
      <c r="O135" s="861"/>
      <c r="P135" s="861"/>
      <c r="Q135" s="861"/>
      <c r="R135" s="861"/>
      <c r="S135" s="858">
        <v>20100</v>
      </c>
      <c r="T135" s="858">
        <v>20100</v>
      </c>
      <c r="U135" s="859"/>
    </row>
    <row r="136" spans="1:21" s="394" customFormat="1" ht="22.8">
      <c r="A136" s="853" t="s">
        <v>124</v>
      </c>
      <c r="B136" s="848" t="s">
        <v>1164</v>
      </c>
      <c r="C136" s="854" t="s">
        <v>1307</v>
      </c>
      <c r="D136" s="854"/>
      <c r="E136" s="852"/>
      <c r="F136" s="852"/>
      <c r="G136" s="852"/>
      <c r="H136" s="852"/>
      <c r="I136" s="852"/>
      <c r="J136" s="852"/>
      <c r="K136" s="852"/>
      <c r="L136" s="855" t="s">
        <v>101</v>
      </c>
      <c r="M136" s="856" t="s">
        <v>1293</v>
      </c>
      <c r="N136" s="857" t="s">
        <v>355</v>
      </c>
      <c r="O136" s="858">
        <v>0</v>
      </c>
      <c r="P136" s="858">
        <v>513.79863999999998</v>
      </c>
      <c r="Q136" s="858">
        <v>513.79863999999998</v>
      </c>
      <c r="R136" s="858">
        <v>0</v>
      </c>
      <c r="S136" s="858">
        <v>582.73919999999998</v>
      </c>
      <c r="T136" s="858">
        <v>582.73919999999998</v>
      </c>
      <c r="U136" s="859"/>
    </row>
    <row r="137" spans="1:21" s="394" customFormat="1">
      <c r="A137" s="853" t="s">
        <v>124</v>
      </c>
      <c r="B137" s="848" t="s">
        <v>1165</v>
      </c>
      <c r="C137" s="854" t="s">
        <v>1308</v>
      </c>
      <c r="D137" s="854"/>
      <c r="E137" s="852"/>
      <c r="F137" s="852"/>
      <c r="G137" s="852"/>
      <c r="H137" s="852"/>
      <c r="I137" s="852"/>
      <c r="J137" s="852"/>
      <c r="K137" s="852"/>
      <c r="L137" s="855" t="s">
        <v>102</v>
      </c>
      <c r="M137" s="856" t="s">
        <v>1076</v>
      </c>
      <c r="N137" s="857" t="s">
        <v>355</v>
      </c>
      <c r="O137" s="858"/>
      <c r="P137" s="858"/>
      <c r="Q137" s="858"/>
      <c r="R137" s="858"/>
      <c r="S137" s="817">
        <v>0</v>
      </c>
      <c r="T137" s="817">
        <v>0</v>
      </c>
      <c r="U137" s="859"/>
    </row>
    <row r="138" spans="1:21" s="394" customFormat="1">
      <c r="A138" s="853" t="s">
        <v>124</v>
      </c>
      <c r="B138" s="848"/>
      <c r="C138" s="854"/>
      <c r="D138" s="854"/>
      <c r="E138" s="852"/>
      <c r="F138" s="852"/>
      <c r="G138" s="852"/>
      <c r="H138" s="852"/>
      <c r="I138" s="852"/>
      <c r="J138" s="852">
        <v>3</v>
      </c>
      <c r="K138" s="852"/>
      <c r="L138" s="855"/>
      <c r="M138" s="856"/>
      <c r="N138" s="857"/>
      <c r="O138" s="424"/>
      <c r="P138" s="424"/>
      <c r="Q138" s="424"/>
      <c r="R138" s="424"/>
      <c r="S138" s="206"/>
      <c r="T138" s="206"/>
      <c r="U138" s="478"/>
    </row>
    <row r="139" spans="1:21" s="394" customFormat="1" ht="22.8">
      <c r="A139" s="853" t="s">
        <v>124</v>
      </c>
      <c r="B139" s="848" t="s">
        <v>1166</v>
      </c>
      <c r="C139" s="854" t="s">
        <v>1362</v>
      </c>
      <c r="D139" s="854"/>
      <c r="E139" s="852"/>
      <c r="F139" s="852"/>
      <c r="G139" s="852"/>
      <c r="H139" s="852"/>
      <c r="I139" s="852"/>
      <c r="J139" s="852"/>
      <c r="K139" s="852"/>
      <c r="L139" s="855" t="s">
        <v>103</v>
      </c>
      <c r="M139" s="856" t="s">
        <v>1294</v>
      </c>
      <c r="N139" s="857" t="s">
        <v>355</v>
      </c>
      <c r="O139" s="858">
        <v>0</v>
      </c>
      <c r="P139" s="858">
        <v>0</v>
      </c>
      <c r="Q139" s="858">
        <v>0</v>
      </c>
      <c r="R139" s="858">
        <v>0</v>
      </c>
      <c r="S139" s="858">
        <v>0</v>
      </c>
      <c r="T139" s="858">
        <v>0</v>
      </c>
      <c r="U139" s="859"/>
    </row>
    <row r="140" spans="1:21" s="394" customFormat="1" ht="22.8">
      <c r="A140" s="853" t="s">
        <v>124</v>
      </c>
      <c r="B140" s="848" t="s">
        <v>1167</v>
      </c>
      <c r="C140" s="854" t="s">
        <v>1311</v>
      </c>
      <c r="D140" s="854"/>
      <c r="E140" s="852"/>
      <c r="F140" s="852"/>
      <c r="G140" s="852"/>
      <c r="H140" s="852"/>
      <c r="I140" s="852"/>
      <c r="J140" s="852"/>
      <c r="K140" s="852"/>
      <c r="L140" s="855" t="s">
        <v>119</v>
      </c>
      <c r="M140" s="856" t="s">
        <v>1077</v>
      </c>
      <c r="N140" s="857" t="s">
        <v>355</v>
      </c>
      <c r="O140" s="858"/>
      <c r="P140" s="858">
        <v>687.2</v>
      </c>
      <c r="Q140" s="858">
        <v>687.2</v>
      </c>
      <c r="R140" s="858"/>
      <c r="S140" s="817">
        <v>779.4</v>
      </c>
      <c r="T140" s="817">
        <v>779.4</v>
      </c>
      <c r="U140" s="859"/>
    </row>
    <row r="141" spans="1:21" s="394" customFormat="1">
      <c r="A141" s="853" t="s">
        <v>124</v>
      </c>
      <c r="B141" s="848"/>
      <c r="C141" s="854"/>
      <c r="D141" s="854"/>
      <c r="E141" s="852"/>
      <c r="F141" s="852"/>
      <c r="G141" s="852"/>
      <c r="H141" s="852"/>
      <c r="I141" s="852"/>
      <c r="J141" s="852">
        <v>5</v>
      </c>
      <c r="K141" s="852"/>
      <c r="L141" s="855"/>
      <c r="M141" s="856"/>
      <c r="N141" s="857"/>
      <c r="O141" s="424"/>
      <c r="P141" s="424"/>
      <c r="Q141" s="424"/>
      <c r="R141" s="424"/>
      <c r="S141" s="206"/>
      <c r="T141" s="206"/>
      <c r="U141" s="478"/>
    </row>
    <row r="142" spans="1:21" s="394" customFormat="1" ht="13.8">
      <c r="A142" s="806">
        <v>7</v>
      </c>
      <c r="B142" s="852"/>
      <c r="C142" s="854" t="s">
        <v>1311</v>
      </c>
      <c r="D142" s="854" t="s">
        <v>2780</v>
      </c>
      <c r="E142" s="852"/>
      <c r="F142" s="852"/>
      <c r="G142" s="852"/>
      <c r="H142" s="852"/>
      <c r="I142" s="852"/>
      <c r="J142" s="1137" t="s">
        <v>121</v>
      </c>
      <c r="K142" s="646"/>
      <c r="L142" s="855" t="s">
        <v>121</v>
      </c>
      <c r="M142" s="860" t="s">
        <v>2780</v>
      </c>
      <c r="N142" s="857" t="s">
        <v>355</v>
      </c>
      <c r="O142" s="861"/>
      <c r="P142" s="861"/>
      <c r="Q142" s="861"/>
      <c r="R142" s="861"/>
      <c r="S142" s="819">
        <v>779.4</v>
      </c>
      <c r="T142" s="819">
        <v>779.4</v>
      </c>
      <c r="U142" s="859"/>
    </row>
    <row r="143" spans="1:21" s="394" customFormat="1">
      <c r="A143" s="796">
        <v>7</v>
      </c>
      <c r="B143" s="852"/>
      <c r="C143" s="854" t="s">
        <v>1337</v>
      </c>
      <c r="D143" s="854" t="s">
        <v>2780</v>
      </c>
      <c r="E143" s="852"/>
      <c r="F143" s="852"/>
      <c r="G143" s="852"/>
      <c r="H143" s="852"/>
      <c r="I143" s="852"/>
      <c r="J143" s="1137"/>
      <c r="K143" s="852"/>
      <c r="L143" s="862" t="s">
        <v>2928</v>
      </c>
      <c r="M143" s="863" t="s">
        <v>1072</v>
      </c>
      <c r="N143" s="857" t="s">
        <v>1073</v>
      </c>
      <c r="O143" s="861"/>
      <c r="P143" s="861"/>
      <c r="Q143" s="861"/>
      <c r="R143" s="861"/>
      <c r="S143" s="858">
        <v>3</v>
      </c>
      <c r="T143" s="858">
        <v>3</v>
      </c>
      <c r="U143" s="859"/>
    </row>
    <row r="144" spans="1:21" s="394" customFormat="1">
      <c r="A144" s="796">
        <v>7</v>
      </c>
      <c r="B144" s="852"/>
      <c r="C144" s="854" t="s">
        <v>1338</v>
      </c>
      <c r="D144" s="854" t="s">
        <v>2780</v>
      </c>
      <c r="E144" s="852"/>
      <c r="F144" s="852"/>
      <c r="G144" s="852"/>
      <c r="H144" s="852"/>
      <c r="I144" s="852"/>
      <c r="J144" s="1137"/>
      <c r="K144" s="852"/>
      <c r="L144" s="862" t="s">
        <v>2929</v>
      </c>
      <c r="M144" s="863" t="s">
        <v>1074</v>
      </c>
      <c r="N144" s="857" t="s">
        <v>1075</v>
      </c>
      <c r="O144" s="861"/>
      <c r="P144" s="861"/>
      <c r="Q144" s="861"/>
      <c r="R144" s="861"/>
      <c r="S144" s="858">
        <v>21650</v>
      </c>
      <c r="T144" s="858">
        <v>21650</v>
      </c>
      <c r="U144" s="859"/>
    </row>
    <row r="145" spans="1:21" s="394" customFormat="1" ht="22.8">
      <c r="A145" s="853" t="s">
        <v>124</v>
      </c>
      <c r="B145" s="848" t="s">
        <v>1168</v>
      </c>
      <c r="C145" s="854" t="s">
        <v>1363</v>
      </c>
      <c r="D145" s="854"/>
      <c r="E145" s="852"/>
      <c r="F145" s="852"/>
      <c r="G145" s="852"/>
      <c r="H145" s="852"/>
      <c r="I145" s="852"/>
      <c r="J145" s="852"/>
      <c r="K145" s="852"/>
      <c r="L145" s="855" t="s">
        <v>123</v>
      </c>
      <c r="M145" s="856" t="s">
        <v>1295</v>
      </c>
      <c r="N145" s="857" t="s">
        <v>355</v>
      </c>
      <c r="O145" s="858">
        <v>0</v>
      </c>
      <c r="P145" s="858">
        <v>207.53440000000003</v>
      </c>
      <c r="Q145" s="858">
        <v>207.53440000000003</v>
      </c>
      <c r="R145" s="858">
        <v>0</v>
      </c>
      <c r="S145" s="858">
        <v>235.37879999999998</v>
      </c>
      <c r="T145" s="858">
        <v>235.37879999999998</v>
      </c>
      <c r="U145" s="859"/>
    </row>
    <row r="146" spans="1:21" s="394" customFormat="1">
      <c r="A146" s="853" t="s">
        <v>124</v>
      </c>
      <c r="B146" s="848" t="s">
        <v>1205</v>
      </c>
      <c r="C146" s="854" t="s">
        <v>1364</v>
      </c>
      <c r="D146" s="854"/>
      <c r="E146" s="852"/>
      <c r="F146" s="852"/>
      <c r="G146" s="852"/>
      <c r="H146" s="852"/>
      <c r="I146" s="852"/>
      <c r="J146" s="852"/>
      <c r="K146" s="852"/>
      <c r="L146" s="855" t="s">
        <v>124</v>
      </c>
      <c r="M146" s="856" t="s">
        <v>1207</v>
      </c>
      <c r="N146" s="857" t="s">
        <v>355</v>
      </c>
      <c r="O146" s="858"/>
      <c r="P146" s="858"/>
      <c r="Q146" s="858"/>
      <c r="R146" s="858"/>
      <c r="S146" s="817">
        <v>0</v>
      </c>
      <c r="T146" s="817">
        <v>0</v>
      </c>
      <c r="U146" s="859"/>
    </row>
    <row r="147" spans="1:21" s="394" customFormat="1">
      <c r="A147" s="853" t="s">
        <v>124</v>
      </c>
      <c r="B147" s="848"/>
      <c r="C147" s="854"/>
      <c r="D147" s="854"/>
      <c r="E147" s="852"/>
      <c r="F147" s="852"/>
      <c r="G147" s="852"/>
      <c r="H147" s="852"/>
      <c r="I147" s="852"/>
      <c r="J147" s="852">
        <v>7</v>
      </c>
      <c r="K147" s="852"/>
      <c r="L147" s="855"/>
      <c r="M147" s="856"/>
      <c r="N147" s="857"/>
      <c r="O147" s="424"/>
      <c r="P147" s="424"/>
      <c r="Q147" s="424"/>
      <c r="R147" s="424"/>
      <c r="S147" s="206"/>
      <c r="T147" s="206"/>
      <c r="U147" s="478"/>
    </row>
    <row r="148" spans="1:21" s="394" customFormat="1" ht="22.8">
      <c r="A148" s="853" t="s">
        <v>124</v>
      </c>
      <c r="B148" s="848" t="s">
        <v>1206</v>
      </c>
      <c r="C148" s="854" t="s">
        <v>1365</v>
      </c>
      <c r="D148" s="854"/>
      <c r="E148" s="852"/>
      <c r="F148" s="852"/>
      <c r="G148" s="852"/>
      <c r="H148" s="852"/>
      <c r="I148" s="852"/>
      <c r="J148" s="852"/>
      <c r="K148" s="852"/>
      <c r="L148" s="855" t="s">
        <v>125</v>
      </c>
      <c r="M148" s="856" t="s">
        <v>1296</v>
      </c>
      <c r="N148" s="857" t="s">
        <v>355</v>
      </c>
      <c r="O148" s="858">
        <v>0</v>
      </c>
      <c r="P148" s="858">
        <v>0</v>
      </c>
      <c r="Q148" s="858">
        <v>0</v>
      </c>
      <c r="R148" s="858">
        <v>0</v>
      </c>
      <c r="S148" s="858">
        <v>0</v>
      </c>
      <c r="T148" s="858">
        <v>0</v>
      </c>
      <c r="U148" s="859"/>
    </row>
    <row r="149" spans="1:21" s="394" customFormat="1">
      <c r="A149" s="769" t="s">
        <v>125</v>
      </c>
      <c r="B149" s="852"/>
      <c r="C149" s="852"/>
      <c r="D149" s="852"/>
      <c r="E149" s="852"/>
      <c r="F149" s="852"/>
      <c r="G149" s="852"/>
      <c r="H149" s="852"/>
      <c r="I149" s="852"/>
      <c r="J149" s="852"/>
      <c r="K149" s="852"/>
      <c r="L149" s="813" t="s">
        <v>2874</v>
      </c>
      <c r="M149" s="692"/>
      <c r="N149" s="692"/>
      <c r="O149" s="840">
        <v>0</v>
      </c>
      <c r="P149" s="840">
        <v>0</v>
      </c>
      <c r="Q149" s="840">
        <v>0</v>
      </c>
      <c r="R149" s="840">
        <v>0</v>
      </c>
      <c r="S149" s="840">
        <v>269.98272000000003</v>
      </c>
      <c r="T149" s="840">
        <v>269.98272000000003</v>
      </c>
      <c r="U149" s="840"/>
    </row>
    <row r="150" spans="1:21" s="394" customFormat="1" ht="22.8">
      <c r="A150" s="853" t="s">
        <v>125</v>
      </c>
      <c r="B150" s="848" t="s">
        <v>1163</v>
      </c>
      <c r="C150" s="854" t="s">
        <v>1306</v>
      </c>
      <c r="D150" s="854"/>
      <c r="E150" s="852"/>
      <c r="F150" s="852"/>
      <c r="G150" s="852"/>
      <c r="H150" s="852"/>
      <c r="I150" s="852"/>
      <c r="J150" s="852"/>
      <c r="K150" s="852"/>
      <c r="L150" s="855">
        <v>1</v>
      </c>
      <c r="M150" s="856" t="s">
        <v>1071</v>
      </c>
      <c r="N150" s="857" t="s">
        <v>355</v>
      </c>
      <c r="O150" s="858"/>
      <c r="P150" s="858"/>
      <c r="Q150" s="858"/>
      <c r="R150" s="858"/>
      <c r="S150" s="817">
        <v>0</v>
      </c>
      <c r="T150" s="206">
        <v>0</v>
      </c>
      <c r="U150" s="859"/>
    </row>
    <row r="151" spans="1:21" s="394" customFormat="1">
      <c r="A151" s="853" t="s">
        <v>125</v>
      </c>
      <c r="B151" s="848"/>
      <c r="C151" s="854"/>
      <c r="D151" s="854"/>
      <c r="E151" s="852"/>
      <c r="F151" s="852"/>
      <c r="G151" s="852"/>
      <c r="H151" s="852"/>
      <c r="I151" s="852"/>
      <c r="J151" s="852">
        <v>1</v>
      </c>
      <c r="K151" s="852"/>
      <c r="L151" s="855"/>
      <c r="M151" s="856"/>
      <c r="N151" s="857"/>
      <c r="O151" s="424"/>
      <c r="P151" s="424"/>
      <c r="Q151" s="424"/>
      <c r="R151" s="424"/>
      <c r="S151" s="206"/>
      <c r="T151" s="206"/>
      <c r="U151" s="478"/>
    </row>
    <row r="152" spans="1:21" s="394" customFormat="1" ht="22.8">
      <c r="A152" s="853" t="s">
        <v>125</v>
      </c>
      <c r="B152" s="848" t="s">
        <v>1164</v>
      </c>
      <c r="C152" s="854" t="s">
        <v>1307</v>
      </c>
      <c r="D152" s="854"/>
      <c r="E152" s="852"/>
      <c r="F152" s="852"/>
      <c r="G152" s="852"/>
      <c r="H152" s="852"/>
      <c r="I152" s="852"/>
      <c r="J152" s="852"/>
      <c r="K152" s="852"/>
      <c r="L152" s="855" t="s">
        <v>101</v>
      </c>
      <c r="M152" s="856" t="s">
        <v>1293</v>
      </c>
      <c r="N152" s="857" t="s">
        <v>355</v>
      </c>
      <c r="O152" s="858">
        <v>0</v>
      </c>
      <c r="P152" s="858">
        <v>0</v>
      </c>
      <c r="Q152" s="858">
        <v>0</v>
      </c>
      <c r="R152" s="858">
        <v>0</v>
      </c>
      <c r="S152" s="858">
        <v>0</v>
      </c>
      <c r="T152" s="858">
        <v>0</v>
      </c>
      <c r="U152" s="859"/>
    </row>
    <row r="153" spans="1:21" s="394" customFormat="1">
      <c r="A153" s="853" t="s">
        <v>125</v>
      </c>
      <c r="B153" s="848" t="s">
        <v>1165</v>
      </c>
      <c r="C153" s="854" t="s">
        <v>1308</v>
      </c>
      <c r="D153" s="854"/>
      <c r="E153" s="852"/>
      <c r="F153" s="852"/>
      <c r="G153" s="852"/>
      <c r="H153" s="852"/>
      <c r="I153" s="852"/>
      <c r="J153" s="852"/>
      <c r="K153" s="852"/>
      <c r="L153" s="855" t="s">
        <v>102</v>
      </c>
      <c r="M153" s="856" t="s">
        <v>1076</v>
      </c>
      <c r="N153" s="857" t="s">
        <v>355</v>
      </c>
      <c r="O153" s="858"/>
      <c r="P153" s="858"/>
      <c r="Q153" s="858"/>
      <c r="R153" s="858"/>
      <c r="S153" s="817">
        <v>0</v>
      </c>
      <c r="T153" s="817">
        <v>0</v>
      </c>
      <c r="U153" s="859"/>
    </row>
    <row r="154" spans="1:21" s="394" customFormat="1">
      <c r="A154" s="853" t="s">
        <v>125</v>
      </c>
      <c r="B154" s="848"/>
      <c r="C154" s="854"/>
      <c r="D154" s="854"/>
      <c r="E154" s="852"/>
      <c r="F154" s="852"/>
      <c r="G154" s="852"/>
      <c r="H154" s="852"/>
      <c r="I154" s="852"/>
      <c r="J154" s="852">
        <v>3</v>
      </c>
      <c r="K154" s="852"/>
      <c r="L154" s="855"/>
      <c r="M154" s="856"/>
      <c r="N154" s="857"/>
      <c r="O154" s="424"/>
      <c r="P154" s="424"/>
      <c r="Q154" s="424"/>
      <c r="R154" s="424"/>
      <c r="S154" s="206"/>
      <c r="T154" s="206"/>
      <c r="U154" s="478"/>
    </row>
    <row r="155" spans="1:21" s="394" customFormat="1" ht="22.8">
      <c r="A155" s="853" t="s">
        <v>125</v>
      </c>
      <c r="B155" s="848" t="s">
        <v>1166</v>
      </c>
      <c r="C155" s="854" t="s">
        <v>1362</v>
      </c>
      <c r="D155" s="854"/>
      <c r="E155" s="852"/>
      <c r="F155" s="852"/>
      <c r="G155" s="852"/>
      <c r="H155" s="852"/>
      <c r="I155" s="852"/>
      <c r="J155" s="852"/>
      <c r="K155" s="852"/>
      <c r="L155" s="855" t="s">
        <v>103</v>
      </c>
      <c r="M155" s="856" t="s">
        <v>1294</v>
      </c>
      <c r="N155" s="857" t="s">
        <v>355</v>
      </c>
      <c r="O155" s="858">
        <v>0</v>
      </c>
      <c r="P155" s="858">
        <v>0</v>
      </c>
      <c r="Q155" s="858">
        <v>0</v>
      </c>
      <c r="R155" s="858">
        <v>0</v>
      </c>
      <c r="S155" s="858">
        <v>0</v>
      </c>
      <c r="T155" s="858">
        <v>0</v>
      </c>
      <c r="U155" s="859"/>
    </row>
    <row r="156" spans="1:21" s="394" customFormat="1" ht="22.8">
      <c r="A156" s="853" t="s">
        <v>125</v>
      </c>
      <c r="B156" s="848" t="s">
        <v>1167</v>
      </c>
      <c r="C156" s="854" t="s">
        <v>1311</v>
      </c>
      <c r="D156" s="854"/>
      <c r="E156" s="852"/>
      <c r="F156" s="852"/>
      <c r="G156" s="852"/>
      <c r="H156" s="852"/>
      <c r="I156" s="852"/>
      <c r="J156" s="852"/>
      <c r="K156" s="852"/>
      <c r="L156" s="855" t="s">
        <v>119</v>
      </c>
      <c r="M156" s="856" t="s">
        <v>1077</v>
      </c>
      <c r="N156" s="857" t="s">
        <v>355</v>
      </c>
      <c r="O156" s="858"/>
      <c r="P156" s="858"/>
      <c r="Q156" s="858"/>
      <c r="R156" s="858"/>
      <c r="S156" s="817">
        <v>207.36</v>
      </c>
      <c r="T156" s="817">
        <v>207.36</v>
      </c>
      <c r="U156" s="859"/>
    </row>
    <row r="157" spans="1:21" s="394" customFormat="1">
      <c r="A157" s="853" t="s">
        <v>125</v>
      </c>
      <c r="B157" s="848"/>
      <c r="C157" s="854"/>
      <c r="D157" s="854"/>
      <c r="E157" s="852"/>
      <c r="F157" s="852"/>
      <c r="G157" s="852"/>
      <c r="H157" s="852"/>
      <c r="I157" s="852"/>
      <c r="J157" s="852">
        <v>5</v>
      </c>
      <c r="K157" s="852"/>
      <c r="L157" s="855"/>
      <c r="M157" s="856"/>
      <c r="N157" s="857"/>
      <c r="O157" s="424"/>
      <c r="P157" s="424"/>
      <c r="Q157" s="424"/>
      <c r="R157" s="424"/>
      <c r="S157" s="206"/>
      <c r="T157" s="206"/>
      <c r="U157" s="478"/>
    </row>
    <row r="158" spans="1:21" s="394" customFormat="1" ht="13.8">
      <c r="A158" s="806">
        <v>8</v>
      </c>
      <c r="B158" s="852"/>
      <c r="C158" s="854" t="s">
        <v>1311</v>
      </c>
      <c r="D158" s="854" t="s">
        <v>2780</v>
      </c>
      <c r="E158" s="852"/>
      <c r="F158" s="852"/>
      <c r="G158" s="852"/>
      <c r="H158" s="852"/>
      <c r="I158" s="852"/>
      <c r="J158" s="1137" t="s">
        <v>121</v>
      </c>
      <c r="K158" s="646"/>
      <c r="L158" s="855" t="s">
        <v>121</v>
      </c>
      <c r="M158" s="860" t="s">
        <v>2780</v>
      </c>
      <c r="N158" s="857" t="s">
        <v>355</v>
      </c>
      <c r="O158" s="861"/>
      <c r="P158" s="861"/>
      <c r="Q158" s="861"/>
      <c r="R158" s="861"/>
      <c r="S158" s="819">
        <v>207.36</v>
      </c>
      <c r="T158" s="819">
        <v>207.36</v>
      </c>
      <c r="U158" s="859"/>
    </row>
    <row r="159" spans="1:21" s="394" customFormat="1">
      <c r="A159" s="796">
        <v>8</v>
      </c>
      <c r="B159" s="852"/>
      <c r="C159" s="854" t="s">
        <v>1337</v>
      </c>
      <c r="D159" s="854" t="s">
        <v>2780</v>
      </c>
      <c r="E159" s="852"/>
      <c r="F159" s="852"/>
      <c r="G159" s="852"/>
      <c r="H159" s="852"/>
      <c r="I159" s="852"/>
      <c r="J159" s="1137"/>
      <c r="K159" s="852"/>
      <c r="L159" s="862" t="s">
        <v>2928</v>
      </c>
      <c r="M159" s="863" t="s">
        <v>1072</v>
      </c>
      <c r="N159" s="857" t="s">
        <v>1073</v>
      </c>
      <c r="O159" s="861"/>
      <c r="P159" s="861"/>
      <c r="Q159" s="861"/>
      <c r="R159" s="861"/>
      <c r="S159" s="858">
        <v>0.9</v>
      </c>
      <c r="T159" s="858">
        <v>0.9</v>
      </c>
      <c r="U159" s="859"/>
    </row>
    <row r="160" spans="1:21" s="394" customFormat="1">
      <c r="A160" s="796">
        <v>8</v>
      </c>
      <c r="B160" s="852"/>
      <c r="C160" s="854" t="s">
        <v>1338</v>
      </c>
      <c r="D160" s="854" t="s">
        <v>2780</v>
      </c>
      <c r="E160" s="852"/>
      <c r="F160" s="852"/>
      <c r="G160" s="852"/>
      <c r="H160" s="852"/>
      <c r="I160" s="852"/>
      <c r="J160" s="1137"/>
      <c r="K160" s="852"/>
      <c r="L160" s="862" t="s">
        <v>2929</v>
      </c>
      <c r="M160" s="863" t="s">
        <v>1074</v>
      </c>
      <c r="N160" s="857" t="s">
        <v>1075</v>
      </c>
      <c r="O160" s="861"/>
      <c r="P160" s="861"/>
      <c r="Q160" s="861"/>
      <c r="R160" s="861"/>
      <c r="S160" s="858">
        <v>19200</v>
      </c>
      <c r="T160" s="858">
        <v>19200</v>
      </c>
      <c r="U160" s="859"/>
    </row>
    <row r="161" spans="1:21" s="394" customFormat="1" ht="22.8">
      <c r="A161" s="853" t="s">
        <v>125</v>
      </c>
      <c r="B161" s="848" t="s">
        <v>1168</v>
      </c>
      <c r="C161" s="854" t="s">
        <v>1363</v>
      </c>
      <c r="D161" s="854"/>
      <c r="E161" s="852"/>
      <c r="F161" s="852"/>
      <c r="G161" s="852"/>
      <c r="H161" s="852"/>
      <c r="I161" s="852"/>
      <c r="J161" s="852"/>
      <c r="K161" s="852"/>
      <c r="L161" s="855" t="s">
        <v>123</v>
      </c>
      <c r="M161" s="856" t="s">
        <v>1295</v>
      </c>
      <c r="N161" s="857" t="s">
        <v>355</v>
      </c>
      <c r="O161" s="858">
        <v>0</v>
      </c>
      <c r="P161" s="858">
        <v>0</v>
      </c>
      <c r="Q161" s="858">
        <v>0</v>
      </c>
      <c r="R161" s="858">
        <v>0</v>
      </c>
      <c r="S161" s="858">
        <v>62.622720000000001</v>
      </c>
      <c r="T161" s="858">
        <v>62.622720000000001</v>
      </c>
      <c r="U161" s="859"/>
    </row>
    <row r="162" spans="1:21" s="394" customFormat="1">
      <c r="A162" s="853" t="s">
        <v>125</v>
      </c>
      <c r="B162" s="848" t="s">
        <v>1205</v>
      </c>
      <c r="C162" s="854" t="s">
        <v>1364</v>
      </c>
      <c r="D162" s="854"/>
      <c r="E162" s="852"/>
      <c r="F162" s="852"/>
      <c r="G162" s="852"/>
      <c r="H162" s="852"/>
      <c r="I162" s="852"/>
      <c r="J162" s="852"/>
      <c r="K162" s="852"/>
      <c r="L162" s="855" t="s">
        <v>124</v>
      </c>
      <c r="M162" s="856" t="s">
        <v>1207</v>
      </c>
      <c r="N162" s="857" t="s">
        <v>355</v>
      </c>
      <c r="O162" s="858"/>
      <c r="P162" s="858"/>
      <c r="Q162" s="858"/>
      <c r="R162" s="858"/>
      <c r="S162" s="817">
        <v>0</v>
      </c>
      <c r="T162" s="817">
        <v>0</v>
      </c>
      <c r="U162" s="859"/>
    </row>
    <row r="163" spans="1:21" s="394" customFormat="1">
      <c r="A163" s="853" t="s">
        <v>125</v>
      </c>
      <c r="B163" s="848"/>
      <c r="C163" s="854"/>
      <c r="D163" s="854"/>
      <c r="E163" s="852"/>
      <c r="F163" s="852"/>
      <c r="G163" s="852"/>
      <c r="H163" s="852"/>
      <c r="I163" s="852"/>
      <c r="J163" s="852">
        <v>7</v>
      </c>
      <c r="K163" s="852"/>
      <c r="L163" s="855"/>
      <c r="M163" s="856"/>
      <c r="N163" s="857"/>
      <c r="O163" s="424"/>
      <c r="P163" s="424"/>
      <c r="Q163" s="424"/>
      <c r="R163" s="424"/>
      <c r="S163" s="206"/>
      <c r="T163" s="206"/>
      <c r="U163" s="478"/>
    </row>
    <row r="164" spans="1:21" s="394" customFormat="1" ht="22.8">
      <c r="A164" s="853" t="s">
        <v>125</v>
      </c>
      <c r="B164" s="848" t="s">
        <v>1206</v>
      </c>
      <c r="C164" s="854" t="s">
        <v>1365</v>
      </c>
      <c r="D164" s="854"/>
      <c r="E164" s="852"/>
      <c r="F164" s="852"/>
      <c r="G164" s="852"/>
      <c r="H164" s="852"/>
      <c r="I164" s="852"/>
      <c r="J164" s="852"/>
      <c r="K164" s="852"/>
      <c r="L164" s="855" t="s">
        <v>125</v>
      </c>
      <c r="M164" s="856" t="s">
        <v>1296</v>
      </c>
      <c r="N164" s="857" t="s">
        <v>355</v>
      </c>
      <c r="O164" s="858">
        <v>0</v>
      </c>
      <c r="P164" s="858">
        <v>0</v>
      </c>
      <c r="Q164" s="858">
        <v>0</v>
      </c>
      <c r="R164" s="858">
        <v>0</v>
      </c>
      <c r="S164" s="858">
        <v>0</v>
      </c>
      <c r="T164" s="858">
        <v>0</v>
      </c>
      <c r="U164" s="859"/>
    </row>
    <row r="165" spans="1:21">
      <c r="A165" s="847"/>
      <c r="B165" s="848"/>
      <c r="C165" s="847"/>
      <c r="D165" s="847"/>
      <c r="E165" s="847"/>
      <c r="F165" s="847"/>
      <c r="G165" s="847"/>
      <c r="H165" s="847"/>
      <c r="I165" s="847"/>
      <c r="J165" s="847"/>
      <c r="K165" s="847"/>
      <c r="L165" s="847"/>
      <c r="M165" s="847"/>
      <c r="N165" s="847"/>
      <c r="O165" s="847"/>
      <c r="P165" s="847"/>
      <c r="Q165" s="847"/>
      <c r="R165" s="847"/>
      <c r="S165" s="847"/>
      <c r="T165" s="847"/>
      <c r="U165" s="847"/>
    </row>
    <row r="166" spans="1:21" s="86" customFormat="1" ht="15" customHeight="1">
      <c r="A166" s="685"/>
      <c r="B166" s="796"/>
      <c r="C166" s="685"/>
      <c r="D166" s="685"/>
      <c r="E166" s="685"/>
      <c r="F166" s="685"/>
      <c r="G166" s="685"/>
      <c r="H166" s="685"/>
      <c r="I166" s="685"/>
      <c r="J166" s="685"/>
      <c r="K166" s="685"/>
      <c r="L166" s="1124" t="s">
        <v>1255</v>
      </c>
      <c r="M166" s="1124"/>
      <c r="N166" s="1124"/>
      <c r="O166" s="1124"/>
      <c r="P166" s="1124"/>
      <c r="Q166" s="1124"/>
      <c r="R166" s="1124"/>
      <c r="S166" s="1125"/>
      <c r="T166" s="1125"/>
      <c r="U166" s="1125"/>
    </row>
    <row r="167" spans="1:21" s="86" customFormat="1" ht="72.75" customHeight="1">
      <c r="A167" s="685"/>
      <c r="B167" s="796"/>
      <c r="C167" s="685"/>
      <c r="D167" s="685"/>
      <c r="E167" s="685"/>
      <c r="F167" s="685"/>
      <c r="G167" s="685"/>
      <c r="H167" s="685"/>
      <c r="I167" s="685"/>
      <c r="J167" s="685"/>
      <c r="K167" s="646"/>
      <c r="L167" s="1130" t="s">
        <v>2819</v>
      </c>
      <c r="M167" s="1126"/>
      <c r="N167" s="1126"/>
      <c r="O167" s="1126"/>
      <c r="P167" s="1126"/>
      <c r="Q167" s="1126"/>
      <c r="R167" s="1126"/>
      <c r="S167" s="1127"/>
      <c r="T167" s="1127"/>
      <c r="U167" s="1127"/>
    </row>
    <row r="168" spans="1:21" s="86" customFormat="1" ht="38.25" customHeight="1">
      <c r="A168" s="685"/>
      <c r="B168" s="796"/>
      <c r="C168" s="685"/>
      <c r="D168" s="685"/>
      <c r="E168" s="685"/>
      <c r="F168" s="685"/>
      <c r="G168" s="685"/>
      <c r="H168" s="685"/>
      <c r="I168" s="685"/>
      <c r="J168" s="685"/>
      <c r="K168" s="646" t="s">
        <v>2927</v>
      </c>
      <c r="L168" s="1130" t="s">
        <v>2845</v>
      </c>
      <c r="M168" s="1126"/>
      <c r="N168" s="1126"/>
      <c r="O168" s="1126"/>
      <c r="P168" s="1126"/>
      <c r="Q168" s="1126"/>
      <c r="R168" s="1126"/>
      <c r="S168" s="1127"/>
      <c r="T168" s="1127"/>
      <c r="U168" s="1127"/>
    </row>
  </sheetData>
  <sheetProtection formatColumns="0" formatRows="0" autoFilter="0"/>
  <mergeCells count="22">
    <mergeCell ref="L168:U168"/>
    <mergeCell ref="L167:U167"/>
    <mergeCell ref="L14:L15"/>
    <mergeCell ref="M14:M15"/>
    <mergeCell ref="N14:N15"/>
    <mergeCell ref="U14:U15"/>
    <mergeCell ref="J19:J21"/>
    <mergeCell ref="J28:J30"/>
    <mergeCell ref="J38:J40"/>
    <mergeCell ref="J47:J49"/>
    <mergeCell ref="L166:U166"/>
    <mergeCell ref="J57:J59"/>
    <mergeCell ref="J66:J68"/>
    <mergeCell ref="J76:J78"/>
    <mergeCell ref="J85:J87"/>
    <mergeCell ref="J95:J97"/>
    <mergeCell ref="J104:J106"/>
    <mergeCell ref="J114:J116"/>
    <mergeCell ref="J123:J125"/>
    <mergeCell ref="J133:J135"/>
    <mergeCell ref="J142:J144"/>
    <mergeCell ref="J158:J160"/>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171"/>
  <sheetViews>
    <sheetView showGridLines="0" view="pageBreakPreview" topLeftCell="L146" zoomScaleNormal="100" zoomScaleSheetLayoutView="100" workbookViewId="0">
      <selection activeCell="Q172" sqref="Q172"/>
    </sheetView>
  </sheetViews>
  <sheetFormatPr defaultColWidth="9.125" defaultRowHeight="11.4"/>
  <cols>
    <col min="1" max="1" width="2.75" style="398" hidden="1" customWidth="1"/>
    <col min="2" max="2" width="2.75" style="485" hidden="1" customWidth="1"/>
    <col min="3" max="10" width="2.75" style="398" hidden="1" customWidth="1"/>
    <col min="11" max="11" width="3.75" style="398" hidden="1" customWidth="1"/>
    <col min="12" max="12" width="5.75" style="398" customWidth="1"/>
    <col min="13" max="13" width="55.75" style="398" customWidth="1"/>
    <col min="14" max="14" width="12.75" style="398" customWidth="1"/>
    <col min="15" max="20" width="13.75" style="398" customWidth="1"/>
    <col min="21" max="21" width="33.25" style="398" customWidth="1"/>
    <col min="22" max="16384" width="9.125" style="398"/>
  </cols>
  <sheetData>
    <row r="1" spans="1:21" hidden="1">
      <c r="A1" s="864"/>
      <c r="B1" s="865"/>
      <c r="C1" s="864"/>
      <c r="D1" s="864"/>
      <c r="E1" s="864"/>
      <c r="F1" s="864"/>
      <c r="G1" s="864"/>
      <c r="H1" s="864"/>
      <c r="I1" s="864"/>
      <c r="J1" s="864"/>
      <c r="K1" s="864"/>
      <c r="L1" s="864"/>
      <c r="M1" s="864"/>
      <c r="N1" s="864"/>
      <c r="O1" s="685">
        <v>2022</v>
      </c>
      <c r="P1" s="685">
        <v>2022</v>
      </c>
      <c r="Q1" s="685">
        <v>2022</v>
      </c>
      <c r="R1" s="685">
        <v>2023</v>
      </c>
      <c r="S1" s="685">
        <v>2024</v>
      </c>
      <c r="T1" s="685">
        <v>2024</v>
      </c>
      <c r="U1" s="864"/>
    </row>
    <row r="2" spans="1:21" hidden="1">
      <c r="A2" s="864"/>
      <c r="B2" s="865"/>
      <c r="C2" s="864"/>
      <c r="D2" s="864"/>
      <c r="E2" s="864"/>
      <c r="F2" s="864"/>
      <c r="G2" s="864"/>
      <c r="H2" s="864"/>
      <c r="I2" s="864"/>
      <c r="J2" s="864"/>
      <c r="K2" s="864"/>
      <c r="L2" s="864"/>
      <c r="M2" s="864"/>
      <c r="N2" s="864"/>
      <c r="O2" s="685" t="s">
        <v>271</v>
      </c>
      <c r="P2" s="685" t="s">
        <v>309</v>
      </c>
      <c r="Q2" s="685" t="s">
        <v>289</v>
      </c>
      <c r="R2" s="685" t="s">
        <v>271</v>
      </c>
      <c r="S2" s="685" t="s">
        <v>272</v>
      </c>
      <c r="T2" s="685" t="s">
        <v>271</v>
      </c>
      <c r="U2" s="864"/>
    </row>
    <row r="3" spans="1:21" hidden="1">
      <c r="A3" s="864"/>
      <c r="B3" s="865"/>
      <c r="C3" s="864"/>
      <c r="D3" s="864"/>
      <c r="E3" s="864"/>
      <c r="F3" s="864"/>
      <c r="G3" s="864"/>
      <c r="H3" s="864"/>
      <c r="I3" s="864"/>
      <c r="J3" s="864"/>
      <c r="K3" s="864"/>
      <c r="L3" s="864"/>
      <c r="M3" s="864"/>
      <c r="N3" s="864"/>
      <c r="O3" s="864"/>
      <c r="P3" s="864"/>
      <c r="Q3" s="864"/>
      <c r="R3" s="864"/>
      <c r="S3" s="864"/>
      <c r="T3" s="864"/>
      <c r="U3" s="864"/>
    </row>
    <row r="4" spans="1:21" hidden="1">
      <c r="A4" s="864"/>
      <c r="B4" s="865"/>
      <c r="C4" s="864"/>
      <c r="D4" s="864"/>
      <c r="E4" s="864"/>
      <c r="F4" s="864"/>
      <c r="G4" s="864"/>
      <c r="H4" s="864"/>
      <c r="I4" s="864"/>
      <c r="J4" s="864"/>
      <c r="K4" s="864"/>
      <c r="L4" s="864"/>
      <c r="M4" s="864"/>
      <c r="N4" s="864"/>
      <c r="O4" s="864"/>
      <c r="P4" s="864"/>
      <c r="Q4" s="864"/>
      <c r="R4" s="864"/>
      <c r="S4" s="864"/>
      <c r="T4" s="864"/>
      <c r="U4" s="864"/>
    </row>
    <row r="5" spans="1:21" hidden="1">
      <c r="A5" s="864"/>
      <c r="B5" s="865"/>
      <c r="C5" s="864"/>
      <c r="D5" s="864"/>
      <c r="E5" s="864"/>
      <c r="F5" s="864"/>
      <c r="G5" s="864"/>
      <c r="H5" s="864"/>
      <c r="I5" s="864"/>
      <c r="J5" s="864"/>
      <c r="K5" s="864"/>
      <c r="L5" s="864"/>
      <c r="M5" s="864"/>
      <c r="N5" s="864"/>
      <c r="O5" s="864"/>
      <c r="P5" s="864"/>
      <c r="Q5" s="864"/>
      <c r="R5" s="864"/>
      <c r="S5" s="864"/>
      <c r="T5" s="864"/>
      <c r="U5" s="864"/>
    </row>
    <row r="6" spans="1:21" hidden="1">
      <c r="A6" s="864"/>
      <c r="B6" s="865"/>
      <c r="C6" s="864"/>
      <c r="D6" s="864"/>
      <c r="E6" s="864"/>
      <c r="F6" s="864"/>
      <c r="G6" s="864"/>
      <c r="H6" s="864"/>
      <c r="I6" s="864"/>
      <c r="J6" s="864"/>
      <c r="K6" s="864"/>
      <c r="L6" s="864"/>
      <c r="M6" s="864"/>
      <c r="N6" s="864"/>
      <c r="O6" s="864"/>
      <c r="P6" s="864"/>
      <c r="Q6" s="864"/>
      <c r="R6" s="864"/>
      <c r="S6" s="864"/>
      <c r="T6" s="864"/>
      <c r="U6" s="864"/>
    </row>
    <row r="7" spans="1:21" hidden="1">
      <c r="A7" s="864"/>
      <c r="B7" s="865"/>
      <c r="C7" s="864"/>
      <c r="D7" s="864"/>
      <c r="E7" s="864"/>
      <c r="F7" s="864"/>
      <c r="G7" s="864"/>
      <c r="H7" s="864"/>
      <c r="I7" s="864"/>
      <c r="J7" s="864"/>
      <c r="K7" s="864"/>
      <c r="L7" s="864"/>
      <c r="M7" s="864"/>
      <c r="N7" s="864"/>
      <c r="O7" s="685" t="b">
        <v>1</v>
      </c>
      <c r="P7" s="685" t="b">
        <v>1</v>
      </c>
      <c r="Q7" s="685" t="b">
        <v>1</v>
      </c>
      <c r="R7" s="685" t="b">
        <v>1</v>
      </c>
      <c r="S7" s="717"/>
      <c r="T7" s="717"/>
      <c r="U7" s="864"/>
    </row>
    <row r="8" spans="1:21" hidden="1">
      <c r="A8" s="864"/>
      <c r="B8" s="865"/>
      <c r="C8" s="864"/>
      <c r="D8" s="864"/>
      <c r="E8" s="864"/>
      <c r="F8" s="864"/>
      <c r="G8" s="864"/>
      <c r="H8" s="864"/>
      <c r="I8" s="864"/>
      <c r="J8" s="864"/>
      <c r="K8" s="864"/>
      <c r="L8" s="864"/>
      <c r="M8" s="864"/>
      <c r="N8" s="864"/>
      <c r="O8" s="864"/>
      <c r="P8" s="864"/>
      <c r="Q8" s="864"/>
      <c r="R8" s="864"/>
      <c r="S8" s="864"/>
      <c r="T8" s="864"/>
      <c r="U8" s="864"/>
    </row>
    <row r="9" spans="1:21" hidden="1">
      <c r="A9" s="864"/>
      <c r="B9" s="865"/>
      <c r="C9" s="864"/>
      <c r="D9" s="864"/>
      <c r="E9" s="864"/>
      <c r="F9" s="864"/>
      <c r="G9" s="864"/>
      <c r="H9" s="864"/>
      <c r="I9" s="864"/>
      <c r="J9" s="864"/>
      <c r="K9" s="864"/>
      <c r="L9" s="864"/>
      <c r="M9" s="864"/>
      <c r="N9" s="864"/>
      <c r="O9" s="864"/>
      <c r="P9" s="864"/>
      <c r="Q9" s="864"/>
      <c r="R9" s="864"/>
      <c r="S9" s="864"/>
      <c r="T9" s="864"/>
      <c r="U9" s="864"/>
    </row>
    <row r="10" spans="1:21" hidden="1">
      <c r="A10" s="864"/>
      <c r="B10" s="865"/>
      <c r="C10" s="864"/>
      <c r="D10" s="864"/>
      <c r="E10" s="864"/>
      <c r="F10" s="864"/>
      <c r="G10" s="864"/>
      <c r="H10" s="864"/>
      <c r="I10" s="864"/>
      <c r="J10" s="864"/>
      <c r="K10" s="864"/>
      <c r="L10" s="864"/>
      <c r="M10" s="864"/>
      <c r="N10" s="864"/>
      <c r="O10" s="864"/>
      <c r="P10" s="864"/>
      <c r="Q10" s="864"/>
      <c r="R10" s="864"/>
      <c r="S10" s="864"/>
      <c r="T10" s="864"/>
      <c r="U10" s="864"/>
    </row>
    <row r="11" spans="1:21" ht="15" hidden="1" customHeight="1">
      <c r="A11" s="864"/>
      <c r="B11" s="865"/>
      <c r="C11" s="864"/>
      <c r="D11" s="864"/>
      <c r="E11" s="864"/>
      <c r="F11" s="864"/>
      <c r="G11" s="864"/>
      <c r="H11" s="864"/>
      <c r="I11" s="864"/>
      <c r="J11" s="864"/>
      <c r="K11" s="864"/>
      <c r="L11" s="864"/>
      <c r="M11" s="662"/>
      <c r="N11" s="864"/>
      <c r="O11" s="864"/>
      <c r="P11" s="864"/>
      <c r="Q11" s="864"/>
      <c r="R11" s="864"/>
      <c r="S11" s="864"/>
      <c r="T11" s="864"/>
      <c r="U11" s="864"/>
    </row>
    <row r="12" spans="1:21" s="272" customFormat="1" ht="20.25" customHeight="1">
      <c r="A12" s="849"/>
      <c r="B12" s="850"/>
      <c r="C12" s="849"/>
      <c r="D12" s="849"/>
      <c r="E12" s="849"/>
      <c r="F12" s="849"/>
      <c r="G12" s="849"/>
      <c r="H12" s="849"/>
      <c r="I12" s="849"/>
      <c r="J12" s="849"/>
      <c r="K12" s="849"/>
      <c r="L12" s="426" t="s">
        <v>1078</v>
      </c>
      <c r="M12" s="425"/>
      <c r="N12" s="425"/>
      <c r="O12" s="425"/>
      <c r="P12" s="425"/>
      <c r="Q12" s="425"/>
      <c r="R12" s="425"/>
      <c r="S12" s="425"/>
      <c r="T12" s="425"/>
      <c r="U12" s="425"/>
    </row>
    <row r="13" spans="1:21" s="272" customFormat="1">
      <c r="A13" s="849"/>
      <c r="B13" s="850"/>
      <c r="C13" s="849"/>
      <c r="D13" s="849"/>
      <c r="E13" s="849"/>
      <c r="F13" s="849"/>
      <c r="G13" s="849"/>
      <c r="H13" s="849"/>
      <c r="I13" s="849"/>
      <c r="J13" s="849"/>
      <c r="K13" s="849"/>
      <c r="L13" s="427"/>
      <c r="M13" s="428"/>
      <c r="N13" s="428"/>
      <c r="O13" s="428"/>
      <c r="P13" s="428"/>
      <c r="Q13" s="428"/>
      <c r="R13" s="428"/>
      <c r="S13" s="428"/>
      <c r="T13" s="428"/>
      <c r="U13" s="428"/>
    </row>
    <row r="14" spans="1:21" s="399" customFormat="1" ht="31.5" customHeight="1">
      <c r="A14" s="866"/>
      <c r="B14" s="865"/>
      <c r="C14" s="866"/>
      <c r="D14" s="866"/>
      <c r="E14" s="866"/>
      <c r="F14" s="866"/>
      <c r="G14" s="866"/>
      <c r="H14" s="866"/>
      <c r="I14" s="866"/>
      <c r="J14" s="866"/>
      <c r="K14" s="866"/>
      <c r="L14" s="1132" t="s">
        <v>359</v>
      </c>
      <c r="M14" s="1133" t="s">
        <v>216</v>
      </c>
      <c r="N14" s="1132" t="s">
        <v>141</v>
      </c>
      <c r="O14" s="765" t="s">
        <v>2875</v>
      </c>
      <c r="P14" s="765" t="s">
        <v>2875</v>
      </c>
      <c r="Q14" s="765" t="s">
        <v>2875</v>
      </c>
      <c r="R14" s="766" t="s">
        <v>2876</v>
      </c>
      <c r="S14" s="767" t="s">
        <v>2877</v>
      </c>
      <c r="T14" s="767" t="s">
        <v>2877</v>
      </c>
      <c r="U14" s="1113" t="s">
        <v>308</v>
      </c>
    </row>
    <row r="15" spans="1:21" s="399" customFormat="1" ht="54" customHeight="1">
      <c r="A15" s="866"/>
      <c r="B15" s="865"/>
      <c r="C15" s="866"/>
      <c r="D15" s="866"/>
      <c r="E15" s="866"/>
      <c r="F15" s="866"/>
      <c r="G15" s="866"/>
      <c r="H15" s="866"/>
      <c r="I15" s="866"/>
      <c r="J15" s="866"/>
      <c r="K15" s="866"/>
      <c r="L15" s="1136"/>
      <c r="M15" s="1136"/>
      <c r="N15" s="1136"/>
      <c r="O15" s="768" t="s">
        <v>271</v>
      </c>
      <c r="P15" s="768" t="s">
        <v>309</v>
      </c>
      <c r="Q15" s="768" t="s">
        <v>289</v>
      </c>
      <c r="R15" s="768" t="s">
        <v>271</v>
      </c>
      <c r="S15" s="767" t="s">
        <v>272</v>
      </c>
      <c r="T15" s="767" t="s">
        <v>271</v>
      </c>
      <c r="U15" s="1136"/>
    </row>
    <row r="16" spans="1:21" s="400" customFormat="1">
      <c r="A16" s="769" t="s">
        <v>17</v>
      </c>
      <c r="B16" s="867"/>
      <c r="C16" s="867"/>
      <c r="D16" s="867"/>
      <c r="E16" s="867"/>
      <c r="F16" s="867"/>
      <c r="G16" s="867"/>
      <c r="H16" s="867"/>
      <c r="I16" s="867"/>
      <c r="J16" s="867"/>
      <c r="K16" s="867"/>
      <c r="L16" s="813" t="s">
        <v>2860</v>
      </c>
      <c r="M16" s="692"/>
      <c r="N16" s="692"/>
      <c r="O16" s="840">
        <v>0</v>
      </c>
      <c r="P16" s="840">
        <v>310.49612000000008</v>
      </c>
      <c r="Q16" s="840">
        <v>305.76612</v>
      </c>
      <c r="R16" s="840">
        <v>0</v>
      </c>
      <c r="S16" s="840">
        <v>354.00959999999998</v>
      </c>
      <c r="T16" s="840">
        <v>346.45959999999997</v>
      </c>
      <c r="U16" s="795"/>
    </row>
    <row r="17" spans="1:21" s="400" customFormat="1" ht="22.8">
      <c r="A17" s="853" t="s">
        <v>17</v>
      </c>
      <c r="B17" s="867"/>
      <c r="C17" s="868" t="s">
        <v>1306</v>
      </c>
      <c r="D17" s="867"/>
      <c r="E17" s="867"/>
      <c r="F17" s="867"/>
      <c r="G17" s="867"/>
      <c r="H17" s="867"/>
      <c r="I17" s="867"/>
      <c r="J17" s="867"/>
      <c r="K17" s="867"/>
      <c r="L17" s="869">
        <v>1</v>
      </c>
      <c r="M17" s="856" t="s">
        <v>1077</v>
      </c>
      <c r="N17" s="857" t="s">
        <v>355</v>
      </c>
      <c r="O17" s="870">
        <v>0</v>
      </c>
      <c r="P17" s="870">
        <v>229.06</v>
      </c>
      <c r="Q17" s="870">
        <v>229.06</v>
      </c>
      <c r="R17" s="870">
        <v>0</v>
      </c>
      <c r="S17" s="870">
        <v>259.8</v>
      </c>
      <c r="T17" s="870">
        <v>259.8</v>
      </c>
      <c r="U17" s="871"/>
    </row>
    <row r="18" spans="1:21" s="400" customFormat="1" ht="22.8">
      <c r="A18" s="853" t="s">
        <v>17</v>
      </c>
      <c r="B18" s="867"/>
      <c r="C18" s="868" t="s">
        <v>1307</v>
      </c>
      <c r="D18" s="867"/>
      <c r="E18" s="867"/>
      <c r="F18" s="867"/>
      <c r="G18" s="867"/>
      <c r="H18" s="867"/>
      <c r="I18" s="867"/>
      <c r="J18" s="867"/>
      <c r="K18" s="867"/>
      <c r="L18" s="869" t="s">
        <v>101</v>
      </c>
      <c r="M18" s="856" t="s">
        <v>1295</v>
      </c>
      <c r="N18" s="857" t="s">
        <v>355</v>
      </c>
      <c r="O18" s="870">
        <v>0</v>
      </c>
      <c r="P18" s="870">
        <v>69.176119999999997</v>
      </c>
      <c r="Q18" s="870">
        <v>69.176119999999997</v>
      </c>
      <c r="R18" s="870">
        <v>0</v>
      </c>
      <c r="S18" s="870">
        <v>78.459599999999995</v>
      </c>
      <c r="T18" s="870">
        <v>78.459599999999995</v>
      </c>
      <c r="U18" s="871"/>
    </row>
    <row r="19" spans="1:21" s="400" customFormat="1" ht="34.200000000000003">
      <c r="A19" s="853" t="s">
        <v>17</v>
      </c>
      <c r="B19" s="865" t="s">
        <v>1169</v>
      </c>
      <c r="C19" s="868" t="s">
        <v>1308</v>
      </c>
      <c r="D19" s="867"/>
      <c r="E19" s="867"/>
      <c r="F19" s="867"/>
      <c r="G19" s="867"/>
      <c r="H19" s="867"/>
      <c r="I19" s="867"/>
      <c r="J19" s="867"/>
      <c r="K19" s="867"/>
      <c r="L19" s="869" t="s">
        <v>102</v>
      </c>
      <c r="M19" s="856" t="s">
        <v>1079</v>
      </c>
      <c r="N19" s="857" t="s">
        <v>355</v>
      </c>
      <c r="O19" s="872">
        <v>0</v>
      </c>
      <c r="P19" s="872">
        <v>9.8000000000000007</v>
      </c>
      <c r="Q19" s="872">
        <v>7.53</v>
      </c>
      <c r="R19" s="872">
        <v>0</v>
      </c>
      <c r="S19" s="872">
        <v>11.899999999999999</v>
      </c>
      <c r="T19" s="872">
        <v>8.1999999999999993</v>
      </c>
      <c r="U19" s="871"/>
    </row>
    <row r="20" spans="1:21" s="400" customFormat="1">
      <c r="A20" s="853" t="s">
        <v>17</v>
      </c>
      <c r="B20" s="865"/>
      <c r="C20" s="868" t="s">
        <v>1324</v>
      </c>
      <c r="D20" s="867"/>
      <c r="E20" s="867"/>
      <c r="F20" s="867"/>
      <c r="G20" s="867"/>
      <c r="H20" s="867"/>
      <c r="I20" s="867"/>
      <c r="J20" s="867"/>
      <c r="K20" s="867"/>
      <c r="L20" s="869" t="s">
        <v>158</v>
      </c>
      <c r="M20" s="873" t="s">
        <v>467</v>
      </c>
      <c r="N20" s="857" t="s">
        <v>355</v>
      </c>
      <c r="O20" s="874"/>
      <c r="P20" s="874">
        <v>7.53</v>
      </c>
      <c r="Q20" s="874">
        <v>7.53</v>
      </c>
      <c r="R20" s="874"/>
      <c r="S20" s="874">
        <v>8.1999999999999993</v>
      </c>
      <c r="T20" s="874">
        <v>8.1999999999999993</v>
      </c>
      <c r="U20" s="871"/>
    </row>
    <row r="21" spans="1:21" s="400" customFormat="1">
      <c r="A21" s="853" t="s">
        <v>17</v>
      </c>
      <c r="B21" s="865"/>
      <c r="C21" s="868" t="s">
        <v>1325</v>
      </c>
      <c r="D21" s="867"/>
      <c r="E21" s="867"/>
      <c r="F21" s="867"/>
      <c r="G21" s="867"/>
      <c r="H21" s="867"/>
      <c r="I21" s="867"/>
      <c r="J21" s="867"/>
      <c r="K21" s="867"/>
      <c r="L21" s="869" t="s">
        <v>159</v>
      </c>
      <c r="M21" s="873" t="s">
        <v>468</v>
      </c>
      <c r="N21" s="857" t="s">
        <v>355</v>
      </c>
      <c r="O21" s="874"/>
      <c r="P21" s="874"/>
      <c r="Q21" s="874"/>
      <c r="R21" s="874"/>
      <c r="S21" s="874"/>
      <c r="T21" s="874"/>
      <c r="U21" s="871"/>
    </row>
    <row r="22" spans="1:21" s="400" customFormat="1">
      <c r="A22" s="853" t="s">
        <v>17</v>
      </c>
      <c r="B22" s="865"/>
      <c r="C22" s="868" t="s">
        <v>1326</v>
      </c>
      <c r="D22" s="867"/>
      <c r="E22" s="867"/>
      <c r="F22" s="867"/>
      <c r="G22" s="867"/>
      <c r="H22" s="867"/>
      <c r="I22" s="867"/>
      <c r="J22" s="867"/>
      <c r="K22" s="867"/>
      <c r="L22" s="869" t="s">
        <v>372</v>
      </c>
      <c r="M22" s="873" t="s">
        <v>469</v>
      </c>
      <c r="N22" s="857" t="s">
        <v>355</v>
      </c>
      <c r="O22" s="874"/>
      <c r="P22" s="874"/>
      <c r="Q22" s="874"/>
      <c r="R22" s="874"/>
      <c r="S22" s="874"/>
      <c r="T22" s="874"/>
      <c r="U22" s="871"/>
    </row>
    <row r="23" spans="1:21" s="400" customFormat="1">
      <c r="A23" s="853" t="s">
        <v>17</v>
      </c>
      <c r="B23" s="865"/>
      <c r="C23" s="868" t="s">
        <v>1412</v>
      </c>
      <c r="D23" s="867"/>
      <c r="E23" s="867"/>
      <c r="F23" s="867"/>
      <c r="G23" s="867"/>
      <c r="H23" s="867"/>
      <c r="I23" s="867"/>
      <c r="J23" s="867"/>
      <c r="K23" s="867"/>
      <c r="L23" s="869" t="s">
        <v>373</v>
      </c>
      <c r="M23" s="873" t="s">
        <v>470</v>
      </c>
      <c r="N23" s="857" t="s">
        <v>355</v>
      </c>
      <c r="O23" s="874"/>
      <c r="P23" s="874"/>
      <c r="Q23" s="874"/>
      <c r="R23" s="874"/>
      <c r="S23" s="874"/>
      <c r="T23" s="874"/>
      <c r="U23" s="871"/>
    </row>
    <row r="24" spans="1:21" s="400" customFormat="1" ht="22.8">
      <c r="A24" s="853" t="s">
        <v>17</v>
      </c>
      <c r="B24" s="865"/>
      <c r="C24" s="868" t="s">
        <v>1413</v>
      </c>
      <c r="D24" s="867"/>
      <c r="E24" s="867"/>
      <c r="F24" s="867"/>
      <c r="G24" s="867"/>
      <c r="H24" s="867"/>
      <c r="I24" s="867"/>
      <c r="J24" s="867"/>
      <c r="K24" s="867"/>
      <c r="L24" s="869" t="s">
        <v>374</v>
      </c>
      <c r="M24" s="873" t="s">
        <v>471</v>
      </c>
      <c r="N24" s="857" t="s">
        <v>355</v>
      </c>
      <c r="O24" s="874"/>
      <c r="P24" s="874"/>
      <c r="Q24" s="874"/>
      <c r="R24" s="874"/>
      <c r="S24" s="874"/>
      <c r="T24" s="874"/>
      <c r="U24" s="871"/>
    </row>
    <row r="25" spans="1:21" s="400" customFormat="1">
      <c r="A25" s="853" t="s">
        <v>17</v>
      </c>
      <c r="B25" s="865"/>
      <c r="C25" s="868" t="s">
        <v>1446</v>
      </c>
      <c r="D25" s="867"/>
      <c r="E25" s="867"/>
      <c r="F25" s="867"/>
      <c r="G25" s="867"/>
      <c r="H25" s="867"/>
      <c r="I25" s="867"/>
      <c r="J25" s="867"/>
      <c r="K25" s="867"/>
      <c r="L25" s="869" t="s">
        <v>1080</v>
      </c>
      <c r="M25" s="873" t="s">
        <v>472</v>
      </c>
      <c r="N25" s="857" t="s">
        <v>355</v>
      </c>
      <c r="O25" s="874"/>
      <c r="P25" s="874">
        <v>2.27</v>
      </c>
      <c r="Q25" s="874">
        <v>0</v>
      </c>
      <c r="R25" s="874"/>
      <c r="S25" s="874">
        <v>3.7</v>
      </c>
      <c r="T25" s="874">
        <v>0</v>
      </c>
      <c r="U25" s="871"/>
    </row>
    <row r="26" spans="1:21" s="400" customFormat="1">
      <c r="A26" s="853" t="s">
        <v>17</v>
      </c>
      <c r="B26" s="865" t="s">
        <v>1286</v>
      </c>
      <c r="C26" s="868" t="s">
        <v>1447</v>
      </c>
      <c r="D26" s="867"/>
      <c r="E26" s="867"/>
      <c r="F26" s="867"/>
      <c r="G26" s="867"/>
      <c r="H26" s="867"/>
      <c r="I26" s="867"/>
      <c r="J26" s="867"/>
      <c r="K26" s="867"/>
      <c r="L26" s="869" t="s">
        <v>1081</v>
      </c>
      <c r="M26" s="873" t="s">
        <v>1287</v>
      </c>
      <c r="N26" s="857" t="s">
        <v>355</v>
      </c>
      <c r="O26" s="874"/>
      <c r="P26" s="874"/>
      <c r="Q26" s="874"/>
      <c r="R26" s="874"/>
      <c r="S26" s="874"/>
      <c r="T26" s="874"/>
      <c r="U26" s="871"/>
    </row>
    <row r="27" spans="1:21" s="400" customFormat="1" ht="45.6">
      <c r="A27" s="853" t="s">
        <v>17</v>
      </c>
      <c r="B27" s="865" t="s">
        <v>1170</v>
      </c>
      <c r="C27" s="868" t="s">
        <v>1362</v>
      </c>
      <c r="D27" s="867"/>
      <c r="E27" s="867"/>
      <c r="F27" s="867"/>
      <c r="G27" s="867"/>
      <c r="H27" s="867"/>
      <c r="I27" s="867"/>
      <c r="J27" s="867"/>
      <c r="K27" s="867"/>
      <c r="L27" s="869" t="s">
        <v>103</v>
      </c>
      <c r="M27" s="856" t="s">
        <v>1082</v>
      </c>
      <c r="N27" s="857" t="s">
        <v>355</v>
      </c>
      <c r="O27" s="874"/>
      <c r="P27" s="874"/>
      <c r="Q27" s="874"/>
      <c r="R27" s="874"/>
      <c r="S27" s="874"/>
      <c r="T27" s="874"/>
      <c r="U27" s="871"/>
    </row>
    <row r="28" spans="1:21" s="400" customFormat="1">
      <c r="A28" s="853" t="s">
        <v>17</v>
      </c>
      <c r="B28" s="865" t="s">
        <v>1171</v>
      </c>
      <c r="C28" s="868" t="s">
        <v>1311</v>
      </c>
      <c r="D28" s="867"/>
      <c r="E28" s="867"/>
      <c r="F28" s="867"/>
      <c r="G28" s="867"/>
      <c r="H28" s="867"/>
      <c r="I28" s="867"/>
      <c r="J28" s="867"/>
      <c r="K28" s="867"/>
      <c r="L28" s="869" t="s">
        <v>119</v>
      </c>
      <c r="M28" s="856" t="s">
        <v>1083</v>
      </c>
      <c r="N28" s="857" t="s">
        <v>355</v>
      </c>
      <c r="O28" s="874"/>
      <c r="P28" s="874"/>
      <c r="Q28" s="874"/>
      <c r="R28" s="874"/>
      <c r="S28" s="874"/>
      <c r="T28" s="874"/>
      <c r="U28" s="871"/>
    </row>
    <row r="29" spans="1:21" s="400" customFormat="1">
      <c r="A29" s="853" t="s">
        <v>17</v>
      </c>
      <c r="B29" s="865" t="s">
        <v>1172</v>
      </c>
      <c r="C29" s="868" t="s">
        <v>1363</v>
      </c>
      <c r="D29" s="867"/>
      <c r="E29" s="867"/>
      <c r="F29" s="867"/>
      <c r="G29" s="867"/>
      <c r="H29" s="867"/>
      <c r="I29" s="867"/>
      <c r="J29" s="867"/>
      <c r="K29" s="867"/>
      <c r="L29" s="869" t="s">
        <v>123</v>
      </c>
      <c r="M29" s="856" t="s">
        <v>1084</v>
      </c>
      <c r="N29" s="857" t="s">
        <v>355</v>
      </c>
      <c r="O29" s="874"/>
      <c r="P29" s="874"/>
      <c r="Q29" s="874"/>
      <c r="R29" s="874"/>
      <c r="S29" s="874"/>
      <c r="T29" s="874"/>
      <c r="U29" s="871"/>
    </row>
    <row r="30" spans="1:21" s="400" customFormat="1">
      <c r="A30" s="853" t="s">
        <v>17</v>
      </c>
      <c r="B30" s="865" t="s">
        <v>1173</v>
      </c>
      <c r="C30" s="868" t="s">
        <v>1364</v>
      </c>
      <c r="D30" s="867"/>
      <c r="E30" s="867"/>
      <c r="F30" s="867"/>
      <c r="G30" s="867"/>
      <c r="H30" s="867"/>
      <c r="I30" s="867"/>
      <c r="J30" s="867"/>
      <c r="K30" s="867"/>
      <c r="L30" s="869" t="s">
        <v>124</v>
      </c>
      <c r="M30" s="856" t="s">
        <v>1085</v>
      </c>
      <c r="N30" s="857" t="s">
        <v>355</v>
      </c>
      <c r="O30" s="874"/>
      <c r="P30" s="874">
        <v>1.66</v>
      </c>
      <c r="Q30" s="874">
        <v>0</v>
      </c>
      <c r="R30" s="874"/>
      <c r="S30" s="874">
        <v>1.5</v>
      </c>
      <c r="T30" s="874">
        <v>0</v>
      </c>
      <c r="U30" s="871"/>
    </row>
    <row r="31" spans="1:21" s="400" customFormat="1">
      <c r="A31" s="853" t="s">
        <v>17</v>
      </c>
      <c r="B31" s="865" t="s">
        <v>1174</v>
      </c>
      <c r="C31" s="868" t="s">
        <v>1365</v>
      </c>
      <c r="D31" s="867"/>
      <c r="E31" s="867"/>
      <c r="F31" s="867"/>
      <c r="G31" s="867"/>
      <c r="H31" s="867"/>
      <c r="I31" s="867"/>
      <c r="J31" s="867"/>
      <c r="K31" s="867"/>
      <c r="L31" s="869" t="s">
        <v>125</v>
      </c>
      <c r="M31" s="856" t="s">
        <v>1086</v>
      </c>
      <c r="N31" s="857" t="s">
        <v>355</v>
      </c>
      <c r="O31" s="872">
        <v>0</v>
      </c>
      <c r="P31" s="872">
        <v>0.8</v>
      </c>
      <c r="Q31" s="872">
        <v>0</v>
      </c>
      <c r="R31" s="872">
        <v>0</v>
      </c>
      <c r="S31" s="872">
        <v>2.35</v>
      </c>
      <c r="T31" s="872">
        <v>0</v>
      </c>
      <c r="U31" s="871"/>
    </row>
    <row r="32" spans="1:21" s="400" customFormat="1">
      <c r="A32" s="853" t="s">
        <v>17</v>
      </c>
      <c r="B32" s="865" t="s">
        <v>1175</v>
      </c>
      <c r="C32" s="868" t="s">
        <v>1366</v>
      </c>
      <c r="D32" s="867"/>
      <c r="E32" s="867"/>
      <c r="F32" s="867"/>
      <c r="G32" s="867"/>
      <c r="H32" s="867"/>
      <c r="I32" s="867"/>
      <c r="J32" s="867"/>
      <c r="K32" s="867"/>
      <c r="L32" s="869" t="s">
        <v>146</v>
      </c>
      <c r="M32" s="873" t="s">
        <v>1087</v>
      </c>
      <c r="N32" s="857" t="s">
        <v>355</v>
      </c>
      <c r="O32" s="874"/>
      <c r="P32" s="874"/>
      <c r="Q32" s="874"/>
      <c r="R32" s="874"/>
      <c r="S32" s="874"/>
      <c r="T32" s="874"/>
      <c r="U32" s="871"/>
    </row>
    <row r="33" spans="1:21" s="400" customFormat="1" ht="57">
      <c r="A33" s="853" t="s">
        <v>17</v>
      </c>
      <c r="B33" s="865" t="s">
        <v>1176</v>
      </c>
      <c r="C33" s="868" t="s">
        <v>1367</v>
      </c>
      <c r="D33" s="867"/>
      <c r="E33" s="867"/>
      <c r="F33" s="867"/>
      <c r="G33" s="867"/>
      <c r="H33" s="867"/>
      <c r="I33" s="867"/>
      <c r="J33" s="867"/>
      <c r="K33" s="867"/>
      <c r="L33" s="869" t="s">
        <v>187</v>
      </c>
      <c r="M33" s="873" t="s">
        <v>1088</v>
      </c>
      <c r="N33" s="857" t="s">
        <v>355</v>
      </c>
      <c r="O33" s="874"/>
      <c r="P33" s="874"/>
      <c r="Q33" s="874"/>
      <c r="R33" s="874"/>
      <c r="S33" s="874"/>
      <c r="T33" s="874"/>
      <c r="U33" s="871"/>
    </row>
    <row r="34" spans="1:21" s="400" customFormat="1">
      <c r="A34" s="853" t="s">
        <v>17</v>
      </c>
      <c r="B34" s="865" t="s">
        <v>1288</v>
      </c>
      <c r="C34" s="868" t="s">
        <v>1368</v>
      </c>
      <c r="D34" s="867"/>
      <c r="E34" s="867"/>
      <c r="F34" s="867"/>
      <c r="G34" s="867"/>
      <c r="H34" s="867"/>
      <c r="I34" s="867"/>
      <c r="J34" s="867"/>
      <c r="K34" s="867"/>
      <c r="L34" s="869" t="s">
        <v>393</v>
      </c>
      <c r="M34" s="873" t="s">
        <v>1289</v>
      </c>
      <c r="N34" s="857" t="s">
        <v>355</v>
      </c>
      <c r="O34" s="874"/>
      <c r="P34" s="874">
        <v>0.8</v>
      </c>
      <c r="Q34" s="874">
        <v>0</v>
      </c>
      <c r="R34" s="874"/>
      <c r="S34" s="874">
        <v>2.35</v>
      </c>
      <c r="T34" s="874">
        <v>0</v>
      </c>
      <c r="U34" s="871"/>
    </row>
    <row r="35" spans="1:21" s="400" customFormat="1">
      <c r="A35" s="769" t="s">
        <v>101</v>
      </c>
      <c r="B35" s="867"/>
      <c r="C35" s="867"/>
      <c r="D35" s="867"/>
      <c r="E35" s="867"/>
      <c r="F35" s="867"/>
      <c r="G35" s="867"/>
      <c r="H35" s="867"/>
      <c r="I35" s="867"/>
      <c r="J35" s="867"/>
      <c r="K35" s="867"/>
      <c r="L35" s="813" t="s">
        <v>2862</v>
      </c>
      <c r="M35" s="692"/>
      <c r="N35" s="692"/>
      <c r="O35" s="840">
        <v>0</v>
      </c>
      <c r="P35" s="840">
        <v>315.97611999999998</v>
      </c>
      <c r="Q35" s="840">
        <v>309.58612000000005</v>
      </c>
      <c r="R35" s="840">
        <v>0</v>
      </c>
      <c r="S35" s="840">
        <v>699.85419999999999</v>
      </c>
      <c r="T35" s="840">
        <v>351.30459999999999</v>
      </c>
      <c r="U35" s="795"/>
    </row>
    <row r="36" spans="1:21" s="400" customFormat="1" ht="22.8">
      <c r="A36" s="853" t="s">
        <v>101</v>
      </c>
      <c r="B36" s="867"/>
      <c r="C36" s="868" t="s">
        <v>1306</v>
      </c>
      <c r="D36" s="867"/>
      <c r="E36" s="867"/>
      <c r="F36" s="867"/>
      <c r="G36" s="867"/>
      <c r="H36" s="867"/>
      <c r="I36" s="867"/>
      <c r="J36" s="867"/>
      <c r="K36" s="867"/>
      <c r="L36" s="869">
        <v>1</v>
      </c>
      <c r="M36" s="856" t="s">
        <v>1077</v>
      </c>
      <c r="N36" s="857" t="s">
        <v>355</v>
      </c>
      <c r="O36" s="870">
        <v>0</v>
      </c>
      <c r="P36" s="870">
        <v>229.06</v>
      </c>
      <c r="Q36" s="870">
        <v>229.06</v>
      </c>
      <c r="R36" s="870">
        <v>0</v>
      </c>
      <c r="S36" s="870">
        <v>519.6</v>
      </c>
      <c r="T36" s="870">
        <v>259.8</v>
      </c>
      <c r="U36" s="871"/>
    </row>
    <row r="37" spans="1:21" s="400" customFormat="1" ht="22.8">
      <c r="A37" s="853" t="s">
        <v>101</v>
      </c>
      <c r="B37" s="867"/>
      <c r="C37" s="868" t="s">
        <v>1307</v>
      </c>
      <c r="D37" s="867"/>
      <c r="E37" s="867"/>
      <c r="F37" s="867"/>
      <c r="G37" s="867"/>
      <c r="H37" s="867"/>
      <c r="I37" s="867"/>
      <c r="J37" s="867"/>
      <c r="K37" s="867"/>
      <c r="L37" s="869" t="s">
        <v>101</v>
      </c>
      <c r="M37" s="856" t="s">
        <v>1295</v>
      </c>
      <c r="N37" s="857" t="s">
        <v>355</v>
      </c>
      <c r="O37" s="870">
        <v>0</v>
      </c>
      <c r="P37" s="870">
        <v>69.176119999999997</v>
      </c>
      <c r="Q37" s="870">
        <v>69.176119999999997</v>
      </c>
      <c r="R37" s="870">
        <v>0</v>
      </c>
      <c r="S37" s="870">
        <v>156.91919999999999</v>
      </c>
      <c r="T37" s="870">
        <v>78.459599999999995</v>
      </c>
      <c r="U37" s="871"/>
    </row>
    <row r="38" spans="1:21" s="400" customFormat="1" ht="34.200000000000003">
      <c r="A38" s="853" t="s">
        <v>101</v>
      </c>
      <c r="B38" s="865" t="s">
        <v>1169</v>
      </c>
      <c r="C38" s="868" t="s">
        <v>1308</v>
      </c>
      <c r="D38" s="867"/>
      <c r="E38" s="867"/>
      <c r="F38" s="867"/>
      <c r="G38" s="867"/>
      <c r="H38" s="867"/>
      <c r="I38" s="867"/>
      <c r="J38" s="867"/>
      <c r="K38" s="867"/>
      <c r="L38" s="869" t="s">
        <v>102</v>
      </c>
      <c r="M38" s="856" t="s">
        <v>1079</v>
      </c>
      <c r="N38" s="857" t="s">
        <v>355</v>
      </c>
      <c r="O38" s="872">
        <v>0</v>
      </c>
      <c r="P38" s="872">
        <v>14.77</v>
      </c>
      <c r="Q38" s="872">
        <v>11.35</v>
      </c>
      <c r="R38" s="872">
        <v>0</v>
      </c>
      <c r="S38" s="872">
        <v>16.215</v>
      </c>
      <c r="T38" s="872">
        <v>11.94</v>
      </c>
      <c r="U38" s="871"/>
    </row>
    <row r="39" spans="1:21" s="400" customFormat="1">
      <c r="A39" s="853" t="s">
        <v>101</v>
      </c>
      <c r="B39" s="865"/>
      <c r="C39" s="868" t="s">
        <v>1324</v>
      </c>
      <c r="D39" s="867"/>
      <c r="E39" s="867"/>
      <c r="F39" s="867"/>
      <c r="G39" s="867"/>
      <c r="H39" s="867"/>
      <c r="I39" s="867"/>
      <c r="J39" s="867"/>
      <c r="K39" s="867"/>
      <c r="L39" s="869" t="s">
        <v>158</v>
      </c>
      <c r="M39" s="873" t="s">
        <v>467</v>
      </c>
      <c r="N39" s="857" t="s">
        <v>355</v>
      </c>
      <c r="O39" s="874"/>
      <c r="P39" s="874">
        <v>11.35</v>
      </c>
      <c r="Q39" s="874">
        <v>11.35</v>
      </c>
      <c r="R39" s="874"/>
      <c r="S39" s="874">
        <v>11.94</v>
      </c>
      <c r="T39" s="874">
        <v>11.94</v>
      </c>
      <c r="U39" s="871"/>
    </row>
    <row r="40" spans="1:21" s="400" customFormat="1">
      <c r="A40" s="853" t="s">
        <v>101</v>
      </c>
      <c r="B40" s="865"/>
      <c r="C40" s="868" t="s">
        <v>1325</v>
      </c>
      <c r="D40" s="867"/>
      <c r="E40" s="867"/>
      <c r="F40" s="867"/>
      <c r="G40" s="867"/>
      <c r="H40" s="867"/>
      <c r="I40" s="867"/>
      <c r="J40" s="867"/>
      <c r="K40" s="867"/>
      <c r="L40" s="869" t="s">
        <v>159</v>
      </c>
      <c r="M40" s="873" t="s">
        <v>468</v>
      </c>
      <c r="N40" s="857" t="s">
        <v>355</v>
      </c>
      <c r="O40" s="874"/>
      <c r="P40" s="874"/>
      <c r="Q40" s="874"/>
      <c r="R40" s="874"/>
      <c r="S40" s="874"/>
      <c r="T40" s="874"/>
      <c r="U40" s="871"/>
    </row>
    <row r="41" spans="1:21" s="400" customFormat="1">
      <c r="A41" s="853" t="s">
        <v>101</v>
      </c>
      <c r="B41" s="865"/>
      <c r="C41" s="868" t="s">
        <v>1326</v>
      </c>
      <c r="D41" s="867"/>
      <c r="E41" s="867"/>
      <c r="F41" s="867"/>
      <c r="G41" s="867"/>
      <c r="H41" s="867"/>
      <c r="I41" s="867"/>
      <c r="J41" s="867"/>
      <c r="K41" s="867"/>
      <c r="L41" s="869" t="s">
        <v>372</v>
      </c>
      <c r="M41" s="873" t="s">
        <v>469</v>
      </c>
      <c r="N41" s="857" t="s">
        <v>355</v>
      </c>
      <c r="O41" s="874"/>
      <c r="P41" s="874"/>
      <c r="Q41" s="874"/>
      <c r="R41" s="874"/>
      <c r="S41" s="874"/>
      <c r="T41" s="874"/>
      <c r="U41" s="871"/>
    </row>
    <row r="42" spans="1:21" s="400" customFormat="1">
      <c r="A42" s="853" t="s">
        <v>101</v>
      </c>
      <c r="B42" s="865"/>
      <c r="C42" s="868" t="s">
        <v>1412</v>
      </c>
      <c r="D42" s="867"/>
      <c r="E42" s="867"/>
      <c r="F42" s="867"/>
      <c r="G42" s="867"/>
      <c r="H42" s="867"/>
      <c r="I42" s="867"/>
      <c r="J42" s="867"/>
      <c r="K42" s="867"/>
      <c r="L42" s="869" t="s">
        <v>373</v>
      </c>
      <c r="M42" s="873" t="s">
        <v>470</v>
      </c>
      <c r="N42" s="857" t="s">
        <v>355</v>
      </c>
      <c r="O42" s="874"/>
      <c r="P42" s="874"/>
      <c r="Q42" s="874"/>
      <c r="R42" s="874"/>
      <c r="S42" s="874"/>
      <c r="T42" s="874"/>
      <c r="U42" s="871"/>
    </row>
    <row r="43" spans="1:21" s="400" customFormat="1" ht="22.8">
      <c r="A43" s="853" t="s">
        <v>101</v>
      </c>
      <c r="B43" s="865"/>
      <c r="C43" s="868" t="s">
        <v>1413</v>
      </c>
      <c r="D43" s="867"/>
      <c r="E43" s="867"/>
      <c r="F43" s="867"/>
      <c r="G43" s="867"/>
      <c r="H43" s="867"/>
      <c r="I43" s="867"/>
      <c r="J43" s="867"/>
      <c r="K43" s="867"/>
      <c r="L43" s="869" t="s">
        <v>374</v>
      </c>
      <c r="M43" s="873" t="s">
        <v>471</v>
      </c>
      <c r="N43" s="857" t="s">
        <v>355</v>
      </c>
      <c r="O43" s="874"/>
      <c r="P43" s="874"/>
      <c r="Q43" s="874"/>
      <c r="R43" s="874"/>
      <c r="S43" s="874"/>
      <c r="T43" s="874"/>
      <c r="U43" s="871"/>
    </row>
    <row r="44" spans="1:21" s="400" customFormat="1">
      <c r="A44" s="853" t="s">
        <v>101</v>
      </c>
      <c r="B44" s="865"/>
      <c r="C44" s="868" t="s">
        <v>1446</v>
      </c>
      <c r="D44" s="867"/>
      <c r="E44" s="867"/>
      <c r="F44" s="867"/>
      <c r="G44" s="867"/>
      <c r="H44" s="867"/>
      <c r="I44" s="867"/>
      <c r="J44" s="867"/>
      <c r="K44" s="867"/>
      <c r="L44" s="869" t="s">
        <v>1080</v>
      </c>
      <c r="M44" s="873" t="s">
        <v>472</v>
      </c>
      <c r="N44" s="857" t="s">
        <v>355</v>
      </c>
      <c r="O44" s="874"/>
      <c r="P44" s="874"/>
      <c r="Q44" s="874"/>
      <c r="R44" s="874"/>
      <c r="S44" s="874"/>
      <c r="T44" s="874"/>
      <c r="U44" s="871"/>
    </row>
    <row r="45" spans="1:21" s="400" customFormat="1">
      <c r="A45" s="853" t="s">
        <v>101</v>
      </c>
      <c r="B45" s="865" t="s">
        <v>1286</v>
      </c>
      <c r="C45" s="868" t="s">
        <v>1447</v>
      </c>
      <c r="D45" s="867"/>
      <c r="E45" s="867"/>
      <c r="F45" s="867"/>
      <c r="G45" s="867"/>
      <c r="H45" s="867"/>
      <c r="I45" s="867"/>
      <c r="J45" s="867"/>
      <c r="K45" s="867"/>
      <c r="L45" s="869" t="s">
        <v>1081</v>
      </c>
      <c r="M45" s="873" t="s">
        <v>1287</v>
      </c>
      <c r="N45" s="857" t="s">
        <v>355</v>
      </c>
      <c r="O45" s="874"/>
      <c r="P45" s="874">
        <v>3.42</v>
      </c>
      <c r="Q45" s="874">
        <v>0</v>
      </c>
      <c r="R45" s="874"/>
      <c r="S45" s="874">
        <v>4.2750000000000004</v>
      </c>
      <c r="T45" s="874">
        <v>0</v>
      </c>
      <c r="U45" s="871"/>
    </row>
    <row r="46" spans="1:21" s="400" customFormat="1" ht="45.6">
      <c r="A46" s="853" t="s">
        <v>101</v>
      </c>
      <c r="B46" s="865" t="s">
        <v>1170</v>
      </c>
      <c r="C46" s="868" t="s">
        <v>1362</v>
      </c>
      <c r="D46" s="867"/>
      <c r="E46" s="867"/>
      <c r="F46" s="867"/>
      <c r="G46" s="867"/>
      <c r="H46" s="867"/>
      <c r="I46" s="867"/>
      <c r="J46" s="867"/>
      <c r="K46" s="867"/>
      <c r="L46" s="869" t="s">
        <v>103</v>
      </c>
      <c r="M46" s="856" t="s">
        <v>1082</v>
      </c>
      <c r="N46" s="857" t="s">
        <v>355</v>
      </c>
      <c r="O46" s="874"/>
      <c r="P46" s="874"/>
      <c r="Q46" s="874"/>
      <c r="R46" s="874"/>
      <c r="S46" s="874"/>
      <c r="T46" s="874"/>
      <c r="U46" s="871"/>
    </row>
    <row r="47" spans="1:21" s="400" customFormat="1">
      <c r="A47" s="853" t="s">
        <v>101</v>
      </c>
      <c r="B47" s="865" t="s">
        <v>1171</v>
      </c>
      <c r="C47" s="868" t="s">
        <v>1311</v>
      </c>
      <c r="D47" s="867"/>
      <c r="E47" s="867"/>
      <c r="F47" s="867"/>
      <c r="G47" s="867"/>
      <c r="H47" s="867"/>
      <c r="I47" s="867"/>
      <c r="J47" s="867"/>
      <c r="K47" s="867"/>
      <c r="L47" s="869" t="s">
        <v>119</v>
      </c>
      <c r="M47" s="856" t="s">
        <v>1083</v>
      </c>
      <c r="N47" s="857" t="s">
        <v>355</v>
      </c>
      <c r="O47" s="874"/>
      <c r="P47" s="874"/>
      <c r="Q47" s="874"/>
      <c r="R47" s="874"/>
      <c r="S47" s="874"/>
      <c r="T47" s="874"/>
      <c r="U47" s="871"/>
    </row>
    <row r="48" spans="1:21" s="400" customFormat="1">
      <c r="A48" s="853" t="s">
        <v>101</v>
      </c>
      <c r="B48" s="865" t="s">
        <v>1172</v>
      </c>
      <c r="C48" s="868" t="s">
        <v>1363</v>
      </c>
      <c r="D48" s="867"/>
      <c r="E48" s="867"/>
      <c r="F48" s="867"/>
      <c r="G48" s="867"/>
      <c r="H48" s="867"/>
      <c r="I48" s="867"/>
      <c r="J48" s="867"/>
      <c r="K48" s="867"/>
      <c r="L48" s="869" t="s">
        <v>123</v>
      </c>
      <c r="M48" s="856" t="s">
        <v>1084</v>
      </c>
      <c r="N48" s="857" t="s">
        <v>355</v>
      </c>
      <c r="O48" s="874"/>
      <c r="P48" s="874">
        <v>1.21</v>
      </c>
      <c r="Q48" s="874">
        <v>0</v>
      </c>
      <c r="R48" s="874"/>
      <c r="S48" s="874">
        <v>4.67</v>
      </c>
      <c r="T48" s="874">
        <v>0</v>
      </c>
      <c r="U48" s="871"/>
    </row>
    <row r="49" spans="1:21" s="400" customFormat="1">
      <c r="A49" s="853" t="s">
        <v>101</v>
      </c>
      <c r="B49" s="865" t="s">
        <v>1173</v>
      </c>
      <c r="C49" s="868" t="s">
        <v>1364</v>
      </c>
      <c r="D49" s="867"/>
      <c r="E49" s="867"/>
      <c r="F49" s="867"/>
      <c r="G49" s="867"/>
      <c r="H49" s="867"/>
      <c r="I49" s="867"/>
      <c r="J49" s="867"/>
      <c r="K49" s="867"/>
      <c r="L49" s="869" t="s">
        <v>124</v>
      </c>
      <c r="M49" s="856" t="s">
        <v>1085</v>
      </c>
      <c r="N49" s="857" t="s">
        <v>355</v>
      </c>
      <c r="O49" s="874"/>
      <c r="P49" s="874">
        <v>0</v>
      </c>
      <c r="Q49" s="874">
        <v>0</v>
      </c>
      <c r="R49" s="874"/>
      <c r="S49" s="874">
        <v>1.34</v>
      </c>
      <c r="T49" s="874">
        <v>0</v>
      </c>
      <c r="U49" s="871"/>
    </row>
    <row r="50" spans="1:21" s="400" customFormat="1">
      <c r="A50" s="853" t="s">
        <v>101</v>
      </c>
      <c r="B50" s="865" t="s">
        <v>1174</v>
      </c>
      <c r="C50" s="868" t="s">
        <v>1365</v>
      </c>
      <c r="D50" s="867"/>
      <c r="E50" s="867"/>
      <c r="F50" s="867"/>
      <c r="G50" s="867"/>
      <c r="H50" s="867"/>
      <c r="I50" s="867"/>
      <c r="J50" s="867"/>
      <c r="K50" s="867"/>
      <c r="L50" s="869" t="s">
        <v>125</v>
      </c>
      <c r="M50" s="856" t="s">
        <v>1086</v>
      </c>
      <c r="N50" s="857" t="s">
        <v>355</v>
      </c>
      <c r="O50" s="872">
        <v>0</v>
      </c>
      <c r="P50" s="872">
        <v>1.76</v>
      </c>
      <c r="Q50" s="872">
        <v>0</v>
      </c>
      <c r="R50" s="872">
        <v>0</v>
      </c>
      <c r="S50" s="872">
        <v>1.1100000000000001</v>
      </c>
      <c r="T50" s="872">
        <v>1.105</v>
      </c>
      <c r="U50" s="871"/>
    </row>
    <row r="51" spans="1:21" s="400" customFormat="1">
      <c r="A51" s="853" t="s">
        <v>101</v>
      </c>
      <c r="B51" s="865" t="s">
        <v>1175</v>
      </c>
      <c r="C51" s="868" t="s">
        <v>1366</v>
      </c>
      <c r="D51" s="867"/>
      <c r="E51" s="867"/>
      <c r="F51" s="867"/>
      <c r="G51" s="867"/>
      <c r="H51" s="867"/>
      <c r="I51" s="867"/>
      <c r="J51" s="867"/>
      <c r="K51" s="867"/>
      <c r="L51" s="869" t="s">
        <v>146</v>
      </c>
      <c r="M51" s="873" t="s">
        <v>1087</v>
      </c>
      <c r="N51" s="857" t="s">
        <v>355</v>
      </c>
      <c r="O51" s="874"/>
      <c r="P51" s="874"/>
      <c r="Q51" s="874"/>
      <c r="R51" s="874"/>
      <c r="S51" s="874"/>
      <c r="T51" s="874"/>
      <c r="U51" s="871"/>
    </row>
    <row r="52" spans="1:21" s="400" customFormat="1" ht="57">
      <c r="A52" s="853" t="s">
        <v>101</v>
      </c>
      <c r="B52" s="865" t="s">
        <v>1176</v>
      </c>
      <c r="C52" s="868" t="s">
        <v>1367</v>
      </c>
      <c r="D52" s="867"/>
      <c r="E52" s="867"/>
      <c r="F52" s="867"/>
      <c r="G52" s="867"/>
      <c r="H52" s="867"/>
      <c r="I52" s="867"/>
      <c r="J52" s="867"/>
      <c r="K52" s="867"/>
      <c r="L52" s="869" t="s">
        <v>187</v>
      </c>
      <c r="M52" s="873" t="s">
        <v>1088</v>
      </c>
      <c r="N52" s="857" t="s">
        <v>355</v>
      </c>
      <c r="O52" s="874"/>
      <c r="P52" s="874"/>
      <c r="Q52" s="874"/>
      <c r="R52" s="874"/>
      <c r="S52" s="874"/>
      <c r="T52" s="874"/>
      <c r="U52" s="871"/>
    </row>
    <row r="53" spans="1:21" s="400" customFormat="1">
      <c r="A53" s="853" t="s">
        <v>101</v>
      </c>
      <c r="B53" s="865" t="s">
        <v>1288</v>
      </c>
      <c r="C53" s="868" t="s">
        <v>1368</v>
      </c>
      <c r="D53" s="867"/>
      <c r="E53" s="867"/>
      <c r="F53" s="867"/>
      <c r="G53" s="867"/>
      <c r="H53" s="867"/>
      <c r="I53" s="867"/>
      <c r="J53" s="867"/>
      <c r="K53" s="867"/>
      <c r="L53" s="869" t="s">
        <v>393</v>
      </c>
      <c r="M53" s="873" t="s">
        <v>1289</v>
      </c>
      <c r="N53" s="857" t="s">
        <v>355</v>
      </c>
      <c r="O53" s="874"/>
      <c r="P53" s="874">
        <v>1.76</v>
      </c>
      <c r="Q53" s="874"/>
      <c r="R53" s="874"/>
      <c r="S53" s="874">
        <v>1.1100000000000001</v>
      </c>
      <c r="T53" s="874">
        <v>1.105</v>
      </c>
      <c r="U53" s="871"/>
    </row>
    <row r="54" spans="1:21" s="400" customFormat="1">
      <c r="A54" s="769" t="s">
        <v>102</v>
      </c>
      <c r="B54" s="867"/>
      <c r="C54" s="867"/>
      <c r="D54" s="867"/>
      <c r="E54" s="867"/>
      <c r="F54" s="867"/>
      <c r="G54" s="867"/>
      <c r="H54" s="867"/>
      <c r="I54" s="867"/>
      <c r="J54" s="867"/>
      <c r="K54" s="867"/>
      <c r="L54" s="813" t="s">
        <v>2864</v>
      </c>
      <c r="M54" s="692"/>
      <c r="N54" s="692"/>
      <c r="O54" s="840">
        <v>0</v>
      </c>
      <c r="P54" s="840">
        <v>143.04115999999999</v>
      </c>
      <c r="Q54" s="840">
        <v>135.39115999999999</v>
      </c>
      <c r="R54" s="840">
        <v>0</v>
      </c>
      <c r="S54" s="840">
        <v>164.82199680000002</v>
      </c>
      <c r="T54" s="840">
        <v>147.17199680000002</v>
      </c>
      <c r="U54" s="795"/>
    </row>
    <row r="55" spans="1:21" s="400" customFormat="1" ht="22.8">
      <c r="A55" s="853" t="s">
        <v>102</v>
      </c>
      <c r="B55" s="867"/>
      <c r="C55" s="868" t="s">
        <v>1306</v>
      </c>
      <c r="D55" s="867"/>
      <c r="E55" s="867"/>
      <c r="F55" s="867"/>
      <c r="G55" s="867"/>
      <c r="H55" s="867"/>
      <c r="I55" s="867"/>
      <c r="J55" s="867"/>
      <c r="K55" s="867"/>
      <c r="L55" s="869">
        <v>1</v>
      </c>
      <c r="M55" s="856" t="s">
        <v>1077</v>
      </c>
      <c r="N55" s="857" t="s">
        <v>355</v>
      </c>
      <c r="O55" s="870">
        <v>0</v>
      </c>
      <c r="P55" s="870">
        <v>103.58</v>
      </c>
      <c r="Q55" s="870">
        <v>103.58</v>
      </c>
      <c r="R55" s="870">
        <v>0</v>
      </c>
      <c r="S55" s="870">
        <v>111.03840000000001</v>
      </c>
      <c r="T55" s="870">
        <v>111.03840000000001</v>
      </c>
      <c r="U55" s="871"/>
    </row>
    <row r="56" spans="1:21" s="400" customFormat="1" ht="22.8">
      <c r="A56" s="853" t="s">
        <v>102</v>
      </c>
      <c r="B56" s="867"/>
      <c r="C56" s="868" t="s">
        <v>1307</v>
      </c>
      <c r="D56" s="867"/>
      <c r="E56" s="867"/>
      <c r="F56" s="867"/>
      <c r="G56" s="867"/>
      <c r="H56" s="867"/>
      <c r="I56" s="867"/>
      <c r="J56" s="867"/>
      <c r="K56" s="867"/>
      <c r="L56" s="869" t="s">
        <v>101</v>
      </c>
      <c r="M56" s="856" t="s">
        <v>1295</v>
      </c>
      <c r="N56" s="857" t="s">
        <v>355</v>
      </c>
      <c r="O56" s="870">
        <v>0</v>
      </c>
      <c r="P56" s="870">
        <v>31.28116</v>
      </c>
      <c r="Q56" s="870">
        <v>31.28116</v>
      </c>
      <c r="R56" s="870">
        <v>0</v>
      </c>
      <c r="S56" s="870">
        <v>33.533596799999998</v>
      </c>
      <c r="T56" s="870">
        <v>33.533596799999998</v>
      </c>
      <c r="U56" s="871"/>
    </row>
    <row r="57" spans="1:21" s="400" customFormat="1" ht="34.200000000000003">
      <c r="A57" s="853" t="s">
        <v>102</v>
      </c>
      <c r="B57" s="865" t="s">
        <v>1169</v>
      </c>
      <c r="C57" s="868" t="s">
        <v>1308</v>
      </c>
      <c r="D57" s="867"/>
      <c r="E57" s="867"/>
      <c r="F57" s="867"/>
      <c r="G57" s="867"/>
      <c r="H57" s="867"/>
      <c r="I57" s="867"/>
      <c r="J57" s="867"/>
      <c r="K57" s="867"/>
      <c r="L57" s="869" t="s">
        <v>102</v>
      </c>
      <c r="M57" s="856" t="s">
        <v>1079</v>
      </c>
      <c r="N57" s="857" t="s">
        <v>355</v>
      </c>
      <c r="O57" s="872">
        <v>0</v>
      </c>
      <c r="P57" s="872">
        <v>7.15</v>
      </c>
      <c r="Q57" s="872">
        <v>0</v>
      </c>
      <c r="R57" s="872">
        <v>0</v>
      </c>
      <c r="S57" s="872">
        <v>13.75</v>
      </c>
      <c r="T57" s="872">
        <v>0</v>
      </c>
      <c r="U57" s="871"/>
    </row>
    <row r="58" spans="1:21" s="400" customFormat="1">
      <c r="A58" s="853" t="s">
        <v>102</v>
      </c>
      <c r="B58" s="865"/>
      <c r="C58" s="868" t="s">
        <v>1324</v>
      </c>
      <c r="D58" s="867"/>
      <c r="E58" s="867"/>
      <c r="F58" s="867"/>
      <c r="G58" s="867"/>
      <c r="H58" s="867"/>
      <c r="I58" s="867"/>
      <c r="J58" s="867"/>
      <c r="K58" s="867"/>
      <c r="L58" s="869" t="s">
        <v>158</v>
      </c>
      <c r="M58" s="873" t="s">
        <v>467</v>
      </c>
      <c r="N58" s="857" t="s">
        <v>355</v>
      </c>
      <c r="O58" s="874"/>
      <c r="P58" s="874">
        <v>3.39</v>
      </c>
      <c r="Q58" s="874">
        <v>0</v>
      </c>
      <c r="R58" s="874"/>
      <c r="S58" s="874">
        <v>3.8</v>
      </c>
      <c r="T58" s="874">
        <v>0</v>
      </c>
      <c r="U58" s="871"/>
    </row>
    <row r="59" spans="1:21" s="400" customFormat="1">
      <c r="A59" s="853" t="s">
        <v>102</v>
      </c>
      <c r="B59" s="865"/>
      <c r="C59" s="868" t="s">
        <v>1325</v>
      </c>
      <c r="D59" s="867"/>
      <c r="E59" s="867"/>
      <c r="F59" s="867"/>
      <c r="G59" s="867"/>
      <c r="H59" s="867"/>
      <c r="I59" s="867"/>
      <c r="J59" s="867"/>
      <c r="K59" s="867"/>
      <c r="L59" s="869" t="s">
        <v>159</v>
      </c>
      <c r="M59" s="873" t="s">
        <v>468</v>
      </c>
      <c r="N59" s="857" t="s">
        <v>355</v>
      </c>
      <c r="O59" s="874"/>
      <c r="P59" s="874"/>
      <c r="Q59" s="874"/>
      <c r="R59" s="874"/>
      <c r="S59" s="874"/>
      <c r="T59" s="874"/>
      <c r="U59" s="871"/>
    </row>
    <row r="60" spans="1:21" s="400" customFormat="1">
      <c r="A60" s="853" t="s">
        <v>102</v>
      </c>
      <c r="B60" s="865"/>
      <c r="C60" s="868" t="s">
        <v>1326</v>
      </c>
      <c r="D60" s="867"/>
      <c r="E60" s="867"/>
      <c r="F60" s="867"/>
      <c r="G60" s="867"/>
      <c r="H60" s="867"/>
      <c r="I60" s="867"/>
      <c r="J60" s="867"/>
      <c r="K60" s="867"/>
      <c r="L60" s="869" t="s">
        <v>372</v>
      </c>
      <c r="M60" s="873" t="s">
        <v>469</v>
      </c>
      <c r="N60" s="857" t="s">
        <v>355</v>
      </c>
      <c r="O60" s="874"/>
      <c r="P60" s="874"/>
      <c r="Q60" s="874"/>
      <c r="R60" s="874"/>
      <c r="S60" s="874"/>
      <c r="T60" s="874"/>
      <c r="U60" s="871"/>
    </row>
    <row r="61" spans="1:21" s="400" customFormat="1">
      <c r="A61" s="853" t="s">
        <v>102</v>
      </c>
      <c r="B61" s="865"/>
      <c r="C61" s="868" t="s">
        <v>1412</v>
      </c>
      <c r="D61" s="867"/>
      <c r="E61" s="867"/>
      <c r="F61" s="867"/>
      <c r="G61" s="867"/>
      <c r="H61" s="867"/>
      <c r="I61" s="867"/>
      <c r="J61" s="867"/>
      <c r="K61" s="867"/>
      <c r="L61" s="869" t="s">
        <v>373</v>
      </c>
      <c r="M61" s="873" t="s">
        <v>470</v>
      </c>
      <c r="N61" s="857" t="s">
        <v>355</v>
      </c>
      <c r="O61" s="874"/>
      <c r="P61" s="874">
        <v>1</v>
      </c>
      <c r="Q61" s="874">
        <v>0</v>
      </c>
      <c r="R61" s="874"/>
      <c r="S61" s="874">
        <v>5.9</v>
      </c>
      <c r="T61" s="874">
        <v>0</v>
      </c>
      <c r="U61" s="871"/>
    </row>
    <row r="62" spans="1:21" s="400" customFormat="1" ht="22.8">
      <c r="A62" s="853" t="s">
        <v>102</v>
      </c>
      <c r="B62" s="865"/>
      <c r="C62" s="868" t="s">
        <v>1413</v>
      </c>
      <c r="D62" s="867"/>
      <c r="E62" s="867"/>
      <c r="F62" s="867"/>
      <c r="G62" s="867"/>
      <c r="H62" s="867"/>
      <c r="I62" s="867"/>
      <c r="J62" s="867"/>
      <c r="K62" s="867"/>
      <c r="L62" s="869" t="s">
        <v>374</v>
      </c>
      <c r="M62" s="873" t="s">
        <v>471</v>
      </c>
      <c r="N62" s="857" t="s">
        <v>355</v>
      </c>
      <c r="O62" s="874"/>
      <c r="P62" s="874"/>
      <c r="Q62" s="874"/>
      <c r="R62" s="874"/>
      <c r="S62" s="874"/>
      <c r="T62" s="874"/>
      <c r="U62" s="871"/>
    </row>
    <row r="63" spans="1:21" s="400" customFormat="1">
      <c r="A63" s="853" t="s">
        <v>102</v>
      </c>
      <c r="B63" s="865"/>
      <c r="C63" s="868" t="s">
        <v>1446</v>
      </c>
      <c r="D63" s="867"/>
      <c r="E63" s="867"/>
      <c r="F63" s="867"/>
      <c r="G63" s="867"/>
      <c r="H63" s="867"/>
      <c r="I63" s="867"/>
      <c r="J63" s="867"/>
      <c r="K63" s="867"/>
      <c r="L63" s="869" t="s">
        <v>1080</v>
      </c>
      <c r="M63" s="873" t="s">
        <v>472</v>
      </c>
      <c r="N63" s="857" t="s">
        <v>355</v>
      </c>
      <c r="O63" s="874"/>
      <c r="P63" s="874">
        <v>1.74</v>
      </c>
      <c r="Q63" s="874">
        <v>0</v>
      </c>
      <c r="R63" s="874"/>
      <c r="S63" s="874">
        <v>1.9</v>
      </c>
      <c r="T63" s="874">
        <v>0</v>
      </c>
      <c r="U63" s="871"/>
    </row>
    <row r="64" spans="1:21" s="400" customFormat="1">
      <c r="A64" s="853" t="s">
        <v>102</v>
      </c>
      <c r="B64" s="865" t="s">
        <v>1286</v>
      </c>
      <c r="C64" s="868" t="s">
        <v>1447</v>
      </c>
      <c r="D64" s="867"/>
      <c r="E64" s="867"/>
      <c r="F64" s="867"/>
      <c r="G64" s="867"/>
      <c r="H64" s="867"/>
      <c r="I64" s="867"/>
      <c r="J64" s="867"/>
      <c r="K64" s="867"/>
      <c r="L64" s="869" t="s">
        <v>1081</v>
      </c>
      <c r="M64" s="873" t="s">
        <v>1287</v>
      </c>
      <c r="N64" s="857" t="s">
        <v>355</v>
      </c>
      <c r="O64" s="874"/>
      <c r="P64" s="874">
        <v>1.02</v>
      </c>
      <c r="Q64" s="874">
        <v>0</v>
      </c>
      <c r="R64" s="874"/>
      <c r="S64" s="874">
        <v>2.15</v>
      </c>
      <c r="T64" s="874">
        <v>0</v>
      </c>
      <c r="U64" s="871"/>
    </row>
    <row r="65" spans="1:21" s="400" customFormat="1" ht="45.6">
      <c r="A65" s="853" t="s">
        <v>102</v>
      </c>
      <c r="B65" s="865" t="s">
        <v>1170</v>
      </c>
      <c r="C65" s="868" t="s">
        <v>1362</v>
      </c>
      <c r="D65" s="867"/>
      <c r="E65" s="867"/>
      <c r="F65" s="867"/>
      <c r="G65" s="867"/>
      <c r="H65" s="867"/>
      <c r="I65" s="867"/>
      <c r="J65" s="867"/>
      <c r="K65" s="867"/>
      <c r="L65" s="869" t="s">
        <v>103</v>
      </c>
      <c r="M65" s="856" t="s">
        <v>1082</v>
      </c>
      <c r="N65" s="857" t="s">
        <v>355</v>
      </c>
      <c r="O65" s="874"/>
      <c r="P65" s="874"/>
      <c r="Q65" s="874"/>
      <c r="R65" s="874"/>
      <c r="S65" s="874"/>
      <c r="T65" s="874"/>
      <c r="U65" s="871"/>
    </row>
    <row r="66" spans="1:21" s="400" customFormat="1">
      <c r="A66" s="853" t="s">
        <v>102</v>
      </c>
      <c r="B66" s="865" t="s">
        <v>1171</v>
      </c>
      <c r="C66" s="868" t="s">
        <v>1311</v>
      </c>
      <c r="D66" s="867"/>
      <c r="E66" s="867"/>
      <c r="F66" s="867"/>
      <c r="G66" s="867"/>
      <c r="H66" s="867"/>
      <c r="I66" s="867"/>
      <c r="J66" s="867"/>
      <c r="K66" s="867"/>
      <c r="L66" s="869" t="s">
        <v>119</v>
      </c>
      <c r="M66" s="856" t="s">
        <v>1083</v>
      </c>
      <c r="N66" s="857" t="s">
        <v>355</v>
      </c>
      <c r="O66" s="874"/>
      <c r="P66" s="874"/>
      <c r="Q66" s="874"/>
      <c r="R66" s="874"/>
      <c r="S66" s="874"/>
      <c r="T66" s="874"/>
      <c r="U66" s="871"/>
    </row>
    <row r="67" spans="1:21" s="400" customFormat="1">
      <c r="A67" s="853" t="s">
        <v>102</v>
      </c>
      <c r="B67" s="865" t="s">
        <v>1172</v>
      </c>
      <c r="C67" s="868" t="s">
        <v>1363</v>
      </c>
      <c r="D67" s="867"/>
      <c r="E67" s="867"/>
      <c r="F67" s="867"/>
      <c r="G67" s="867"/>
      <c r="H67" s="867"/>
      <c r="I67" s="867"/>
      <c r="J67" s="867"/>
      <c r="K67" s="867"/>
      <c r="L67" s="869" t="s">
        <v>123</v>
      </c>
      <c r="M67" s="856" t="s">
        <v>1084</v>
      </c>
      <c r="N67" s="857" t="s">
        <v>355</v>
      </c>
      <c r="O67" s="874"/>
      <c r="P67" s="874">
        <v>0.5</v>
      </c>
      <c r="Q67" s="874">
        <v>0</v>
      </c>
      <c r="R67" s="874"/>
      <c r="S67" s="874">
        <v>3.9</v>
      </c>
      <c r="T67" s="874">
        <v>0</v>
      </c>
      <c r="U67" s="871"/>
    </row>
    <row r="68" spans="1:21" s="400" customFormat="1">
      <c r="A68" s="853" t="s">
        <v>102</v>
      </c>
      <c r="B68" s="865" t="s">
        <v>1173</v>
      </c>
      <c r="C68" s="868" t="s">
        <v>1364</v>
      </c>
      <c r="D68" s="867"/>
      <c r="E68" s="867"/>
      <c r="F68" s="867"/>
      <c r="G68" s="867"/>
      <c r="H68" s="867"/>
      <c r="I68" s="867"/>
      <c r="J68" s="867"/>
      <c r="K68" s="867"/>
      <c r="L68" s="869" t="s">
        <v>124</v>
      </c>
      <c r="M68" s="856" t="s">
        <v>1085</v>
      </c>
      <c r="N68" s="857" t="s">
        <v>355</v>
      </c>
      <c r="O68" s="874"/>
      <c r="P68" s="874"/>
      <c r="Q68" s="874"/>
      <c r="R68" s="874"/>
      <c r="S68" s="874"/>
      <c r="T68" s="874"/>
      <c r="U68" s="871"/>
    </row>
    <row r="69" spans="1:21" s="400" customFormat="1">
      <c r="A69" s="853" t="s">
        <v>102</v>
      </c>
      <c r="B69" s="865" t="s">
        <v>1174</v>
      </c>
      <c r="C69" s="868" t="s">
        <v>1365</v>
      </c>
      <c r="D69" s="867"/>
      <c r="E69" s="867"/>
      <c r="F69" s="867"/>
      <c r="G69" s="867"/>
      <c r="H69" s="867"/>
      <c r="I69" s="867"/>
      <c r="J69" s="867"/>
      <c r="K69" s="867"/>
      <c r="L69" s="869" t="s">
        <v>125</v>
      </c>
      <c r="M69" s="856" t="s">
        <v>1086</v>
      </c>
      <c r="N69" s="857" t="s">
        <v>355</v>
      </c>
      <c r="O69" s="872">
        <v>0</v>
      </c>
      <c r="P69" s="872">
        <v>0.53</v>
      </c>
      <c r="Q69" s="872">
        <v>0.53</v>
      </c>
      <c r="R69" s="872">
        <v>0</v>
      </c>
      <c r="S69" s="872">
        <v>2.6</v>
      </c>
      <c r="T69" s="872">
        <v>2.6</v>
      </c>
      <c r="U69" s="871"/>
    </row>
    <row r="70" spans="1:21" s="400" customFormat="1">
      <c r="A70" s="853" t="s">
        <v>102</v>
      </c>
      <c r="B70" s="865" t="s">
        <v>1175</v>
      </c>
      <c r="C70" s="868" t="s">
        <v>1366</v>
      </c>
      <c r="D70" s="867"/>
      <c r="E70" s="867"/>
      <c r="F70" s="867"/>
      <c r="G70" s="867"/>
      <c r="H70" s="867"/>
      <c r="I70" s="867"/>
      <c r="J70" s="867"/>
      <c r="K70" s="867"/>
      <c r="L70" s="869" t="s">
        <v>146</v>
      </c>
      <c r="M70" s="873" t="s">
        <v>1087</v>
      </c>
      <c r="N70" s="857" t="s">
        <v>355</v>
      </c>
      <c r="O70" s="874"/>
      <c r="P70" s="874"/>
      <c r="Q70" s="874"/>
      <c r="R70" s="874"/>
      <c r="S70" s="874"/>
      <c r="T70" s="874"/>
      <c r="U70" s="871"/>
    </row>
    <row r="71" spans="1:21" s="400" customFormat="1" ht="57">
      <c r="A71" s="853" t="s">
        <v>102</v>
      </c>
      <c r="B71" s="865" t="s">
        <v>1176</v>
      </c>
      <c r="C71" s="868" t="s">
        <v>1367</v>
      </c>
      <c r="D71" s="867"/>
      <c r="E71" s="867"/>
      <c r="F71" s="867"/>
      <c r="G71" s="867"/>
      <c r="H71" s="867"/>
      <c r="I71" s="867"/>
      <c r="J71" s="867"/>
      <c r="K71" s="867"/>
      <c r="L71" s="869" t="s">
        <v>187</v>
      </c>
      <c r="M71" s="873" t="s">
        <v>1088</v>
      </c>
      <c r="N71" s="857" t="s">
        <v>355</v>
      </c>
      <c r="O71" s="874"/>
      <c r="P71" s="874"/>
      <c r="Q71" s="874"/>
      <c r="R71" s="874"/>
      <c r="S71" s="874"/>
      <c r="T71" s="874"/>
      <c r="U71" s="871"/>
    </row>
    <row r="72" spans="1:21" s="400" customFormat="1">
      <c r="A72" s="853" t="s">
        <v>102</v>
      </c>
      <c r="B72" s="865" t="s">
        <v>1288</v>
      </c>
      <c r="C72" s="868" t="s">
        <v>1368</v>
      </c>
      <c r="D72" s="867"/>
      <c r="E72" s="867"/>
      <c r="F72" s="867"/>
      <c r="G72" s="867"/>
      <c r="H72" s="867"/>
      <c r="I72" s="867"/>
      <c r="J72" s="867"/>
      <c r="K72" s="867"/>
      <c r="L72" s="869" t="s">
        <v>393</v>
      </c>
      <c r="M72" s="873" t="s">
        <v>1289</v>
      </c>
      <c r="N72" s="857" t="s">
        <v>355</v>
      </c>
      <c r="O72" s="874"/>
      <c r="P72" s="874">
        <v>0.53</v>
      </c>
      <c r="Q72" s="874">
        <v>0.53</v>
      </c>
      <c r="R72" s="874"/>
      <c r="S72" s="874">
        <v>2.6</v>
      </c>
      <c r="T72" s="874">
        <v>2.6</v>
      </c>
      <c r="U72" s="871"/>
    </row>
    <row r="73" spans="1:21" s="400" customFormat="1">
      <c r="A73" s="769" t="s">
        <v>103</v>
      </c>
      <c r="B73" s="867"/>
      <c r="C73" s="867"/>
      <c r="D73" s="867"/>
      <c r="E73" s="867"/>
      <c r="F73" s="867"/>
      <c r="G73" s="867"/>
      <c r="H73" s="867"/>
      <c r="I73" s="867"/>
      <c r="J73" s="867"/>
      <c r="K73" s="867"/>
      <c r="L73" s="813" t="s">
        <v>2866</v>
      </c>
      <c r="M73" s="692"/>
      <c r="N73" s="692"/>
      <c r="O73" s="840">
        <v>0</v>
      </c>
      <c r="P73" s="840">
        <v>534.26836000000003</v>
      </c>
      <c r="Q73" s="840">
        <v>530.13534000000004</v>
      </c>
      <c r="R73" s="840">
        <v>0</v>
      </c>
      <c r="S73" s="840">
        <v>612.77401599999996</v>
      </c>
      <c r="T73" s="840">
        <v>602.47401600000001</v>
      </c>
      <c r="U73" s="795"/>
    </row>
    <row r="74" spans="1:21" s="400" customFormat="1" ht="22.8">
      <c r="A74" s="853" t="s">
        <v>103</v>
      </c>
      <c r="B74" s="867"/>
      <c r="C74" s="868" t="s">
        <v>1306</v>
      </c>
      <c r="D74" s="867"/>
      <c r="E74" s="867"/>
      <c r="F74" s="867"/>
      <c r="G74" s="867"/>
      <c r="H74" s="867"/>
      <c r="I74" s="867"/>
      <c r="J74" s="867"/>
      <c r="K74" s="867"/>
      <c r="L74" s="869">
        <v>1</v>
      </c>
      <c r="M74" s="856" t="s">
        <v>1077</v>
      </c>
      <c r="N74" s="857" t="s">
        <v>355</v>
      </c>
      <c r="O74" s="870">
        <v>0</v>
      </c>
      <c r="P74" s="870">
        <v>407.18</v>
      </c>
      <c r="Q74" s="870">
        <v>407.17</v>
      </c>
      <c r="R74" s="870">
        <v>0</v>
      </c>
      <c r="S74" s="870">
        <v>461.80799999999999</v>
      </c>
      <c r="T74" s="870">
        <v>461.80799999999999</v>
      </c>
      <c r="U74" s="871"/>
    </row>
    <row r="75" spans="1:21" s="400" customFormat="1" ht="22.8">
      <c r="A75" s="853" t="s">
        <v>103</v>
      </c>
      <c r="B75" s="867"/>
      <c r="C75" s="868" t="s">
        <v>1307</v>
      </c>
      <c r="D75" s="867"/>
      <c r="E75" s="867"/>
      <c r="F75" s="867"/>
      <c r="G75" s="867"/>
      <c r="H75" s="867"/>
      <c r="I75" s="867"/>
      <c r="J75" s="867"/>
      <c r="K75" s="867"/>
      <c r="L75" s="869" t="s">
        <v>101</v>
      </c>
      <c r="M75" s="856" t="s">
        <v>1295</v>
      </c>
      <c r="N75" s="857" t="s">
        <v>355</v>
      </c>
      <c r="O75" s="870">
        <v>0</v>
      </c>
      <c r="P75" s="870">
        <v>122.96835999999999</v>
      </c>
      <c r="Q75" s="870">
        <v>122.96534</v>
      </c>
      <c r="R75" s="870">
        <v>0</v>
      </c>
      <c r="S75" s="870">
        <v>139.466016</v>
      </c>
      <c r="T75" s="870">
        <v>139.466016</v>
      </c>
      <c r="U75" s="871"/>
    </row>
    <row r="76" spans="1:21" s="400" customFormat="1" ht="34.200000000000003">
      <c r="A76" s="853" t="s">
        <v>103</v>
      </c>
      <c r="B76" s="865" t="s">
        <v>1169</v>
      </c>
      <c r="C76" s="868" t="s">
        <v>1308</v>
      </c>
      <c r="D76" s="867"/>
      <c r="E76" s="867"/>
      <c r="F76" s="867"/>
      <c r="G76" s="867"/>
      <c r="H76" s="867"/>
      <c r="I76" s="867"/>
      <c r="J76" s="867"/>
      <c r="K76" s="867"/>
      <c r="L76" s="869" t="s">
        <v>102</v>
      </c>
      <c r="M76" s="856" t="s">
        <v>1079</v>
      </c>
      <c r="N76" s="857" t="s">
        <v>355</v>
      </c>
      <c r="O76" s="872">
        <v>0</v>
      </c>
      <c r="P76" s="872">
        <v>2.72</v>
      </c>
      <c r="Q76" s="872">
        <v>0</v>
      </c>
      <c r="R76" s="872">
        <v>0</v>
      </c>
      <c r="S76" s="872">
        <v>4.2300000000000004</v>
      </c>
      <c r="T76" s="872">
        <v>0</v>
      </c>
      <c r="U76" s="871"/>
    </row>
    <row r="77" spans="1:21" s="400" customFormat="1">
      <c r="A77" s="853" t="s">
        <v>103</v>
      </c>
      <c r="B77" s="865"/>
      <c r="C77" s="868" t="s">
        <v>1324</v>
      </c>
      <c r="D77" s="867"/>
      <c r="E77" s="867"/>
      <c r="F77" s="867"/>
      <c r="G77" s="867"/>
      <c r="H77" s="867"/>
      <c r="I77" s="867"/>
      <c r="J77" s="867"/>
      <c r="K77" s="867"/>
      <c r="L77" s="869" t="s">
        <v>158</v>
      </c>
      <c r="M77" s="873" t="s">
        <v>467</v>
      </c>
      <c r="N77" s="857" t="s">
        <v>355</v>
      </c>
      <c r="O77" s="874"/>
      <c r="P77" s="874"/>
      <c r="Q77" s="874"/>
      <c r="R77" s="874"/>
      <c r="S77" s="874"/>
      <c r="T77" s="874"/>
      <c r="U77" s="871"/>
    </row>
    <row r="78" spans="1:21" s="400" customFormat="1">
      <c r="A78" s="853" t="s">
        <v>103</v>
      </c>
      <c r="B78" s="865"/>
      <c r="C78" s="868" t="s">
        <v>1325</v>
      </c>
      <c r="D78" s="867"/>
      <c r="E78" s="867"/>
      <c r="F78" s="867"/>
      <c r="G78" s="867"/>
      <c r="H78" s="867"/>
      <c r="I78" s="867"/>
      <c r="J78" s="867"/>
      <c r="K78" s="867"/>
      <c r="L78" s="869" t="s">
        <v>159</v>
      </c>
      <c r="M78" s="873" t="s">
        <v>468</v>
      </c>
      <c r="N78" s="857" t="s">
        <v>355</v>
      </c>
      <c r="O78" s="874"/>
      <c r="P78" s="874"/>
      <c r="Q78" s="874"/>
      <c r="R78" s="874"/>
      <c r="S78" s="874"/>
      <c r="T78" s="874"/>
      <c r="U78" s="871"/>
    </row>
    <row r="79" spans="1:21" s="400" customFormat="1">
      <c r="A79" s="853" t="s">
        <v>103</v>
      </c>
      <c r="B79" s="865"/>
      <c r="C79" s="868" t="s">
        <v>1326</v>
      </c>
      <c r="D79" s="867"/>
      <c r="E79" s="867"/>
      <c r="F79" s="867"/>
      <c r="G79" s="867"/>
      <c r="H79" s="867"/>
      <c r="I79" s="867"/>
      <c r="J79" s="867"/>
      <c r="K79" s="867"/>
      <c r="L79" s="869" t="s">
        <v>372</v>
      </c>
      <c r="M79" s="873" t="s">
        <v>469</v>
      </c>
      <c r="N79" s="857" t="s">
        <v>355</v>
      </c>
      <c r="O79" s="874"/>
      <c r="P79" s="874"/>
      <c r="Q79" s="874"/>
      <c r="R79" s="874"/>
      <c r="S79" s="874"/>
      <c r="T79" s="874"/>
      <c r="U79" s="871"/>
    </row>
    <row r="80" spans="1:21" s="400" customFormat="1">
      <c r="A80" s="853" t="s">
        <v>103</v>
      </c>
      <c r="B80" s="865"/>
      <c r="C80" s="868" t="s">
        <v>1412</v>
      </c>
      <c r="D80" s="867"/>
      <c r="E80" s="867"/>
      <c r="F80" s="867"/>
      <c r="G80" s="867"/>
      <c r="H80" s="867"/>
      <c r="I80" s="867"/>
      <c r="J80" s="867"/>
      <c r="K80" s="867"/>
      <c r="L80" s="869" t="s">
        <v>373</v>
      </c>
      <c r="M80" s="873" t="s">
        <v>470</v>
      </c>
      <c r="N80" s="857" t="s">
        <v>355</v>
      </c>
      <c r="O80" s="874"/>
      <c r="P80" s="874"/>
      <c r="Q80" s="874"/>
      <c r="R80" s="874"/>
      <c r="S80" s="874"/>
      <c r="T80" s="874"/>
      <c r="U80" s="871"/>
    </row>
    <row r="81" spans="1:21" s="400" customFormat="1" ht="22.8">
      <c r="A81" s="853" t="s">
        <v>103</v>
      </c>
      <c r="B81" s="865"/>
      <c r="C81" s="868" t="s">
        <v>1413</v>
      </c>
      <c r="D81" s="867"/>
      <c r="E81" s="867"/>
      <c r="F81" s="867"/>
      <c r="G81" s="867"/>
      <c r="H81" s="867"/>
      <c r="I81" s="867"/>
      <c r="J81" s="867"/>
      <c r="K81" s="867"/>
      <c r="L81" s="869" t="s">
        <v>374</v>
      </c>
      <c r="M81" s="873" t="s">
        <v>471</v>
      </c>
      <c r="N81" s="857" t="s">
        <v>355</v>
      </c>
      <c r="O81" s="874"/>
      <c r="P81" s="874"/>
      <c r="Q81" s="874"/>
      <c r="R81" s="874"/>
      <c r="S81" s="874"/>
      <c r="T81" s="874"/>
      <c r="U81" s="871"/>
    </row>
    <row r="82" spans="1:21" s="400" customFormat="1">
      <c r="A82" s="853" t="s">
        <v>103</v>
      </c>
      <c r="B82" s="865"/>
      <c r="C82" s="868" t="s">
        <v>1446</v>
      </c>
      <c r="D82" s="867"/>
      <c r="E82" s="867"/>
      <c r="F82" s="867"/>
      <c r="G82" s="867"/>
      <c r="H82" s="867"/>
      <c r="I82" s="867"/>
      <c r="J82" s="867"/>
      <c r="K82" s="867"/>
      <c r="L82" s="869" t="s">
        <v>1080</v>
      </c>
      <c r="M82" s="873" t="s">
        <v>472</v>
      </c>
      <c r="N82" s="857" t="s">
        <v>355</v>
      </c>
      <c r="O82" s="874"/>
      <c r="P82" s="874"/>
      <c r="Q82" s="874"/>
      <c r="R82" s="874"/>
      <c r="S82" s="874"/>
      <c r="T82" s="874"/>
      <c r="U82" s="871"/>
    </row>
    <row r="83" spans="1:21" s="400" customFormat="1">
      <c r="A83" s="853" t="s">
        <v>103</v>
      </c>
      <c r="B83" s="865" t="s">
        <v>1286</v>
      </c>
      <c r="C83" s="868" t="s">
        <v>1447</v>
      </c>
      <c r="D83" s="867"/>
      <c r="E83" s="867"/>
      <c r="F83" s="867"/>
      <c r="G83" s="867"/>
      <c r="H83" s="867"/>
      <c r="I83" s="867"/>
      <c r="J83" s="867"/>
      <c r="K83" s="867"/>
      <c r="L83" s="869" t="s">
        <v>1081</v>
      </c>
      <c r="M83" s="873" t="s">
        <v>1287</v>
      </c>
      <c r="N83" s="857" t="s">
        <v>355</v>
      </c>
      <c r="O83" s="874"/>
      <c r="P83" s="874">
        <v>2.72</v>
      </c>
      <c r="Q83" s="874">
        <v>0</v>
      </c>
      <c r="R83" s="874"/>
      <c r="S83" s="874">
        <v>4.2300000000000004</v>
      </c>
      <c r="T83" s="874">
        <v>0</v>
      </c>
      <c r="U83" s="871"/>
    </row>
    <row r="84" spans="1:21" s="400" customFormat="1" ht="45.6">
      <c r="A84" s="853" t="s">
        <v>103</v>
      </c>
      <c r="B84" s="865" t="s">
        <v>1170</v>
      </c>
      <c r="C84" s="868" t="s">
        <v>1362</v>
      </c>
      <c r="D84" s="867"/>
      <c r="E84" s="867"/>
      <c r="F84" s="867"/>
      <c r="G84" s="867"/>
      <c r="H84" s="867"/>
      <c r="I84" s="867"/>
      <c r="J84" s="867"/>
      <c r="K84" s="867"/>
      <c r="L84" s="869" t="s">
        <v>103</v>
      </c>
      <c r="M84" s="856" t="s">
        <v>1082</v>
      </c>
      <c r="N84" s="857" t="s">
        <v>355</v>
      </c>
      <c r="O84" s="874"/>
      <c r="P84" s="874"/>
      <c r="Q84" s="874"/>
      <c r="R84" s="874"/>
      <c r="S84" s="874"/>
      <c r="T84" s="874"/>
      <c r="U84" s="871"/>
    </row>
    <row r="85" spans="1:21" s="400" customFormat="1">
      <c r="A85" s="853" t="s">
        <v>103</v>
      </c>
      <c r="B85" s="865" t="s">
        <v>1171</v>
      </c>
      <c r="C85" s="868" t="s">
        <v>1311</v>
      </c>
      <c r="D85" s="867"/>
      <c r="E85" s="867"/>
      <c r="F85" s="867"/>
      <c r="G85" s="867"/>
      <c r="H85" s="867"/>
      <c r="I85" s="867"/>
      <c r="J85" s="867"/>
      <c r="K85" s="867"/>
      <c r="L85" s="869" t="s">
        <v>119</v>
      </c>
      <c r="M85" s="856" t="s">
        <v>1083</v>
      </c>
      <c r="N85" s="857" t="s">
        <v>355</v>
      </c>
      <c r="O85" s="874"/>
      <c r="P85" s="874"/>
      <c r="Q85" s="874"/>
      <c r="R85" s="874"/>
      <c r="S85" s="874"/>
      <c r="T85" s="874"/>
      <c r="U85" s="871"/>
    </row>
    <row r="86" spans="1:21" s="400" customFormat="1">
      <c r="A86" s="853" t="s">
        <v>103</v>
      </c>
      <c r="B86" s="865" t="s">
        <v>1172</v>
      </c>
      <c r="C86" s="868" t="s">
        <v>1363</v>
      </c>
      <c r="D86" s="867"/>
      <c r="E86" s="867"/>
      <c r="F86" s="867"/>
      <c r="G86" s="867"/>
      <c r="H86" s="867"/>
      <c r="I86" s="867"/>
      <c r="J86" s="867"/>
      <c r="K86" s="867"/>
      <c r="L86" s="869" t="s">
        <v>123</v>
      </c>
      <c r="M86" s="856" t="s">
        <v>1084</v>
      </c>
      <c r="N86" s="857" t="s">
        <v>355</v>
      </c>
      <c r="O86" s="874"/>
      <c r="P86" s="874">
        <v>1.4</v>
      </c>
      <c r="Q86" s="874">
        <v>0</v>
      </c>
      <c r="R86" s="874"/>
      <c r="S86" s="874">
        <v>1.84</v>
      </c>
      <c r="T86" s="874">
        <v>0</v>
      </c>
      <c r="U86" s="871"/>
    </row>
    <row r="87" spans="1:21" s="400" customFormat="1">
      <c r="A87" s="853" t="s">
        <v>103</v>
      </c>
      <c r="B87" s="865" t="s">
        <v>1173</v>
      </c>
      <c r="C87" s="868" t="s">
        <v>1364</v>
      </c>
      <c r="D87" s="867"/>
      <c r="E87" s="867"/>
      <c r="F87" s="867"/>
      <c r="G87" s="867"/>
      <c r="H87" s="867"/>
      <c r="I87" s="867"/>
      <c r="J87" s="867"/>
      <c r="K87" s="867"/>
      <c r="L87" s="869" t="s">
        <v>124</v>
      </c>
      <c r="M87" s="856" t="s">
        <v>1085</v>
      </c>
      <c r="N87" s="857" t="s">
        <v>355</v>
      </c>
      <c r="O87" s="874"/>
      <c r="P87" s="874"/>
      <c r="Q87" s="874"/>
      <c r="R87" s="874"/>
      <c r="S87" s="874"/>
      <c r="T87" s="874"/>
      <c r="U87" s="871"/>
    </row>
    <row r="88" spans="1:21" s="400" customFormat="1">
      <c r="A88" s="853" t="s">
        <v>103</v>
      </c>
      <c r="B88" s="865" t="s">
        <v>1174</v>
      </c>
      <c r="C88" s="868" t="s">
        <v>1365</v>
      </c>
      <c r="D88" s="867"/>
      <c r="E88" s="867"/>
      <c r="F88" s="867"/>
      <c r="G88" s="867"/>
      <c r="H88" s="867"/>
      <c r="I88" s="867"/>
      <c r="J88" s="867"/>
      <c r="K88" s="867"/>
      <c r="L88" s="869" t="s">
        <v>125</v>
      </c>
      <c r="M88" s="856" t="s">
        <v>1086</v>
      </c>
      <c r="N88" s="857" t="s">
        <v>355</v>
      </c>
      <c r="O88" s="872">
        <v>0</v>
      </c>
      <c r="P88" s="872">
        <v>0</v>
      </c>
      <c r="Q88" s="872">
        <v>0</v>
      </c>
      <c r="R88" s="872">
        <v>0</v>
      </c>
      <c r="S88" s="872">
        <v>5.43</v>
      </c>
      <c r="T88" s="872">
        <v>1.2</v>
      </c>
      <c r="U88" s="871"/>
    </row>
    <row r="89" spans="1:21" s="400" customFormat="1">
      <c r="A89" s="853" t="s">
        <v>103</v>
      </c>
      <c r="B89" s="865" t="s">
        <v>1175</v>
      </c>
      <c r="C89" s="868" t="s">
        <v>1366</v>
      </c>
      <c r="D89" s="867"/>
      <c r="E89" s="867"/>
      <c r="F89" s="867"/>
      <c r="G89" s="867"/>
      <c r="H89" s="867"/>
      <c r="I89" s="867"/>
      <c r="J89" s="867"/>
      <c r="K89" s="867"/>
      <c r="L89" s="869" t="s">
        <v>146</v>
      </c>
      <c r="M89" s="873" t="s">
        <v>1087</v>
      </c>
      <c r="N89" s="857" t="s">
        <v>355</v>
      </c>
      <c r="O89" s="874"/>
      <c r="P89" s="874"/>
      <c r="Q89" s="874"/>
      <c r="R89" s="874"/>
      <c r="S89" s="874"/>
      <c r="T89" s="874"/>
      <c r="U89" s="871"/>
    </row>
    <row r="90" spans="1:21" s="400" customFormat="1" ht="57">
      <c r="A90" s="853" t="s">
        <v>103</v>
      </c>
      <c r="B90" s="865" t="s">
        <v>1176</v>
      </c>
      <c r="C90" s="868" t="s">
        <v>1367</v>
      </c>
      <c r="D90" s="867"/>
      <c r="E90" s="867"/>
      <c r="F90" s="867"/>
      <c r="G90" s="867"/>
      <c r="H90" s="867"/>
      <c r="I90" s="867"/>
      <c r="J90" s="867"/>
      <c r="K90" s="867"/>
      <c r="L90" s="869" t="s">
        <v>187</v>
      </c>
      <c r="M90" s="873" t="s">
        <v>1088</v>
      </c>
      <c r="N90" s="857" t="s">
        <v>355</v>
      </c>
      <c r="O90" s="874"/>
      <c r="P90" s="874"/>
      <c r="Q90" s="874"/>
      <c r="R90" s="874"/>
      <c r="S90" s="874"/>
      <c r="T90" s="874"/>
      <c r="U90" s="871"/>
    </row>
    <row r="91" spans="1:21" s="400" customFormat="1">
      <c r="A91" s="853" t="s">
        <v>103</v>
      </c>
      <c r="B91" s="865" t="s">
        <v>1288</v>
      </c>
      <c r="C91" s="868" t="s">
        <v>1368</v>
      </c>
      <c r="D91" s="867"/>
      <c r="E91" s="867"/>
      <c r="F91" s="867"/>
      <c r="G91" s="867"/>
      <c r="H91" s="867"/>
      <c r="I91" s="867"/>
      <c r="J91" s="867"/>
      <c r="K91" s="867"/>
      <c r="L91" s="869" t="s">
        <v>393</v>
      </c>
      <c r="M91" s="873" t="s">
        <v>1289</v>
      </c>
      <c r="N91" s="857" t="s">
        <v>355</v>
      </c>
      <c r="O91" s="874"/>
      <c r="P91" s="874"/>
      <c r="Q91" s="874">
        <v>0</v>
      </c>
      <c r="R91" s="874"/>
      <c r="S91" s="874">
        <v>5.43</v>
      </c>
      <c r="T91" s="874">
        <v>1.2</v>
      </c>
      <c r="U91" s="871"/>
    </row>
    <row r="92" spans="1:21" s="400" customFormat="1">
      <c r="A92" s="769" t="s">
        <v>119</v>
      </c>
      <c r="B92" s="867"/>
      <c r="C92" s="867"/>
      <c r="D92" s="867"/>
      <c r="E92" s="867"/>
      <c r="F92" s="867"/>
      <c r="G92" s="867"/>
      <c r="H92" s="867"/>
      <c r="I92" s="867"/>
      <c r="J92" s="867"/>
      <c r="K92" s="867"/>
      <c r="L92" s="813" t="s">
        <v>2868</v>
      </c>
      <c r="M92" s="692"/>
      <c r="N92" s="692"/>
      <c r="O92" s="840">
        <v>0</v>
      </c>
      <c r="P92" s="840">
        <v>640.16999999999996</v>
      </c>
      <c r="Q92" s="840">
        <v>628.31000000000006</v>
      </c>
      <c r="R92" s="840">
        <v>0</v>
      </c>
      <c r="S92" s="840">
        <v>720.59919999999988</v>
      </c>
      <c r="T92" s="840">
        <v>714.19919999999991</v>
      </c>
      <c r="U92" s="795"/>
    </row>
    <row r="93" spans="1:21" s="400" customFormat="1" ht="22.8">
      <c r="A93" s="853" t="s">
        <v>119</v>
      </c>
      <c r="B93" s="867"/>
      <c r="C93" s="868" t="s">
        <v>1306</v>
      </c>
      <c r="D93" s="867"/>
      <c r="E93" s="867"/>
      <c r="F93" s="867"/>
      <c r="G93" s="867"/>
      <c r="H93" s="867"/>
      <c r="I93" s="867"/>
      <c r="J93" s="867"/>
      <c r="K93" s="867"/>
      <c r="L93" s="869">
        <v>1</v>
      </c>
      <c r="M93" s="856" t="s">
        <v>1077</v>
      </c>
      <c r="N93" s="857" t="s">
        <v>355</v>
      </c>
      <c r="O93" s="870">
        <v>0</v>
      </c>
      <c r="P93" s="870">
        <v>458.13</v>
      </c>
      <c r="Q93" s="870">
        <v>458.13</v>
      </c>
      <c r="R93" s="870">
        <v>0</v>
      </c>
      <c r="S93" s="870">
        <v>519.6</v>
      </c>
      <c r="T93" s="870">
        <v>519.6</v>
      </c>
      <c r="U93" s="871"/>
    </row>
    <row r="94" spans="1:21" s="400" customFormat="1" ht="22.8">
      <c r="A94" s="853" t="s">
        <v>119</v>
      </c>
      <c r="B94" s="867"/>
      <c r="C94" s="868" t="s">
        <v>1307</v>
      </c>
      <c r="D94" s="867"/>
      <c r="E94" s="867"/>
      <c r="F94" s="867"/>
      <c r="G94" s="867"/>
      <c r="H94" s="867"/>
      <c r="I94" s="867"/>
      <c r="J94" s="867"/>
      <c r="K94" s="867"/>
      <c r="L94" s="869" t="s">
        <v>101</v>
      </c>
      <c r="M94" s="856" t="s">
        <v>1295</v>
      </c>
      <c r="N94" s="857" t="s">
        <v>355</v>
      </c>
      <c r="O94" s="870">
        <v>0</v>
      </c>
      <c r="P94" s="870">
        <v>138.36000000000001</v>
      </c>
      <c r="Q94" s="870">
        <v>138.36000000000001</v>
      </c>
      <c r="R94" s="870">
        <v>0</v>
      </c>
      <c r="S94" s="870">
        <v>156.91919999999999</v>
      </c>
      <c r="T94" s="870">
        <v>156.91919999999999</v>
      </c>
      <c r="U94" s="871"/>
    </row>
    <row r="95" spans="1:21" s="400" customFormat="1" ht="34.200000000000003">
      <c r="A95" s="853" t="s">
        <v>119</v>
      </c>
      <c r="B95" s="865" t="s">
        <v>1169</v>
      </c>
      <c r="C95" s="868" t="s">
        <v>1308</v>
      </c>
      <c r="D95" s="867"/>
      <c r="E95" s="867"/>
      <c r="F95" s="867"/>
      <c r="G95" s="867"/>
      <c r="H95" s="867"/>
      <c r="I95" s="867"/>
      <c r="J95" s="867"/>
      <c r="K95" s="867"/>
      <c r="L95" s="869" t="s">
        <v>102</v>
      </c>
      <c r="M95" s="856" t="s">
        <v>1079</v>
      </c>
      <c r="N95" s="857" t="s">
        <v>355</v>
      </c>
      <c r="O95" s="872">
        <v>0</v>
      </c>
      <c r="P95" s="872">
        <v>38.17</v>
      </c>
      <c r="Q95" s="872">
        <v>31.82</v>
      </c>
      <c r="R95" s="872">
        <v>0</v>
      </c>
      <c r="S95" s="872">
        <v>40.81</v>
      </c>
      <c r="T95" s="872">
        <v>34.81</v>
      </c>
      <c r="U95" s="871"/>
    </row>
    <row r="96" spans="1:21" s="400" customFormat="1">
      <c r="A96" s="853" t="s">
        <v>119</v>
      </c>
      <c r="B96" s="865"/>
      <c r="C96" s="868" t="s">
        <v>1324</v>
      </c>
      <c r="D96" s="867"/>
      <c r="E96" s="867"/>
      <c r="F96" s="867"/>
      <c r="G96" s="867"/>
      <c r="H96" s="867"/>
      <c r="I96" s="867"/>
      <c r="J96" s="867"/>
      <c r="K96" s="867"/>
      <c r="L96" s="869" t="s">
        <v>158</v>
      </c>
      <c r="M96" s="873" t="s">
        <v>467</v>
      </c>
      <c r="N96" s="857" t="s">
        <v>355</v>
      </c>
      <c r="O96" s="874"/>
      <c r="P96" s="874">
        <v>21.04</v>
      </c>
      <c r="Q96" s="874">
        <v>21.04</v>
      </c>
      <c r="R96" s="874"/>
      <c r="S96" s="874">
        <v>22.99</v>
      </c>
      <c r="T96" s="874">
        <v>22.99</v>
      </c>
      <c r="U96" s="871"/>
    </row>
    <row r="97" spans="1:21" s="400" customFormat="1">
      <c r="A97" s="853" t="s">
        <v>119</v>
      </c>
      <c r="B97" s="865"/>
      <c r="C97" s="868" t="s">
        <v>1325</v>
      </c>
      <c r="D97" s="867"/>
      <c r="E97" s="867"/>
      <c r="F97" s="867"/>
      <c r="G97" s="867"/>
      <c r="H97" s="867"/>
      <c r="I97" s="867"/>
      <c r="J97" s="867"/>
      <c r="K97" s="867"/>
      <c r="L97" s="869" t="s">
        <v>159</v>
      </c>
      <c r="M97" s="873" t="s">
        <v>468</v>
      </c>
      <c r="N97" s="857" t="s">
        <v>355</v>
      </c>
      <c r="O97" s="874"/>
      <c r="P97" s="874"/>
      <c r="Q97" s="874"/>
      <c r="R97" s="874"/>
      <c r="S97" s="874"/>
      <c r="T97" s="874"/>
      <c r="U97" s="871"/>
    </row>
    <row r="98" spans="1:21" s="400" customFormat="1">
      <c r="A98" s="853" t="s">
        <v>119</v>
      </c>
      <c r="B98" s="865"/>
      <c r="C98" s="868" t="s">
        <v>1326</v>
      </c>
      <c r="D98" s="867"/>
      <c r="E98" s="867"/>
      <c r="F98" s="867"/>
      <c r="G98" s="867"/>
      <c r="H98" s="867"/>
      <c r="I98" s="867"/>
      <c r="J98" s="867"/>
      <c r="K98" s="867"/>
      <c r="L98" s="869" t="s">
        <v>372</v>
      </c>
      <c r="M98" s="873" t="s">
        <v>469</v>
      </c>
      <c r="N98" s="857" t="s">
        <v>355</v>
      </c>
      <c r="O98" s="874"/>
      <c r="P98" s="874"/>
      <c r="Q98" s="874"/>
      <c r="R98" s="874"/>
      <c r="S98" s="874"/>
      <c r="T98" s="874"/>
      <c r="U98" s="871"/>
    </row>
    <row r="99" spans="1:21" s="400" customFormat="1">
      <c r="A99" s="853" t="s">
        <v>119</v>
      </c>
      <c r="B99" s="865"/>
      <c r="C99" s="868" t="s">
        <v>1412</v>
      </c>
      <c r="D99" s="867"/>
      <c r="E99" s="867"/>
      <c r="F99" s="867"/>
      <c r="G99" s="867"/>
      <c r="H99" s="867"/>
      <c r="I99" s="867"/>
      <c r="J99" s="867"/>
      <c r="K99" s="867"/>
      <c r="L99" s="869" t="s">
        <v>373</v>
      </c>
      <c r="M99" s="873" t="s">
        <v>470</v>
      </c>
      <c r="N99" s="857" t="s">
        <v>355</v>
      </c>
      <c r="O99" s="874"/>
      <c r="P99" s="874"/>
      <c r="Q99" s="874"/>
      <c r="R99" s="874"/>
      <c r="S99" s="874"/>
      <c r="T99" s="874"/>
      <c r="U99" s="871"/>
    </row>
    <row r="100" spans="1:21" s="400" customFormat="1" ht="22.8">
      <c r="A100" s="853" t="s">
        <v>119</v>
      </c>
      <c r="B100" s="865"/>
      <c r="C100" s="868" t="s">
        <v>1413</v>
      </c>
      <c r="D100" s="867"/>
      <c r="E100" s="867"/>
      <c r="F100" s="867"/>
      <c r="G100" s="867"/>
      <c r="H100" s="867"/>
      <c r="I100" s="867"/>
      <c r="J100" s="867"/>
      <c r="K100" s="867"/>
      <c r="L100" s="869" t="s">
        <v>374</v>
      </c>
      <c r="M100" s="873" t="s">
        <v>471</v>
      </c>
      <c r="N100" s="857" t="s">
        <v>355</v>
      </c>
      <c r="O100" s="874"/>
      <c r="P100" s="874"/>
      <c r="Q100" s="874"/>
      <c r="R100" s="874"/>
      <c r="S100" s="874"/>
      <c r="T100" s="874"/>
      <c r="U100" s="871"/>
    </row>
    <row r="101" spans="1:21" s="400" customFormat="1">
      <c r="A101" s="853" t="s">
        <v>119</v>
      </c>
      <c r="B101" s="865"/>
      <c r="C101" s="868" t="s">
        <v>1446</v>
      </c>
      <c r="D101" s="867"/>
      <c r="E101" s="867"/>
      <c r="F101" s="867"/>
      <c r="G101" s="867"/>
      <c r="H101" s="867"/>
      <c r="I101" s="867"/>
      <c r="J101" s="867"/>
      <c r="K101" s="867"/>
      <c r="L101" s="869" t="s">
        <v>1080</v>
      </c>
      <c r="M101" s="873" t="s">
        <v>472</v>
      </c>
      <c r="N101" s="857" t="s">
        <v>355</v>
      </c>
      <c r="O101" s="874"/>
      <c r="P101" s="874">
        <v>10.78</v>
      </c>
      <c r="Q101" s="874">
        <v>10.78</v>
      </c>
      <c r="R101" s="874"/>
      <c r="S101" s="874">
        <v>11.82</v>
      </c>
      <c r="T101" s="874">
        <v>11.82</v>
      </c>
      <c r="U101" s="871"/>
    </row>
    <row r="102" spans="1:21" s="400" customFormat="1">
      <c r="A102" s="853" t="s">
        <v>119</v>
      </c>
      <c r="B102" s="865" t="s">
        <v>1286</v>
      </c>
      <c r="C102" s="868" t="s">
        <v>1447</v>
      </c>
      <c r="D102" s="867"/>
      <c r="E102" s="867"/>
      <c r="F102" s="867"/>
      <c r="G102" s="867"/>
      <c r="H102" s="867"/>
      <c r="I102" s="867"/>
      <c r="J102" s="867"/>
      <c r="K102" s="867"/>
      <c r="L102" s="869" t="s">
        <v>1081</v>
      </c>
      <c r="M102" s="873" t="s">
        <v>1287</v>
      </c>
      <c r="N102" s="857" t="s">
        <v>355</v>
      </c>
      <c r="O102" s="874"/>
      <c r="P102" s="874">
        <v>6.35</v>
      </c>
      <c r="Q102" s="874">
        <v>0</v>
      </c>
      <c r="R102" s="874"/>
      <c r="S102" s="874">
        <v>6</v>
      </c>
      <c r="T102" s="874">
        <v>0</v>
      </c>
      <c r="U102" s="871"/>
    </row>
    <row r="103" spans="1:21" s="400" customFormat="1" ht="45.6">
      <c r="A103" s="853" t="s">
        <v>119</v>
      </c>
      <c r="B103" s="865" t="s">
        <v>1170</v>
      </c>
      <c r="C103" s="868" t="s">
        <v>1362</v>
      </c>
      <c r="D103" s="867"/>
      <c r="E103" s="867"/>
      <c r="F103" s="867"/>
      <c r="G103" s="867"/>
      <c r="H103" s="867"/>
      <c r="I103" s="867"/>
      <c r="J103" s="867"/>
      <c r="K103" s="867"/>
      <c r="L103" s="869" t="s">
        <v>103</v>
      </c>
      <c r="M103" s="856" t="s">
        <v>1082</v>
      </c>
      <c r="N103" s="857" t="s">
        <v>355</v>
      </c>
      <c r="O103" s="874"/>
      <c r="P103" s="874"/>
      <c r="Q103" s="874"/>
      <c r="R103" s="874"/>
      <c r="S103" s="874"/>
      <c r="T103" s="874"/>
      <c r="U103" s="871"/>
    </row>
    <row r="104" spans="1:21" s="400" customFormat="1">
      <c r="A104" s="853" t="s">
        <v>119</v>
      </c>
      <c r="B104" s="865" t="s">
        <v>1171</v>
      </c>
      <c r="C104" s="868" t="s">
        <v>1311</v>
      </c>
      <c r="D104" s="867"/>
      <c r="E104" s="867"/>
      <c r="F104" s="867"/>
      <c r="G104" s="867"/>
      <c r="H104" s="867"/>
      <c r="I104" s="867"/>
      <c r="J104" s="867"/>
      <c r="K104" s="867"/>
      <c r="L104" s="869" t="s">
        <v>119</v>
      </c>
      <c r="M104" s="856" t="s">
        <v>1083</v>
      </c>
      <c r="N104" s="857" t="s">
        <v>355</v>
      </c>
      <c r="O104" s="874"/>
      <c r="P104" s="874"/>
      <c r="Q104" s="874"/>
      <c r="R104" s="874"/>
      <c r="S104" s="874"/>
      <c r="T104" s="874"/>
      <c r="U104" s="871"/>
    </row>
    <row r="105" spans="1:21" s="400" customFormat="1">
      <c r="A105" s="853" t="s">
        <v>119</v>
      </c>
      <c r="B105" s="865" t="s">
        <v>1172</v>
      </c>
      <c r="C105" s="868" t="s">
        <v>1363</v>
      </c>
      <c r="D105" s="867"/>
      <c r="E105" s="867"/>
      <c r="F105" s="867"/>
      <c r="G105" s="867"/>
      <c r="H105" s="867"/>
      <c r="I105" s="867"/>
      <c r="J105" s="867"/>
      <c r="K105" s="867"/>
      <c r="L105" s="869" t="s">
        <v>123</v>
      </c>
      <c r="M105" s="856" t="s">
        <v>1084</v>
      </c>
      <c r="N105" s="857" t="s">
        <v>355</v>
      </c>
      <c r="O105" s="874"/>
      <c r="P105" s="874">
        <v>2.2400000000000002</v>
      </c>
      <c r="Q105" s="874">
        <v>0</v>
      </c>
      <c r="R105" s="874"/>
      <c r="S105" s="874">
        <v>0.4</v>
      </c>
      <c r="T105" s="874">
        <v>0</v>
      </c>
      <c r="U105" s="871"/>
    </row>
    <row r="106" spans="1:21" s="400" customFormat="1">
      <c r="A106" s="853" t="s">
        <v>119</v>
      </c>
      <c r="B106" s="865" t="s">
        <v>1173</v>
      </c>
      <c r="C106" s="868" t="s">
        <v>1364</v>
      </c>
      <c r="D106" s="867"/>
      <c r="E106" s="867"/>
      <c r="F106" s="867"/>
      <c r="G106" s="867"/>
      <c r="H106" s="867"/>
      <c r="I106" s="867"/>
      <c r="J106" s="867"/>
      <c r="K106" s="867"/>
      <c r="L106" s="869" t="s">
        <v>124</v>
      </c>
      <c r="M106" s="856" t="s">
        <v>1085</v>
      </c>
      <c r="N106" s="857" t="s">
        <v>355</v>
      </c>
      <c r="O106" s="874"/>
      <c r="P106" s="874"/>
      <c r="Q106" s="874"/>
      <c r="R106" s="874"/>
      <c r="S106" s="874"/>
      <c r="T106" s="874"/>
      <c r="U106" s="871"/>
    </row>
    <row r="107" spans="1:21" s="400" customFormat="1">
      <c r="A107" s="853" t="s">
        <v>119</v>
      </c>
      <c r="B107" s="865" t="s">
        <v>1174</v>
      </c>
      <c r="C107" s="868" t="s">
        <v>1365</v>
      </c>
      <c r="D107" s="867"/>
      <c r="E107" s="867"/>
      <c r="F107" s="867"/>
      <c r="G107" s="867"/>
      <c r="H107" s="867"/>
      <c r="I107" s="867"/>
      <c r="J107" s="867"/>
      <c r="K107" s="867"/>
      <c r="L107" s="869" t="s">
        <v>125</v>
      </c>
      <c r="M107" s="856" t="s">
        <v>1086</v>
      </c>
      <c r="N107" s="857" t="s">
        <v>355</v>
      </c>
      <c r="O107" s="872">
        <v>0</v>
      </c>
      <c r="P107" s="872">
        <v>3.27</v>
      </c>
      <c r="Q107" s="872">
        <v>0</v>
      </c>
      <c r="R107" s="872">
        <v>0</v>
      </c>
      <c r="S107" s="872">
        <v>2.87</v>
      </c>
      <c r="T107" s="872">
        <v>2.87</v>
      </c>
      <c r="U107" s="871"/>
    </row>
    <row r="108" spans="1:21" s="400" customFormat="1">
      <c r="A108" s="853" t="s">
        <v>119</v>
      </c>
      <c r="B108" s="865" t="s">
        <v>1175</v>
      </c>
      <c r="C108" s="868" t="s">
        <v>1366</v>
      </c>
      <c r="D108" s="867"/>
      <c r="E108" s="867"/>
      <c r="F108" s="867"/>
      <c r="G108" s="867"/>
      <c r="H108" s="867"/>
      <c r="I108" s="867"/>
      <c r="J108" s="867"/>
      <c r="K108" s="867"/>
      <c r="L108" s="869" t="s">
        <v>146</v>
      </c>
      <c r="M108" s="873" t="s">
        <v>1087</v>
      </c>
      <c r="N108" s="857" t="s">
        <v>355</v>
      </c>
      <c r="O108" s="874"/>
      <c r="P108" s="874"/>
      <c r="Q108" s="874"/>
      <c r="R108" s="874"/>
      <c r="S108" s="874"/>
      <c r="T108" s="874"/>
      <c r="U108" s="871"/>
    </row>
    <row r="109" spans="1:21" s="400" customFormat="1" ht="57">
      <c r="A109" s="853" t="s">
        <v>119</v>
      </c>
      <c r="B109" s="865" t="s">
        <v>1176</v>
      </c>
      <c r="C109" s="868" t="s">
        <v>1367</v>
      </c>
      <c r="D109" s="867"/>
      <c r="E109" s="867"/>
      <c r="F109" s="867"/>
      <c r="G109" s="867"/>
      <c r="H109" s="867"/>
      <c r="I109" s="867"/>
      <c r="J109" s="867"/>
      <c r="K109" s="867"/>
      <c r="L109" s="869" t="s">
        <v>187</v>
      </c>
      <c r="M109" s="873" t="s">
        <v>1088</v>
      </c>
      <c r="N109" s="857" t="s">
        <v>355</v>
      </c>
      <c r="O109" s="874"/>
      <c r="P109" s="874"/>
      <c r="Q109" s="874"/>
      <c r="R109" s="874"/>
      <c r="S109" s="874"/>
      <c r="T109" s="874"/>
      <c r="U109" s="871"/>
    </row>
    <row r="110" spans="1:21" s="400" customFormat="1">
      <c r="A110" s="853" t="s">
        <v>119</v>
      </c>
      <c r="B110" s="865" t="s">
        <v>1288</v>
      </c>
      <c r="C110" s="868" t="s">
        <v>1368</v>
      </c>
      <c r="D110" s="867"/>
      <c r="E110" s="867"/>
      <c r="F110" s="867"/>
      <c r="G110" s="867"/>
      <c r="H110" s="867"/>
      <c r="I110" s="867"/>
      <c r="J110" s="867"/>
      <c r="K110" s="867"/>
      <c r="L110" s="869" t="s">
        <v>393</v>
      </c>
      <c r="M110" s="873" t="s">
        <v>1289</v>
      </c>
      <c r="N110" s="857" t="s">
        <v>355</v>
      </c>
      <c r="O110" s="874"/>
      <c r="P110" s="874">
        <v>3.27</v>
      </c>
      <c r="Q110" s="874">
        <v>0</v>
      </c>
      <c r="R110" s="874"/>
      <c r="S110" s="874">
        <v>2.87</v>
      </c>
      <c r="T110" s="874">
        <v>2.87</v>
      </c>
      <c r="U110" s="871"/>
    </row>
    <row r="111" spans="1:21" s="400" customFormat="1">
      <c r="A111" s="769" t="s">
        <v>123</v>
      </c>
      <c r="B111" s="867"/>
      <c r="C111" s="867"/>
      <c r="D111" s="867"/>
      <c r="E111" s="867"/>
      <c r="F111" s="867"/>
      <c r="G111" s="867"/>
      <c r="H111" s="867"/>
      <c r="I111" s="867"/>
      <c r="J111" s="867"/>
      <c r="K111" s="867"/>
      <c r="L111" s="813" t="s">
        <v>2870</v>
      </c>
      <c r="M111" s="692"/>
      <c r="N111" s="692"/>
      <c r="O111" s="840">
        <v>0</v>
      </c>
      <c r="P111" s="840">
        <v>313.75612000000001</v>
      </c>
      <c r="Q111" s="840">
        <v>310.48612000000003</v>
      </c>
      <c r="R111" s="840">
        <v>0</v>
      </c>
      <c r="S111" s="840">
        <v>371.76959999999997</v>
      </c>
      <c r="T111" s="840">
        <v>352.07959999999997</v>
      </c>
      <c r="U111" s="795"/>
    </row>
    <row r="112" spans="1:21" s="400" customFormat="1" ht="22.8">
      <c r="A112" s="853" t="s">
        <v>123</v>
      </c>
      <c r="B112" s="867"/>
      <c r="C112" s="868" t="s">
        <v>1306</v>
      </c>
      <c r="D112" s="867"/>
      <c r="E112" s="867"/>
      <c r="F112" s="867"/>
      <c r="G112" s="867"/>
      <c r="H112" s="867"/>
      <c r="I112" s="867"/>
      <c r="J112" s="867"/>
      <c r="K112" s="867"/>
      <c r="L112" s="869">
        <v>1</v>
      </c>
      <c r="M112" s="856" t="s">
        <v>1077</v>
      </c>
      <c r="N112" s="857" t="s">
        <v>355</v>
      </c>
      <c r="O112" s="870">
        <v>0</v>
      </c>
      <c r="P112" s="870">
        <v>229.06</v>
      </c>
      <c r="Q112" s="870">
        <v>229.06</v>
      </c>
      <c r="R112" s="870">
        <v>0</v>
      </c>
      <c r="S112" s="870">
        <v>259.8</v>
      </c>
      <c r="T112" s="870">
        <v>259.8</v>
      </c>
      <c r="U112" s="871"/>
    </row>
    <row r="113" spans="1:21" s="400" customFormat="1" ht="22.8">
      <c r="A113" s="853" t="s">
        <v>123</v>
      </c>
      <c r="B113" s="867"/>
      <c r="C113" s="868" t="s">
        <v>1307</v>
      </c>
      <c r="D113" s="867"/>
      <c r="E113" s="867"/>
      <c r="F113" s="867"/>
      <c r="G113" s="867"/>
      <c r="H113" s="867"/>
      <c r="I113" s="867"/>
      <c r="J113" s="867"/>
      <c r="K113" s="867"/>
      <c r="L113" s="869" t="s">
        <v>101</v>
      </c>
      <c r="M113" s="856" t="s">
        <v>1295</v>
      </c>
      <c r="N113" s="857" t="s">
        <v>355</v>
      </c>
      <c r="O113" s="870">
        <v>0</v>
      </c>
      <c r="P113" s="870">
        <v>69.176119999999997</v>
      </c>
      <c r="Q113" s="870">
        <v>69.176119999999997</v>
      </c>
      <c r="R113" s="870">
        <v>0</v>
      </c>
      <c r="S113" s="870">
        <v>78.459599999999995</v>
      </c>
      <c r="T113" s="870">
        <v>78.459599999999995</v>
      </c>
      <c r="U113" s="871"/>
    </row>
    <row r="114" spans="1:21" s="400" customFormat="1" ht="34.200000000000003">
      <c r="A114" s="853" t="s">
        <v>123</v>
      </c>
      <c r="B114" s="865" t="s">
        <v>1169</v>
      </c>
      <c r="C114" s="868" t="s">
        <v>1308</v>
      </c>
      <c r="D114" s="867"/>
      <c r="E114" s="867"/>
      <c r="F114" s="867"/>
      <c r="G114" s="867"/>
      <c r="H114" s="867"/>
      <c r="I114" s="867"/>
      <c r="J114" s="867"/>
      <c r="K114" s="867"/>
      <c r="L114" s="869" t="s">
        <v>102</v>
      </c>
      <c r="M114" s="856" t="s">
        <v>1079</v>
      </c>
      <c r="N114" s="857" t="s">
        <v>355</v>
      </c>
      <c r="O114" s="872">
        <v>0</v>
      </c>
      <c r="P114" s="872">
        <v>12.87</v>
      </c>
      <c r="Q114" s="872">
        <v>10.6</v>
      </c>
      <c r="R114" s="872">
        <v>0</v>
      </c>
      <c r="S114" s="872">
        <v>16.86</v>
      </c>
      <c r="T114" s="872">
        <v>11.3</v>
      </c>
      <c r="U114" s="871"/>
    </row>
    <row r="115" spans="1:21" s="400" customFormat="1">
      <c r="A115" s="853" t="s">
        <v>123</v>
      </c>
      <c r="B115" s="865"/>
      <c r="C115" s="868" t="s">
        <v>1324</v>
      </c>
      <c r="D115" s="867"/>
      <c r="E115" s="867"/>
      <c r="F115" s="867"/>
      <c r="G115" s="867"/>
      <c r="H115" s="867"/>
      <c r="I115" s="867"/>
      <c r="J115" s="867"/>
      <c r="K115" s="867"/>
      <c r="L115" s="869" t="s">
        <v>158</v>
      </c>
      <c r="M115" s="873" t="s">
        <v>467</v>
      </c>
      <c r="N115" s="857" t="s">
        <v>355</v>
      </c>
      <c r="O115" s="874"/>
      <c r="P115" s="874">
        <v>7.1</v>
      </c>
      <c r="Q115" s="874">
        <v>7.1</v>
      </c>
      <c r="R115" s="874"/>
      <c r="S115" s="874">
        <v>7.2</v>
      </c>
      <c r="T115" s="874">
        <v>7.2</v>
      </c>
      <c r="U115" s="871"/>
    </row>
    <row r="116" spans="1:21" s="400" customFormat="1">
      <c r="A116" s="853" t="s">
        <v>123</v>
      </c>
      <c r="B116" s="865"/>
      <c r="C116" s="868" t="s">
        <v>1325</v>
      </c>
      <c r="D116" s="867"/>
      <c r="E116" s="867"/>
      <c r="F116" s="867"/>
      <c r="G116" s="867"/>
      <c r="H116" s="867"/>
      <c r="I116" s="867"/>
      <c r="J116" s="867"/>
      <c r="K116" s="867"/>
      <c r="L116" s="869" t="s">
        <v>159</v>
      </c>
      <c r="M116" s="873" t="s">
        <v>468</v>
      </c>
      <c r="N116" s="857" t="s">
        <v>355</v>
      </c>
      <c r="O116" s="874"/>
      <c r="P116" s="874"/>
      <c r="Q116" s="874"/>
      <c r="R116" s="874"/>
      <c r="S116" s="874"/>
      <c r="T116" s="874"/>
      <c r="U116" s="871"/>
    </row>
    <row r="117" spans="1:21" s="400" customFormat="1">
      <c r="A117" s="853" t="s">
        <v>123</v>
      </c>
      <c r="B117" s="865"/>
      <c r="C117" s="868" t="s">
        <v>1326</v>
      </c>
      <c r="D117" s="867"/>
      <c r="E117" s="867"/>
      <c r="F117" s="867"/>
      <c r="G117" s="867"/>
      <c r="H117" s="867"/>
      <c r="I117" s="867"/>
      <c r="J117" s="867"/>
      <c r="K117" s="867"/>
      <c r="L117" s="869" t="s">
        <v>372</v>
      </c>
      <c r="M117" s="873" t="s">
        <v>469</v>
      </c>
      <c r="N117" s="857" t="s">
        <v>355</v>
      </c>
      <c r="O117" s="874"/>
      <c r="P117" s="874"/>
      <c r="Q117" s="874"/>
      <c r="R117" s="874"/>
      <c r="S117" s="874"/>
      <c r="T117" s="874"/>
      <c r="U117" s="871"/>
    </row>
    <row r="118" spans="1:21" s="400" customFormat="1">
      <c r="A118" s="853" t="s">
        <v>123</v>
      </c>
      <c r="B118" s="865"/>
      <c r="C118" s="868" t="s">
        <v>1412</v>
      </c>
      <c r="D118" s="867"/>
      <c r="E118" s="867"/>
      <c r="F118" s="867"/>
      <c r="G118" s="867"/>
      <c r="H118" s="867"/>
      <c r="I118" s="867"/>
      <c r="J118" s="867"/>
      <c r="K118" s="867"/>
      <c r="L118" s="869" t="s">
        <v>373</v>
      </c>
      <c r="M118" s="873" t="s">
        <v>470</v>
      </c>
      <c r="N118" s="857" t="s">
        <v>355</v>
      </c>
      <c r="O118" s="874"/>
      <c r="P118" s="874"/>
      <c r="Q118" s="874"/>
      <c r="R118" s="874"/>
      <c r="S118" s="874"/>
      <c r="T118" s="874"/>
      <c r="U118" s="871"/>
    </row>
    <row r="119" spans="1:21" s="400" customFormat="1" ht="22.8">
      <c r="A119" s="853" t="s">
        <v>123</v>
      </c>
      <c r="B119" s="865"/>
      <c r="C119" s="868" t="s">
        <v>1413</v>
      </c>
      <c r="D119" s="867"/>
      <c r="E119" s="867"/>
      <c r="F119" s="867"/>
      <c r="G119" s="867"/>
      <c r="H119" s="867"/>
      <c r="I119" s="867"/>
      <c r="J119" s="867"/>
      <c r="K119" s="867"/>
      <c r="L119" s="869" t="s">
        <v>374</v>
      </c>
      <c r="M119" s="873" t="s">
        <v>471</v>
      </c>
      <c r="N119" s="857" t="s">
        <v>355</v>
      </c>
      <c r="O119" s="874"/>
      <c r="P119" s="874"/>
      <c r="Q119" s="874"/>
      <c r="R119" s="874"/>
      <c r="S119" s="874"/>
      <c r="T119" s="874"/>
      <c r="U119" s="871"/>
    </row>
    <row r="120" spans="1:21" s="400" customFormat="1">
      <c r="A120" s="853" t="s">
        <v>123</v>
      </c>
      <c r="B120" s="865"/>
      <c r="C120" s="868" t="s">
        <v>1446</v>
      </c>
      <c r="D120" s="867"/>
      <c r="E120" s="867"/>
      <c r="F120" s="867"/>
      <c r="G120" s="867"/>
      <c r="H120" s="867"/>
      <c r="I120" s="867"/>
      <c r="J120" s="867"/>
      <c r="K120" s="867"/>
      <c r="L120" s="869" t="s">
        <v>1080</v>
      </c>
      <c r="M120" s="873" t="s">
        <v>472</v>
      </c>
      <c r="N120" s="857" t="s">
        <v>355</v>
      </c>
      <c r="O120" s="874"/>
      <c r="P120" s="874">
        <v>3.5</v>
      </c>
      <c r="Q120" s="874">
        <v>3.5</v>
      </c>
      <c r="R120" s="874"/>
      <c r="S120" s="874">
        <v>4.0999999999999996</v>
      </c>
      <c r="T120" s="874">
        <v>4.0999999999999996</v>
      </c>
      <c r="U120" s="871"/>
    </row>
    <row r="121" spans="1:21" s="400" customFormat="1">
      <c r="A121" s="853" t="s">
        <v>123</v>
      </c>
      <c r="B121" s="865" t="s">
        <v>1286</v>
      </c>
      <c r="C121" s="868" t="s">
        <v>1447</v>
      </c>
      <c r="D121" s="867"/>
      <c r="E121" s="867"/>
      <c r="F121" s="867"/>
      <c r="G121" s="867"/>
      <c r="H121" s="867"/>
      <c r="I121" s="867"/>
      <c r="J121" s="867"/>
      <c r="K121" s="867"/>
      <c r="L121" s="869" t="s">
        <v>1081</v>
      </c>
      <c r="M121" s="873" t="s">
        <v>1287</v>
      </c>
      <c r="N121" s="857" t="s">
        <v>355</v>
      </c>
      <c r="O121" s="874"/>
      <c r="P121" s="874">
        <v>2.27</v>
      </c>
      <c r="Q121" s="874">
        <v>0</v>
      </c>
      <c r="R121" s="874"/>
      <c r="S121" s="874">
        <v>5.56</v>
      </c>
      <c r="T121" s="874">
        <v>0</v>
      </c>
      <c r="U121" s="871"/>
    </row>
    <row r="122" spans="1:21" s="400" customFormat="1" ht="45.6">
      <c r="A122" s="853" t="s">
        <v>123</v>
      </c>
      <c r="B122" s="865" t="s">
        <v>1170</v>
      </c>
      <c r="C122" s="868" t="s">
        <v>1362</v>
      </c>
      <c r="D122" s="867"/>
      <c r="E122" s="867"/>
      <c r="F122" s="867"/>
      <c r="G122" s="867"/>
      <c r="H122" s="867"/>
      <c r="I122" s="867"/>
      <c r="J122" s="867"/>
      <c r="K122" s="867"/>
      <c r="L122" s="869" t="s">
        <v>103</v>
      </c>
      <c r="M122" s="856" t="s">
        <v>1082</v>
      </c>
      <c r="N122" s="857" t="s">
        <v>355</v>
      </c>
      <c r="O122" s="874"/>
      <c r="P122" s="874"/>
      <c r="Q122" s="874"/>
      <c r="R122" s="874"/>
      <c r="S122" s="874"/>
      <c r="T122" s="874"/>
      <c r="U122" s="871"/>
    </row>
    <row r="123" spans="1:21" s="400" customFormat="1">
      <c r="A123" s="853" t="s">
        <v>123</v>
      </c>
      <c r="B123" s="865" t="s">
        <v>1171</v>
      </c>
      <c r="C123" s="868" t="s">
        <v>1311</v>
      </c>
      <c r="D123" s="867"/>
      <c r="E123" s="867"/>
      <c r="F123" s="867"/>
      <c r="G123" s="867"/>
      <c r="H123" s="867"/>
      <c r="I123" s="867"/>
      <c r="J123" s="867"/>
      <c r="K123" s="867"/>
      <c r="L123" s="869" t="s">
        <v>119</v>
      </c>
      <c r="M123" s="856" t="s">
        <v>1083</v>
      </c>
      <c r="N123" s="857" t="s">
        <v>355</v>
      </c>
      <c r="O123" s="874"/>
      <c r="P123" s="874"/>
      <c r="Q123" s="874"/>
      <c r="R123" s="874"/>
      <c r="S123" s="874"/>
      <c r="T123" s="874"/>
      <c r="U123" s="871"/>
    </row>
    <row r="124" spans="1:21" s="400" customFormat="1">
      <c r="A124" s="853" t="s">
        <v>123</v>
      </c>
      <c r="B124" s="865" t="s">
        <v>1172</v>
      </c>
      <c r="C124" s="868" t="s">
        <v>1363</v>
      </c>
      <c r="D124" s="867"/>
      <c r="E124" s="867"/>
      <c r="F124" s="867"/>
      <c r="G124" s="867"/>
      <c r="H124" s="867"/>
      <c r="I124" s="867"/>
      <c r="J124" s="867"/>
      <c r="K124" s="867"/>
      <c r="L124" s="869" t="s">
        <v>123</v>
      </c>
      <c r="M124" s="856" t="s">
        <v>1084</v>
      </c>
      <c r="N124" s="857" t="s">
        <v>355</v>
      </c>
      <c r="O124" s="874"/>
      <c r="P124" s="874">
        <v>1</v>
      </c>
      <c r="Q124" s="874">
        <v>0</v>
      </c>
      <c r="R124" s="874"/>
      <c r="S124" s="874">
        <v>10.63</v>
      </c>
      <c r="T124" s="874">
        <v>0</v>
      </c>
      <c r="U124" s="871"/>
    </row>
    <row r="125" spans="1:21" s="400" customFormat="1">
      <c r="A125" s="853" t="s">
        <v>123</v>
      </c>
      <c r="B125" s="865" t="s">
        <v>1173</v>
      </c>
      <c r="C125" s="868" t="s">
        <v>1364</v>
      </c>
      <c r="D125" s="867"/>
      <c r="E125" s="867"/>
      <c r="F125" s="867"/>
      <c r="G125" s="867"/>
      <c r="H125" s="867"/>
      <c r="I125" s="867"/>
      <c r="J125" s="867"/>
      <c r="K125" s="867"/>
      <c r="L125" s="869" t="s">
        <v>124</v>
      </c>
      <c r="M125" s="856" t="s">
        <v>1085</v>
      </c>
      <c r="N125" s="857" t="s">
        <v>355</v>
      </c>
      <c r="O125" s="874"/>
      <c r="P125" s="874"/>
      <c r="Q125" s="874"/>
      <c r="R125" s="874"/>
      <c r="S125" s="874"/>
      <c r="T125" s="874"/>
      <c r="U125" s="871"/>
    </row>
    <row r="126" spans="1:21" s="400" customFormat="1">
      <c r="A126" s="853" t="s">
        <v>123</v>
      </c>
      <c r="B126" s="865" t="s">
        <v>1174</v>
      </c>
      <c r="C126" s="868" t="s">
        <v>1365</v>
      </c>
      <c r="D126" s="867"/>
      <c r="E126" s="867"/>
      <c r="F126" s="867"/>
      <c r="G126" s="867"/>
      <c r="H126" s="867"/>
      <c r="I126" s="867"/>
      <c r="J126" s="867"/>
      <c r="K126" s="867"/>
      <c r="L126" s="869" t="s">
        <v>125</v>
      </c>
      <c r="M126" s="856" t="s">
        <v>1086</v>
      </c>
      <c r="N126" s="857" t="s">
        <v>355</v>
      </c>
      <c r="O126" s="872">
        <v>0</v>
      </c>
      <c r="P126" s="872">
        <v>1.65</v>
      </c>
      <c r="Q126" s="872">
        <v>1.65</v>
      </c>
      <c r="R126" s="872">
        <v>0</v>
      </c>
      <c r="S126" s="872">
        <v>6.02</v>
      </c>
      <c r="T126" s="872">
        <v>2.52</v>
      </c>
      <c r="U126" s="871"/>
    </row>
    <row r="127" spans="1:21" s="400" customFormat="1">
      <c r="A127" s="853" t="s">
        <v>123</v>
      </c>
      <c r="B127" s="865" t="s">
        <v>1175</v>
      </c>
      <c r="C127" s="868" t="s">
        <v>1366</v>
      </c>
      <c r="D127" s="867"/>
      <c r="E127" s="867"/>
      <c r="F127" s="867"/>
      <c r="G127" s="867"/>
      <c r="H127" s="867"/>
      <c r="I127" s="867"/>
      <c r="J127" s="867"/>
      <c r="K127" s="867"/>
      <c r="L127" s="869" t="s">
        <v>146</v>
      </c>
      <c r="M127" s="873" t="s">
        <v>1087</v>
      </c>
      <c r="N127" s="857" t="s">
        <v>355</v>
      </c>
      <c r="O127" s="874"/>
      <c r="P127" s="874"/>
      <c r="Q127" s="874"/>
      <c r="R127" s="874"/>
      <c r="S127" s="874"/>
      <c r="T127" s="874"/>
      <c r="U127" s="871"/>
    </row>
    <row r="128" spans="1:21" s="400" customFormat="1" ht="57">
      <c r="A128" s="853" t="s">
        <v>123</v>
      </c>
      <c r="B128" s="865" t="s">
        <v>1176</v>
      </c>
      <c r="C128" s="868" t="s">
        <v>1367</v>
      </c>
      <c r="D128" s="867"/>
      <c r="E128" s="867"/>
      <c r="F128" s="867"/>
      <c r="G128" s="867"/>
      <c r="H128" s="867"/>
      <c r="I128" s="867"/>
      <c r="J128" s="867"/>
      <c r="K128" s="867"/>
      <c r="L128" s="869" t="s">
        <v>187</v>
      </c>
      <c r="M128" s="873" t="s">
        <v>1088</v>
      </c>
      <c r="N128" s="857" t="s">
        <v>355</v>
      </c>
      <c r="O128" s="874"/>
      <c r="P128" s="874"/>
      <c r="Q128" s="874"/>
      <c r="R128" s="874"/>
      <c r="S128" s="874"/>
      <c r="T128" s="874"/>
      <c r="U128" s="871"/>
    </row>
    <row r="129" spans="1:21" s="400" customFormat="1">
      <c r="A129" s="853" t="s">
        <v>123</v>
      </c>
      <c r="B129" s="865" t="s">
        <v>1288</v>
      </c>
      <c r="C129" s="868" t="s">
        <v>1368</v>
      </c>
      <c r="D129" s="867"/>
      <c r="E129" s="867"/>
      <c r="F129" s="867"/>
      <c r="G129" s="867"/>
      <c r="H129" s="867"/>
      <c r="I129" s="867"/>
      <c r="J129" s="867"/>
      <c r="K129" s="867"/>
      <c r="L129" s="869" t="s">
        <v>393</v>
      </c>
      <c r="M129" s="873" t="s">
        <v>1289</v>
      </c>
      <c r="N129" s="857" t="s">
        <v>355</v>
      </c>
      <c r="O129" s="874"/>
      <c r="P129" s="874">
        <v>1.65</v>
      </c>
      <c r="Q129" s="874">
        <v>1.65</v>
      </c>
      <c r="R129" s="874"/>
      <c r="S129" s="874">
        <v>6.02</v>
      </c>
      <c r="T129" s="874">
        <v>2.52</v>
      </c>
      <c r="U129" s="871"/>
    </row>
    <row r="130" spans="1:21" s="400" customFormat="1">
      <c r="A130" s="769" t="s">
        <v>124</v>
      </c>
      <c r="B130" s="867"/>
      <c r="C130" s="867"/>
      <c r="D130" s="867"/>
      <c r="E130" s="867"/>
      <c r="F130" s="867"/>
      <c r="G130" s="867"/>
      <c r="H130" s="867"/>
      <c r="I130" s="867"/>
      <c r="J130" s="867"/>
      <c r="K130" s="867"/>
      <c r="L130" s="813" t="s">
        <v>2872</v>
      </c>
      <c r="M130" s="692"/>
      <c r="N130" s="692"/>
      <c r="O130" s="840">
        <v>0</v>
      </c>
      <c r="P130" s="840">
        <v>1083.7544</v>
      </c>
      <c r="Q130" s="840">
        <v>933.90440000000001</v>
      </c>
      <c r="R130" s="840">
        <v>0</v>
      </c>
      <c r="S130" s="840">
        <v>1205.1787999999999</v>
      </c>
      <c r="T130" s="840">
        <v>1058.6387999999999</v>
      </c>
      <c r="U130" s="795"/>
    </row>
    <row r="131" spans="1:21" s="400" customFormat="1" ht="22.8">
      <c r="A131" s="853" t="s">
        <v>124</v>
      </c>
      <c r="B131" s="867"/>
      <c r="C131" s="868" t="s">
        <v>1306</v>
      </c>
      <c r="D131" s="867"/>
      <c r="E131" s="867"/>
      <c r="F131" s="867"/>
      <c r="G131" s="867"/>
      <c r="H131" s="867"/>
      <c r="I131" s="867"/>
      <c r="J131" s="867"/>
      <c r="K131" s="867"/>
      <c r="L131" s="869">
        <v>1</v>
      </c>
      <c r="M131" s="856" t="s">
        <v>1077</v>
      </c>
      <c r="N131" s="857" t="s">
        <v>355</v>
      </c>
      <c r="O131" s="870">
        <v>0</v>
      </c>
      <c r="P131" s="870">
        <v>687.2</v>
      </c>
      <c r="Q131" s="870">
        <v>687.2</v>
      </c>
      <c r="R131" s="870">
        <v>0</v>
      </c>
      <c r="S131" s="870">
        <v>779.4</v>
      </c>
      <c r="T131" s="870">
        <v>779.4</v>
      </c>
      <c r="U131" s="871"/>
    </row>
    <row r="132" spans="1:21" s="400" customFormat="1" ht="22.8">
      <c r="A132" s="853" t="s">
        <v>124</v>
      </c>
      <c r="B132" s="867"/>
      <c r="C132" s="868" t="s">
        <v>1307</v>
      </c>
      <c r="D132" s="867"/>
      <c r="E132" s="867"/>
      <c r="F132" s="867"/>
      <c r="G132" s="867"/>
      <c r="H132" s="867"/>
      <c r="I132" s="867"/>
      <c r="J132" s="867"/>
      <c r="K132" s="867"/>
      <c r="L132" s="869" t="s">
        <v>101</v>
      </c>
      <c r="M132" s="856" t="s">
        <v>1295</v>
      </c>
      <c r="N132" s="857" t="s">
        <v>355</v>
      </c>
      <c r="O132" s="870">
        <v>0</v>
      </c>
      <c r="P132" s="870">
        <v>207.53440000000003</v>
      </c>
      <c r="Q132" s="870">
        <v>207.53440000000003</v>
      </c>
      <c r="R132" s="870">
        <v>0</v>
      </c>
      <c r="S132" s="870">
        <v>235.37879999999998</v>
      </c>
      <c r="T132" s="870">
        <v>235.37879999999998</v>
      </c>
      <c r="U132" s="871"/>
    </row>
    <row r="133" spans="1:21" s="400" customFormat="1" ht="34.200000000000003">
      <c r="A133" s="853" t="s">
        <v>124</v>
      </c>
      <c r="B133" s="865" t="s">
        <v>1169</v>
      </c>
      <c r="C133" s="868" t="s">
        <v>1308</v>
      </c>
      <c r="D133" s="867"/>
      <c r="E133" s="867"/>
      <c r="F133" s="867"/>
      <c r="G133" s="867"/>
      <c r="H133" s="867"/>
      <c r="I133" s="867"/>
      <c r="J133" s="867"/>
      <c r="K133" s="867"/>
      <c r="L133" s="869" t="s">
        <v>102</v>
      </c>
      <c r="M133" s="856" t="s">
        <v>1079</v>
      </c>
      <c r="N133" s="857" t="s">
        <v>355</v>
      </c>
      <c r="O133" s="872">
        <v>0</v>
      </c>
      <c r="P133" s="872">
        <v>49.11</v>
      </c>
      <c r="Q133" s="872">
        <v>39.17</v>
      </c>
      <c r="R133" s="872">
        <v>0</v>
      </c>
      <c r="S133" s="872">
        <v>50.69</v>
      </c>
      <c r="T133" s="872">
        <v>43.86</v>
      </c>
      <c r="U133" s="871"/>
    </row>
    <row r="134" spans="1:21" s="400" customFormat="1">
      <c r="A134" s="853" t="s">
        <v>124</v>
      </c>
      <c r="B134" s="865"/>
      <c r="C134" s="868" t="s">
        <v>1324</v>
      </c>
      <c r="D134" s="867"/>
      <c r="E134" s="867"/>
      <c r="F134" s="867"/>
      <c r="G134" s="867"/>
      <c r="H134" s="867"/>
      <c r="I134" s="867"/>
      <c r="J134" s="867"/>
      <c r="K134" s="867"/>
      <c r="L134" s="869" t="s">
        <v>158</v>
      </c>
      <c r="M134" s="873" t="s">
        <v>467</v>
      </c>
      <c r="N134" s="857" t="s">
        <v>355</v>
      </c>
      <c r="O134" s="874"/>
      <c r="P134" s="874">
        <v>39.17</v>
      </c>
      <c r="Q134" s="874">
        <v>39.17</v>
      </c>
      <c r="R134" s="874"/>
      <c r="S134" s="874">
        <v>43.86</v>
      </c>
      <c r="T134" s="874">
        <v>43.86</v>
      </c>
      <c r="U134" s="871"/>
    </row>
    <row r="135" spans="1:21" s="400" customFormat="1">
      <c r="A135" s="853" t="s">
        <v>124</v>
      </c>
      <c r="B135" s="865"/>
      <c r="C135" s="868" t="s">
        <v>1325</v>
      </c>
      <c r="D135" s="867"/>
      <c r="E135" s="867"/>
      <c r="F135" s="867"/>
      <c r="G135" s="867"/>
      <c r="H135" s="867"/>
      <c r="I135" s="867"/>
      <c r="J135" s="867"/>
      <c r="K135" s="867"/>
      <c r="L135" s="869" t="s">
        <v>159</v>
      </c>
      <c r="M135" s="873" t="s">
        <v>468</v>
      </c>
      <c r="N135" s="857" t="s">
        <v>355</v>
      </c>
      <c r="O135" s="874"/>
      <c r="P135" s="874"/>
      <c r="Q135" s="874"/>
      <c r="R135" s="874"/>
      <c r="S135" s="874"/>
      <c r="T135" s="874"/>
      <c r="U135" s="871"/>
    </row>
    <row r="136" spans="1:21" s="400" customFormat="1">
      <c r="A136" s="853" t="s">
        <v>124</v>
      </c>
      <c r="B136" s="865"/>
      <c r="C136" s="868" t="s">
        <v>1326</v>
      </c>
      <c r="D136" s="867"/>
      <c r="E136" s="867"/>
      <c r="F136" s="867"/>
      <c r="G136" s="867"/>
      <c r="H136" s="867"/>
      <c r="I136" s="867"/>
      <c r="J136" s="867"/>
      <c r="K136" s="867"/>
      <c r="L136" s="869" t="s">
        <v>372</v>
      </c>
      <c r="M136" s="873" t="s">
        <v>469</v>
      </c>
      <c r="N136" s="857" t="s">
        <v>355</v>
      </c>
      <c r="O136" s="874"/>
      <c r="P136" s="874"/>
      <c r="Q136" s="874"/>
      <c r="R136" s="874"/>
      <c r="S136" s="874"/>
      <c r="T136" s="874"/>
      <c r="U136" s="871"/>
    </row>
    <row r="137" spans="1:21" s="400" customFormat="1">
      <c r="A137" s="853" t="s">
        <v>124</v>
      </c>
      <c r="B137" s="865"/>
      <c r="C137" s="868" t="s">
        <v>1412</v>
      </c>
      <c r="D137" s="867"/>
      <c r="E137" s="867"/>
      <c r="F137" s="867"/>
      <c r="G137" s="867"/>
      <c r="H137" s="867"/>
      <c r="I137" s="867"/>
      <c r="J137" s="867"/>
      <c r="K137" s="867"/>
      <c r="L137" s="869" t="s">
        <v>373</v>
      </c>
      <c r="M137" s="873" t="s">
        <v>470</v>
      </c>
      <c r="N137" s="857" t="s">
        <v>355</v>
      </c>
      <c r="O137" s="874"/>
      <c r="P137" s="874">
        <v>9.94</v>
      </c>
      <c r="Q137" s="874">
        <v>0</v>
      </c>
      <c r="R137" s="874"/>
      <c r="S137" s="874">
        <v>6.83</v>
      </c>
      <c r="T137" s="874">
        <v>0</v>
      </c>
      <c r="U137" s="871"/>
    </row>
    <row r="138" spans="1:21" s="400" customFormat="1" ht="22.8">
      <c r="A138" s="853" t="s">
        <v>124</v>
      </c>
      <c r="B138" s="865"/>
      <c r="C138" s="868" t="s">
        <v>1413</v>
      </c>
      <c r="D138" s="867"/>
      <c r="E138" s="867"/>
      <c r="F138" s="867"/>
      <c r="G138" s="867"/>
      <c r="H138" s="867"/>
      <c r="I138" s="867"/>
      <c r="J138" s="867"/>
      <c r="K138" s="867"/>
      <c r="L138" s="869" t="s">
        <v>374</v>
      </c>
      <c r="M138" s="873" t="s">
        <v>471</v>
      </c>
      <c r="N138" s="857" t="s">
        <v>355</v>
      </c>
      <c r="O138" s="874"/>
      <c r="P138" s="874"/>
      <c r="Q138" s="874"/>
      <c r="R138" s="874"/>
      <c r="S138" s="874"/>
      <c r="T138" s="874"/>
      <c r="U138" s="871"/>
    </row>
    <row r="139" spans="1:21" s="400" customFormat="1">
      <c r="A139" s="853" t="s">
        <v>124</v>
      </c>
      <c r="B139" s="865"/>
      <c r="C139" s="868" t="s">
        <v>1446</v>
      </c>
      <c r="D139" s="867"/>
      <c r="E139" s="867"/>
      <c r="F139" s="867"/>
      <c r="G139" s="867"/>
      <c r="H139" s="867"/>
      <c r="I139" s="867"/>
      <c r="J139" s="867"/>
      <c r="K139" s="867"/>
      <c r="L139" s="869" t="s">
        <v>1080</v>
      </c>
      <c r="M139" s="873" t="s">
        <v>472</v>
      </c>
      <c r="N139" s="857" t="s">
        <v>355</v>
      </c>
      <c r="O139" s="874"/>
      <c r="P139" s="874"/>
      <c r="Q139" s="874"/>
      <c r="R139" s="874"/>
      <c r="S139" s="874"/>
      <c r="T139" s="874"/>
      <c r="U139" s="871"/>
    </row>
    <row r="140" spans="1:21" s="400" customFormat="1">
      <c r="A140" s="853" t="s">
        <v>124</v>
      </c>
      <c r="B140" s="865" t="s">
        <v>1286</v>
      </c>
      <c r="C140" s="868" t="s">
        <v>1447</v>
      </c>
      <c r="D140" s="867"/>
      <c r="E140" s="867"/>
      <c r="F140" s="867"/>
      <c r="G140" s="867"/>
      <c r="H140" s="867"/>
      <c r="I140" s="867"/>
      <c r="J140" s="867"/>
      <c r="K140" s="867"/>
      <c r="L140" s="869" t="s">
        <v>1081</v>
      </c>
      <c r="M140" s="873" t="s">
        <v>1287</v>
      </c>
      <c r="N140" s="857" t="s">
        <v>355</v>
      </c>
      <c r="O140" s="874"/>
      <c r="P140" s="874"/>
      <c r="Q140" s="874"/>
      <c r="R140" s="874"/>
      <c r="S140" s="874"/>
      <c r="T140" s="874"/>
      <c r="U140" s="871"/>
    </row>
    <row r="141" spans="1:21" s="400" customFormat="1" ht="45.6">
      <c r="A141" s="853" t="s">
        <v>124</v>
      </c>
      <c r="B141" s="865" t="s">
        <v>1170</v>
      </c>
      <c r="C141" s="868" t="s">
        <v>1362</v>
      </c>
      <c r="D141" s="867"/>
      <c r="E141" s="867"/>
      <c r="F141" s="867"/>
      <c r="G141" s="867"/>
      <c r="H141" s="867"/>
      <c r="I141" s="867"/>
      <c r="J141" s="867"/>
      <c r="K141" s="867"/>
      <c r="L141" s="869" t="s">
        <v>103</v>
      </c>
      <c r="M141" s="856" t="s">
        <v>1082</v>
      </c>
      <c r="N141" s="857" t="s">
        <v>355</v>
      </c>
      <c r="O141" s="874"/>
      <c r="P141" s="874"/>
      <c r="Q141" s="874"/>
      <c r="R141" s="874"/>
      <c r="S141" s="874"/>
      <c r="T141" s="874"/>
      <c r="U141" s="871"/>
    </row>
    <row r="142" spans="1:21" s="400" customFormat="1">
      <c r="A142" s="853" t="s">
        <v>124</v>
      </c>
      <c r="B142" s="865" t="s">
        <v>1171</v>
      </c>
      <c r="C142" s="868" t="s">
        <v>1311</v>
      </c>
      <c r="D142" s="867"/>
      <c r="E142" s="867"/>
      <c r="F142" s="867"/>
      <c r="G142" s="867"/>
      <c r="H142" s="867"/>
      <c r="I142" s="867"/>
      <c r="J142" s="867"/>
      <c r="K142" s="867"/>
      <c r="L142" s="869" t="s">
        <v>119</v>
      </c>
      <c r="M142" s="856" t="s">
        <v>1083</v>
      </c>
      <c r="N142" s="857" t="s">
        <v>355</v>
      </c>
      <c r="O142" s="874"/>
      <c r="P142" s="874"/>
      <c r="Q142" s="874"/>
      <c r="R142" s="874"/>
      <c r="S142" s="874"/>
      <c r="T142" s="874"/>
      <c r="U142" s="871"/>
    </row>
    <row r="143" spans="1:21" s="400" customFormat="1">
      <c r="A143" s="853" t="s">
        <v>124</v>
      </c>
      <c r="B143" s="865" t="s">
        <v>1172</v>
      </c>
      <c r="C143" s="868" t="s">
        <v>1363</v>
      </c>
      <c r="D143" s="867"/>
      <c r="E143" s="867"/>
      <c r="F143" s="867"/>
      <c r="G143" s="867"/>
      <c r="H143" s="867"/>
      <c r="I143" s="867"/>
      <c r="J143" s="867"/>
      <c r="K143" s="867"/>
      <c r="L143" s="869" t="s">
        <v>123</v>
      </c>
      <c r="M143" s="856" t="s">
        <v>1084</v>
      </c>
      <c r="N143" s="857" t="s">
        <v>355</v>
      </c>
      <c r="O143" s="874"/>
      <c r="P143" s="874">
        <v>4.8499999999999996</v>
      </c>
      <c r="Q143" s="874">
        <v>0</v>
      </c>
      <c r="R143" s="874"/>
      <c r="S143" s="874">
        <v>6.27</v>
      </c>
      <c r="T143" s="874">
        <v>0</v>
      </c>
      <c r="U143" s="871"/>
    </row>
    <row r="144" spans="1:21" s="400" customFormat="1">
      <c r="A144" s="853" t="s">
        <v>124</v>
      </c>
      <c r="B144" s="865" t="s">
        <v>1173</v>
      </c>
      <c r="C144" s="868" t="s">
        <v>1364</v>
      </c>
      <c r="D144" s="867"/>
      <c r="E144" s="867"/>
      <c r="F144" s="867"/>
      <c r="G144" s="867"/>
      <c r="H144" s="867"/>
      <c r="I144" s="867"/>
      <c r="J144" s="867"/>
      <c r="K144" s="867"/>
      <c r="L144" s="869" t="s">
        <v>124</v>
      </c>
      <c r="M144" s="856" t="s">
        <v>1085</v>
      </c>
      <c r="N144" s="857" t="s">
        <v>355</v>
      </c>
      <c r="O144" s="874"/>
      <c r="P144" s="874">
        <v>22</v>
      </c>
      <c r="Q144" s="874">
        <v>0</v>
      </c>
      <c r="R144" s="874"/>
      <c r="S144" s="874">
        <v>18.43</v>
      </c>
      <c r="T144" s="874">
        <v>0</v>
      </c>
      <c r="U144" s="871"/>
    </row>
    <row r="145" spans="1:21" s="400" customFormat="1">
      <c r="A145" s="853" t="s">
        <v>124</v>
      </c>
      <c r="B145" s="865" t="s">
        <v>1174</v>
      </c>
      <c r="C145" s="868" t="s">
        <v>1365</v>
      </c>
      <c r="D145" s="867"/>
      <c r="E145" s="867"/>
      <c r="F145" s="867"/>
      <c r="G145" s="867"/>
      <c r="H145" s="867"/>
      <c r="I145" s="867"/>
      <c r="J145" s="867"/>
      <c r="K145" s="867"/>
      <c r="L145" s="869" t="s">
        <v>125</v>
      </c>
      <c r="M145" s="856" t="s">
        <v>1086</v>
      </c>
      <c r="N145" s="857" t="s">
        <v>355</v>
      </c>
      <c r="O145" s="872">
        <v>0</v>
      </c>
      <c r="P145" s="872">
        <v>113.06</v>
      </c>
      <c r="Q145" s="872">
        <v>0</v>
      </c>
      <c r="R145" s="872">
        <v>0</v>
      </c>
      <c r="S145" s="872">
        <v>115.01</v>
      </c>
      <c r="T145" s="872">
        <v>0</v>
      </c>
      <c r="U145" s="871"/>
    </row>
    <row r="146" spans="1:21" s="400" customFormat="1">
      <c r="A146" s="853" t="s">
        <v>124</v>
      </c>
      <c r="B146" s="865" t="s">
        <v>1175</v>
      </c>
      <c r="C146" s="868" t="s">
        <v>1366</v>
      </c>
      <c r="D146" s="867"/>
      <c r="E146" s="867"/>
      <c r="F146" s="867"/>
      <c r="G146" s="867"/>
      <c r="H146" s="867"/>
      <c r="I146" s="867"/>
      <c r="J146" s="867"/>
      <c r="K146" s="867"/>
      <c r="L146" s="869" t="s">
        <v>146</v>
      </c>
      <c r="M146" s="873" t="s">
        <v>1087</v>
      </c>
      <c r="N146" s="857" t="s">
        <v>355</v>
      </c>
      <c r="O146" s="874"/>
      <c r="P146" s="874"/>
      <c r="Q146" s="874"/>
      <c r="R146" s="874"/>
      <c r="S146" s="874"/>
      <c r="T146" s="874"/>
      <c r="U146" s="871"/>
    </row>
    <row r="147" spans="1:21" s="400" customFormat="1" ht="57">
      <c r="A147" s="853" t="s">
        <v>124</v>
      </c>
      <c r="B147" s="865" t="s">
        <v>1176</v>
      </c>
      <c r="C147" s="868" t="s">
        <v>1367</v>
      </c>
      <c r="D147" s="867"/>
      <c r="E147" s="867"/>
      <c r="F147" s="867"/>
      <c r="G147" s="867"/>
      <c r="H147" s="867"/>
      <c r="I147" s="867"/>
      <c r="J147" s="867"/>
      <c r="K147" s="867"/>
      <c r="L147" s="869" t="s">
        <v>187</v>
      </c>
      <c r="M147" s="873" t="s">
        <v>1088</v>
      </c>
      <c r="N147" s="857" t="s">
        <v>355</v>
      </c>
      <c r="O147" s="874"/>
      <c r="P147" s="874"/>
      <c r="Q147" s="874"/>
      <c r="R147" s="874"/>
      <c r="S147" s="874"/>
      <c r="T147" s="874"/>
      <c r="U147" s="871"/>
    </row>
    <row r="148" spans="1:21" s="400" customFormat="1">
      <c r="A148" s="853" t="s">
        <v>124</v>
      </c>
      <c r="B148" s="865" t="s">
        <v>1288</v>
      </c>
      <c r="C148" s="868" t="s">
        <v>1368</v>
      </c>
      <c r="D148" s="867"/>
      <c r="E148" s="867"/>
      <c r="F148" s="867"/>
      <c r="G148" s="867"/>
      <c r="H148" s="867"/>
      <c r="I148" s="867"/>
      <c r="J148" s="867"/>
      <c r="K148" s="867"/>
      <c r="L148" s="869" t="s">
        <v>393</v>
      </c>
      <c r="M148" s="873" t="s">
        <v>1289</v>
      </c>
      <c r="N148" s="857" t="s">
        <v>355</v>
      </c>
      <c r="O148" s="874"/>
      <c r="P148" s="874">
        <v>113.06</v>
      </c>
      <c r="Q148" s="874">
        <v>0</v>
      </c>
      <c r="R148" s="874"/>
      <c r="S148" s="874">
        <v>115.01</v>
      </c>
      <c r="T148" s="874">
        <v>0</v>
      </c>
      <c r="U148" s="871"/>
    </row>
    <row r="149" spans="1:21" s="400" customFormat="1">
      <c r="A149" s="769" t="s">
        <v>125</v>
      </c>
      <c r="B149" s="867"/>
      <c r="C149" s="867"/>
      <c r="D149" s="867"/>
      <c r="E149" s="867"/>
      <c r="F149" s="867"/>
      <c r="G149" s="867"/>
      <c r="H149" s="867"/>
      <c r="I149" s="867"/>
      <c r="J149" s="867"/>
      <c r="K149" s="867"/>
      <c r="L149" s="813" t="s">
        <v>2874</v>
      </c>
      <c r="M149" s="692"/>
      <c r="N149" s="692"/>
      <c r="O149" s="840">
        <v>0</v>
      </c>
      <c r="P149" s="840">
        <v>0</v>
      </c>
      <c r="Q149" s="840">
        <v>0</v>
      </c>
      <c r="R149" s="840">
        <v>0</v>
      </c>
      <c r="S149" s="840">
        <v>269.98272000000003</v>
      </c>
      <c r="T149" s="840">
        <v>269.98272000000003</v>
      </c>
      <c r="U149" s="795"/>
    </row>
    <row r="150" spans="1:21" s="400" customFormat="1" ht="22.8">
      <c r="A150" s="853" t="s">
        <v>125</v>
      </c>
      <c r="B150" s="867"/>
      <c r="C150" s="868" t="s">
        <v>1306</v>
      </c>
      <c r="D150" s="867"/>
      <c r="E150" s="867"/>
      <c r="F150" s="867"/>
      <c r="G150" s="867"/>
      <c r="H150" s="867"/>
      <c r="I150" s="867"/>
      <c r="J150" s="867"/>
      <c r="K150" s="867"/>
      <c r="L150" s="869">
        <v>1</v>
      </c>
      <c r="M150" s="856" t="s">
        <v>1077</v>
      </c>
      <c r="N150" s="857" t="s">
        <v>355</v>
      </c>
      <c r="O150" s="870">
        <v>0</v>
      </c>
      <c r="P150" s="870">
        <v>0</v>
      </c>
      <c r="Q150" s="870">
        <v>0</v>
      </c>
      <c r="R150" s="870">
        <v>0</v>
      </c>
      <c r="S150" s="870">
        <v>207.36</v>
      </c>
      <c r="T150" s="870">
        <v>207.36</v>
      </c>
      <c r="U150" s="871"/>
    </row>
    <row r="151" spans="1:21" s="400" customFormat="1" ht="22.8">
      <c r="A151" s="853" t="s">
        <v>125</v>
      </c>
      <c r="B151" s="867"/>
      <c r="C151" s="868" t="s">
        <v>1307</v>
      </c>
      <c r="D151" s="867"/>
      <c r="E151" s="867"/>
      <c r="F151" s="867"/>
      <c r="G151" s="867"/>
      <c r="H151" s="867"/>
      <c r="I151" s="867"/>
      <c r="J151" s="867"/>
      <c r="K151" s="867"/>
      <c r="L151" s="869" t="s">
        <v>101</v>
      </c>
      <c r="M151" s="856" t="s">
        <v>1295</v>
      </c>
      <c r="N151" s="857" t="s">
        <v>355</v>
      </c>
      <c r="O151" s="870">
        <v>0</v>
      </c>
      <c r="P151" s="870">
        <v>0</v>
      </c>
      <c r="Q151" s="870">
        <v>0</v>
      </c>
      <c r="R151" s="870">
        <v>0</v>
      </c>
      <c r="S151" s="870">
        <v>62.622720000000001</v>
      </c>
      <c r="T151" s="870">
        <v>62.622720000000001</v>
      </c>
      <c r="U151" s="871"/>
    </row>
    <row r="152" spans="1:21" s="400" customFormat="1" ht="34.200000000000003">
      <c r="A152" s="853" t="s">
        <v>125</v>
      </c>
      <c r="B152" s="865" t="s">
        <v>1169</v>
      </c>
      <c r="C152" s="868" t="s">
        <v>1308</v>
      </c>
      <c r="D152" s="867"/>
      <c r="E152" s="867"/>
      <c r="F152" s="867"/>
      <c r="G152" s="867"/>
      <c r="H152" s="867"/>
      <c r="I152" s="867"/>
      <c r="J152" s="867"/>
      <c r="K152" s="867"/>
      <c r="L152" s="869" t="s">
        <v>102</v>
      </c>
      <c r="M152" s="856" t="s">
        <v>1079</v>
      </c>
      <c r="N152" s="857" t="s">
        <v>355</v>
      </c>
      <c r="O152" s="872">
        <v>0</v>
      </c>
      <c r="P152" s="872">
        <v>0</v>
      </c>
      <c r="Q152" s="872">
        <v>0</v>
      </c>
      <c r="R152" s="872">
        <v>0</v>
      </c>
      <c r="S152" s="872">
        <v>0</v>
      </c>
      <c r="T152" s="872">
        <v>0</v>
      </c>
      <c r="U152" s="871"/>
    </row>
    <row r="153" spans="1:21" s="400" customFormat="1">
      <c r="A153" s="853" t="s">
        <v>125</v>
      </c>
      <c r="B153" s="865"/>
      <c r="C153" s="868" t="s">
        <v>1324</v>
      </c>
      <c r="D153" s="867"/>
      <c r="E153" s="867"/>
      <c r="F153" s="867"/>
      <c r="G153" s="867"/>
      <c r="H153" s="867"/>
      <c r="I153" s="867"/>
      <c r="J153" s="867"/>
      <c r="K153" s="867"/>
      <c r="L153" s="869" t="s">
        <v>158</v>
      </c>
      <c r="M153" s="873" t="s">
        <v>467</v>
      </c>
      <c r="N153" s="857" t="s">
        <v>355</v>
      </c>
      <c r="O153" s="874"/>
      <c r="P153" s="874"/>
      <c r="Q153" s="874"/>
      <c r="R153" s="874"/>
      <c r="S153" s="874"/>
      <c r="T153" s="874"/>
      <c r="U153" s="871"/>
    </row>
    <row r="154" spans="1:21" s="400" customFormat="1">
      <c r="A154" s="853" t="s">
        <v>125</v>
      </c>
      <c r="B154" s="865"/>
      <c r="C154" s="868" t="s">
        <v>1325</v>
      </c>
      <c r="D154" s="867"/>
      <c r="E154" s="867"/>
      <c r="F154" s="867"/>
      <c r="G154" s="867"/>
      <c r="H154" s="867"/>
      <c r="I154" s="867"/>
      <c r="J154" s="867"/>
      <c r="K154" s="867"/>
      <c r="L154" s="869" t="s">
        <v>159</v>
      </c>
      <c r="M154" s="873" t="s">
        <v>468</v>
      </c>
      <c r="N154" s="857" t="s">
        <v>355</v>
      </c>
      <c r="O154" s="874"/>
      <c r="P154" s="874"/>
      <c r="Q154" s="874"/>
      <c r="R154" s="874"/>
      <c r="S154" s="874"/>
      <c r="T154" s="874"/>
      <c r="U154" s="871"/>
    </row>
    <row r="155" spans="1:21" s="400" customFormat="1">
      <c r="A155" s="853" t="s">
        <v>125</v>
      </c>
      <c r="B155" s="865"/>
      <c r="C155" s="868" t="s">
        <v>1326</v>
      </c>
      <c r="D155" s="867"/>
      <c r="E155" s="867"/>
      <c r="F155" s="867"/>
      <c r="G155" s="867"/>
      <c r="H155" s="867"/>
      <c r="I155" s="867"/>
      <c r="J155" s="867"/>
      <c r="K155" s="867"/>
      <c r="L155" s="869" t="s">
        <v>372</v>
      </c>
      <c r="M155" s="873" t="s">
        <v>469</v>
      </c>
      <c r="N155" s="857" t="s">
        <v>355</v>
      </c>
      <c r="O155" s="874"/>
      <c r="P155" s="874"/>
      <c r="Q155" s="874"/>
      <c r="R155" s="874"/>
      <c r="S155" s="874"/>
      <c r="T155" s="874"/>
      <c r="U155" s="871"/>
    </row>
    <row r="156" spans="1:21" s="400" customFormat="1">
      <c r="A156" s="853" t="s">
        <v>125</v>
      </c>
      <c r="B156" s="865"/>
      <c r="C156" s="868" t="s">
        <v>1412</v>
      </c>
      <c r="D156" s="867"/>
      <c r="E156" s="867"/>
      <c r="F156" s="867"/>
      <c r="G156" s="867"/>
      <c r="H156" s="867"/>
      <c r="I156" s="867"/>
      <c r="J156" s="867"/>
      <c r="K156" s="867"/>
      <c r="L156" s="869" t="s">
        <v>373</v>
      </c>
      <c r="M156" s="873" t="s">
        <v>470</v>
      </c>
      <c r="N156" s="857" t="s">
        <v>355</v>
      </c>
      <c r="O156" s="874"/>
      <c r="P156" s="874"/>
      <c r="Q156" s="874"/>
      <c r="R156" s="874"/>
      <c r="S156" s="874"/>
      <c r="T156" s="874"/>
      <c r="U156" s="871"/>
    </row>
    <row r="157" spans="1:21" s="400" customFormat="1" ht="22.8">
      <c r="A157" s="853" t="s">
        <v>125</v>
      </c>
      <c r="B157" s="865"/>
      <c r="C157" s="868" t="s">
        <v>1413</v>
      </c>
      <c r="D157" s="867"/>
      <c r="E157" s="867"/>
      <c r="F157" s="867"/>
      <c r="G157" s="867"/>
      <c r="H157" s="867"/>
      <c r="I157" s="867"/>
      <c r="J157" s="867"/>
      <c r="K157" s="867"/>
      <c r="L157" s="869" t="s">
        <v>374</v>
      </c>
      <c r="M157" s="873" t="s">
        <v>471</v>
      </c>
      <c r="N157" s="857" t="s">
        <v>355</v>
      </c>
      <c r="O157" s="874"/>
      <c r="P157" s="874"/>
      <c r="Q157" s="874"/>
      <c r="R157" s="874"/>
      <c r="S157" s="874"/>
      <c r="T157" s="874"/>
      <c r="U157" s="871"/>
    </row>
    <row r="158" spans="1:21" s="400" customFormat="1">
      <c r="A158" s="853" t="s">
        <v>125</v>
      </c>
      <c r="B158" s="865"/>
      <c r="C158" s="868" t="s">
        <v>1446</v>
      </c>
      <c r="D158" s="867"/>
      <c r="E158" s="867"/>
      <c r="F158" s="867"/>
      <c r="G158" s="867"/>
      <c r="H158" s="867"/>
      <c r="I158" s="867"/>
      <c r="J158" s="867"/>
      <c r="K158" s="867"/>
      <c r="L158" s="869" t="s">
        <v>1080</v>
      </c>
      <c r="M158" s="873" t="s">
        <v>472</v>
      </c>
      <c r="N158" s="857" t="s">
        <v>355</v>
      </c>
      <c r="O158" s="874"/>
      <c r="P158" s="874"/>
      <c r="Q158" s="874"/>
      <c r="R158" s="874"/>
      <c r="S158" s="874"/>
      <c r="T158" s="874"/>
      <c r="U158" s="871"/>
    </row>
    <row r="159" spans="1:21" s="400" customFormat="1">
      <c r="A159" s="853" t="s">
        <v>125</v>
      </c>
      <c r="B159" s="865" t="s">
        <v>1286</v>
      </c>
      <c r="C159" s="868" t="s">
        <v>1447</v>
      </c>
      <c r="D159" s="867"/>
      <c r="E159" s="867"/>
      <c r="F159" s="867"/>
      <c r="G159" s="867"/>
      <c r="H159" s="867"/>
      <c r="I159" s="867"/>
      <c r="J159" s="867"/>
      <c r="K159" s="867"/>
      <c r="L159" s="869" t="s">
        <v>1081</v>
      </c>
      <c r="M159" s="873" t="s">
        <v>1287</v>
      </c>
      <c r="N159" s="857" t="s">
        <v>355</v>
      </c>
      <c r="O159" s="874"/>
      <c r="P159" s="874"/>
      <c r="Q159" s="874"/>
      <c r="R159" s="874"/>
      <c r="S159" s="874"/>
      <c r="T159" s="874"/>
      <c r="U159" s="871"/>
    </row>
    <row r="160" spans="1:21" s="400" customFormat="1" ht="45.6">
      <c r="A160" s="853" t="s">
        <v>125</v>
      </c>
      <c r="B160" s="865" t="s">
        <v>1170</v>
      </c>
      <c r="C160" s="868" t="s">
        <v>1362</v>
      </c>
      <c r="D160" s="867"/>
      <c r="E160" s="867"/>
      <c r="F160" s="867"/>
      <c r="G160" s="867"/>
      <c r="H160" s="867"/>
      <c r="I160" s="867"/>
      <c r="J160" s="867"/>
      <c r="K160" s="867"/>
      <c r="L160" s="869" t="s">
        <v>103</v>
      </c>
      <c r="M160" s="856" t="s">
        <v>1082</v>
      </c>
      <c r="N160" s="857" t="s">
        <v>355</v>
      </c>
      <c r="O160" s="874"/>
      <c r="P160" s="874"/>
      <c r="Q160" s="874"/>
      <c r="R160" s="874"/>
      <c r="S160" s="874"/>
      <c r="T160" s="874"/>
      <c r="U160" s="871"/>
    </row>
    <row r="161" spans="1:21" s="400" customFormat="1">
      <c r="A161" s="853" t="s">
        <v>125</v>
      </c>
      <c r="B161" s="865" t="s">
        <v>1171</v>
      </c>
      <c r="C161" s="868" t="s">
        <v>1311</v>
      </c>
      <c r="D161" s="867"/>
      <c r="E161" s="867"/>
      <c r="F161" s="867"/>
      <c r="G161" s="867"/>
      <c r="H161" s="867"/>
      <c r="I161" s="867"/>
      <c r="J161" s="867"/>
      <c r="K161" s="867"/>
      <c r="L161" s="869" t="s">
        <v>119</v>
      </c>
      <c r="M161" s="856" t="s">
        <v>1083</v>
      </c>
      <c r="N161" s="857" t="s">
        <v>355</v>
      </c>
      <c r="O161" s="874"/>
      <c r="P161" s="874"/>
      <c r="Q161" s="874"/>
      <c r="R161" s="874"/>
      <c r="S161" s="874"/>
      <c r="T161" s="874"/>
      <c r="U161" s="871"/>
    </row>
    <row r="162" spans="1:21" s="400" customFormat="1">
      <c r="A162" s="853" t="s">
        <v>125</v>
      </c>
      <c r="B162" s="865" t="s">
        <v>1172</v>
      </c>
      <c r="C162" s="868" t="s">
        <v>1363</v>
      </c>
      <c r="D162" s="867"/>
      <c r="E162" s="867"/>
      <c r="F162" s="867"/>
      <c r="G162" s="867"/>
      <c r="H162" s="867"/>
      <c r="I162" s="867"/>
      <c r="J162" s="867"/>
      <c r="K162" s="867"/>
      <c r="L162" s="869" t="s">
        <v>123</v>
      </c>
      <c r="M162" s="856" t="s">
        <v>1084</v>
      </c>
      <c r="N162" s="857" t="s">
        <v>355</v>
      </c>
      <c r="O162" s="874"/>
      <c r="P162" s="874"/>
      <c r="Q162" s="874"/>
      <c r="R162" s="874"/>
      <c r="S162" s="874"/>
      <c r="T162" s="874"/>
      <c r="U162" s="871"/>
    </row>
    <row r="163" spans="1:21" s="400" customFormat="1">
      <c r="A163" s="853" t="s">
        <v>125</v>
      </c>
      <c r="B163" s="865" t="s">
        <v>1173</v>
      </c>
      <c r="C163" s="868" t="s">
        <v>1364</v>
      </c>
      <c r="D163" s="867"/>
      <c r="E163" s="867"/>
      <c r="F163" s="867"/>
      <c r="G163" s="867"/>
      <c r="H163" s="867"/>
      <c r="I163" s="867"/>
      <c r="J163" s="867"/>
      <c r="K163" s="867"/>
      <c r="L163" s="869" t="s">
        <v>124</v>
      </c>
      <c r="M163" s="856" t="s">
        <v>1085</v>
      </c>
      <c r="N163" s="857" t="s">
        <v>355</v>
      </c>
      <c r="O163" s="874"/>
      <c r="P163" s="874"/>
      <c r="Q163" s="874"/>
      <c r="R163" s="874"/>
      <c r="S163" s="874"/>
      <c r="T163" s="874"/>
      <c r="U163" s="871"/>
    </row>
    <row r="164" spans="1:21" s="400" customFormat="1">
      <c r="A164" s="853" t="s">
        <v>125</v>
      </c>
      <c r="B164" s="865" t="s">
        <v>1174</v>
      </c>
      <c r="C164" s="868" t="s">
        <v>1365</v>
      </c>
      <c r="D164" s="867"/>
      <c r="E164" s="867"/>
      <c r="F164" s="867"/>
      <c r="G164" s="867"/>
      <c r="H164" s="867"/>
      <c r="I164" s="867"/>
      <c r="J164" s="867"/>
      <c r="K164" s="867"/>
      <c r="L164" s="869" t="s">
        <v>125</v>
      </c>
      <c r="M164" s="856" t="s">
        <v>1086</v>
      </c>
      <c r="N164" s="857" t="s">
        <v>355</v>
      </c>
      <c r="O164" s="872">
        <v>0</v>
      </c>
      <c r="P164" s="872">
        <v>0</v>
      </c>
      <c r="Q164" s="872">
        <v>0</v>
      </c>
      <c r="R164" s="872">
        <v>0</v>
      </c>
      <c r="S164" s="872">
        <v>0</v>
      </c>
      <c r="T164" s="872">
        <v>0</v>
      </c>
      <c r="U164" s="871"/>
    </row>
    <row r="165" spans="1:21" s="400" customFormat="1">
      <c r="A165" s="853" t="s">
        <v>125</v>
      </c>
      <c r="B165" s="865" t="s">
        <v>1175</v>
      </c>
      <c r="C165" s="868" t="s">
        <v>1366</v>
      </c>
      <c r="D165" s="867"/>
      <c r="E165" s="867"/>
      <c r="F165" s="867"/>
      <c r="G165" s="867"/>
      <c r="H165" s="867"/>
      <c r="I165" s="867"/>
      <c r="J165" s="867"/>
      <c r="K165" s="867"/>
      <c r="L165" s="869" t="s">
        <v>146</v>
      </c>
      <c r="M165" s="873" t="s">
        <v>1087</v>
      </c>
      <c r="N165" s="857" t="s">
        <v>355</v>
      </c>
      <c r="O165" s="874"/>
      <c r="P165" s="874"/>
      <c r="Q165" s="874"/>
      <c r="R165" s="874"/>
      <c r="S165" s="874"/>
      <c r="T165" s="874"/>
      <c r="U165" s="871"/>
    </row>
    <row r="166" spans="1:21" s="400" customFormat="1" ht="57">
      <c r="A166" s="853" t="s">
        <v>125</v>
      </c>
      <c r="B166" s="865" t="s">
        <v>1176</v>
      </c>
      <c r="C166" s="868" t="s">
        <v>1367</v>
      </c>
      <c r="D166" s="867"/>
      <c r="E166" s="867"/>
      <c r="F166" s="867"/>
      <c r="G166" s="867"/>
      <c r="H166" s="867"/>
      <c r="I166" s="867"/>
      <c r="J166" s="867"/>
      <c r="K166" s="867"/>
      <c r="L166" s="869" t="s">
        <v>187</v>
      </c>
      <c r="M166" s="873" t="s">
        <v>1088</v>
      </c>
      <c r="N166" s="857" t="s">
        <v>355</v>
      </c>
      <c r="O166" s="874"/>
      <c r="P166" s="874"/>
      <c r="Q166" s="874"/>
      <c r="R166" s="874"/>
      <c r="S166" s="874"/>
      <c r="T166" s="874"/>
      <c r="U166" s="871"/>
    </row>
    <row r="167" spans="1:21" s="400" customFormat="1">
      <c r="A167" s="853" t="s">
        <v>125</v>
      </c>
      <c r="B167" s="865" t="s">
        <v>1288</v>
      </c>
      <c r="C167" s="868" t="s">
        <v>1368</v>
      </c>
      <c r="D167" s="867"/>
      <c r="E167" s="867"/>
      <c r="F167" s="867"/>
      <c r="G167" s="867"/>
      <c r="H167" s="867"/>
      <c r="I167" s="867"/>
      <c r="J167" s="867"/>
      <c r="K167" s="867"/>
      <c r="L167" s="869" t="s">
        <v>393</v>
      </c>
      <c r="M167" s="873" t="s">
        <v>1289</v>
      </c>
      <c r="N167" s="857" t="s">
        <v>355</v>
      </c>
      <c r="O167" s="874"/>
      <c r="P167" s="874"/>
      <c r="Q167" s="874"/>
      <c r="R167" s="874"/>
      <c r="S167" s="874"/>
      <c r="T167" s="874"/>
      <c r="U167" s="871"/>
    </row>
    <row r="168" spans="1:21">
      <c r="A168" s="864"/>
      <c r="B168" s="865"/>
      <c r="C168" s="864"/>
      <c r="D168" s="864"/>
      <c r="E168" s="864"/>
      <c r="F168" s="864"/>
      <c r="G168" s="864"/>
      <c r="H168" s="864"/>
      <c r="I168" s="864"/>
      <c r="J168" s="864"/>
      <c r="K168" s="864"/>
      <c r="L168" s="864"/>
      <c r="M168" s="864"/>
      <c r="N168" s="864"/>
      <c r="O168" s="864"/>
      <c r="P168" s="864"/>
      <c r="Q168" s="864"/>
      <c r="R168" s="864"/>
      <c r="S168" s="864"/>
      <c r="T168" s="864"/>
      <c r="U168" s="864"/>
    </row>
    <row r="169" spans="1:21" s="86" customFormat="1" ht="15" customHeight="1">
      <c r="A169" s="685"/>
      <c r="B169" s="796"/>
      <c r="C169" s="685"/>
      <c r="D169" s="685"/>
      <c r="E169" s="685"/>
      <c r="F169" s="685"/>
      <c r="G169" s="685"/>
      <c r="H169" s="685"/>
      <c r="I169" s="685"/>
      <c r="J169" s="685"/>
      <c r="K169" s="685"/>
      <c r="L169" s="1124" t="s">
        <v>1255</v>
      </c>
      <c r="M169" s="1124"/>
      <c r="N169" s="1124"/>
      <c r="O169" s="1124"/>
      <c r="P169" s="1124"/>
      <c r="Q169" s="1124"/>
      <c r="R169" s="1124"/>
      <c r="S169" s="1125"/>
      <c r="T169" s="1125"/>
      <c r="U169" s="1125"/>
    </row>
    <row r="170" spans="1:21" s="86" customFormat="1" ht="108" customHeight="1">
      <c r="A170" s="685"/>
      <c r="B170" s="796"/>
      <c r="C170" s="685"/>
      <c r="D170" s="685"/>
      <c r="E170" s="685"/>
      <c r="F170" s="685"/>
      <c r="G170" s="685"/>
      <c r="H170" s="685"/>
      <c r="I170" s="685"/>
      <c r="J170" s="685"/>
      <c r="K170" s="646"/>
      <c r="L170" s="1130" t="s">
        <v>2796</v>
      </c>
      <c r="M170" s="1126"/>
      <c r="N170" s="1126"/>
      <c r="O170" s="1126"/>
      <c r="P170" s="1126"/>
      <c r="Q170" s="1126"/>
      <c r="R170" s="1126"/>
      <c r="S170" s="1127"/>
      <c r="T170" s="1127"/>
      <c r="U170" s="1127"/>
    </row>
    <row r="171" spans="1:21" s="86" customFormat="1" ht="36" customHeight="1">
      <c r="A171" s="685"/>
      <c r="B171" s="796"/>
      <c r="C171" s="685"/>
      <c r="D171" s="685"/>
      <c r="E171" s="685"/>
      <c r="F171" s="685"/>
      <c r="G171" s="685"/>
      <c r="H171" s="685"/>
      <c r="I171" s="685"/>
      <c r="J171" s="685"/>
      <c r="K171" s="646" t="s">
        <v>2927</v>
      </c>
      <c r="L171" s="1130" t="s">
        <v>2849</v>
      </c>
      <c r="M171" s="1126"/>
      <c r="N171" s="1126"/>
      <c r="O171" s="1126"/>
      <c r="P171" s="1126"/>
      <c r="Q171" s="1126"/>
      <c r="R171" s="1126"/>
      <c r="S171" s="1127"/>
      <c r="T171" s="1127"/>
      <c r="U171" s="1127"/>
    </row>
  </sheetData>
  <sheetProtection formatColumns="0" formatRows="0" autoFilter="0"/>
  <mergeCells count="7">
    <mergeCell ref="L171:U171"/>
    <mergeCell ref="L169:U169"/>
    <mergeCell ref="L170:U170"/>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106"/>
  <sheetViews>
    <sheetView showGridLines="0" view="pageBreakPreview" topLeftCell="L12" zoomScale="60" zoomScaleNormal="100" workbookViewId="0">
      <selection activeCell="X35" sqref="X35"/>
    </sheetView>
  </sheetViews>
  <sheetFormatPr defaultColWidth="9.125" defaultRowHeight="14.4"/>
  <cols>
    <col min="1" max="10" width="0" style="432" hidden="1" customWidth="1"/>
    <col min="11" max="11" width="3.75" style="432" hidden="1" customWidth="1"/>
    <col min="12" max="12" width="5.75" style="432" customWidth="1"/>
    <col min="13" max="13" width="50.875" style="432" customWidth="1"/>
    <col min="14" max="14" width="11" style="432" customWidth="1"/>
    <col min="15" max="20" width="13.75" style="432" customWidth="1"/>
    <col min="21" max="21" width="20.125" style="432" customWidth="1"/>
    <col min="22" max="16384" width="9.125" style="432"/>
  </cols>
  <sheetData>
    <row r="1" spans="1:21" hidden="1">
      <c r="A1" s="875"/>
      <c r="B1" s="875"/>
      <c r="C1" s="875"/>
      <c r="D1" s="875"/>
      <c r="E1" s="875"/>
      <c r="F1" s="875"/>
      <c r="G1" s="875"/>
      <c r="H1" s="875"/>
      <c r="I1" s="875"/>
      <c r="J1" s="875"/>
      <c r="K1" s="875"/>
      <c r="L1" s="875"/>
      <c r="M1" s="875"/>
      <c r="N1" s="875"/>
      <c r="O1" s="685">
        <v>2022</v>
      </c>
      <c r="P1" s="685">
        <v>2022</v>
      </c>
      <c r="Q1" s="685">
        <v>2022</v>
      </c>
      <c r="R1" s="685">
        <v>2023</v>
      </c>
      <c r="S1" s="685">
        <v>2024</v>
      </c>
      <c r="T1" s="685">
        <v>2024</v>
      </c>
      <c r="U1" s="875"/>
    </row>
    <row r="2" spans="1:21" hidden="1">
      <c r="A2" s="875"/>
      <c r="B2" s="875"/>
      <c r="C2" s="875"/>
      <c r="D2" s="875"/>
      <c r="E2" s="875"/>
      <c r="F2" s="875"/>
      <c r="G2" s="875"/>
      <c r="H2" s="875"/>
      <c r="I2" s="875"/>
      <c r="J2" s="875"/>
      <c r="K2" s="875"/>
      <c r="L2" s="875"/>
      <c r="M2" s="875"/>
      <c r="N2" s="875"/>
      <c r="O2" s="685" t="s">
        <v>271</v>
      </c>
      <c r="P2" s="685" t="s">
        <v>309</v>
      </c>
      <c r="Q2" s="685" t="s">
        <v>289</v>
      </c>
      <c r="R2" s="685" t="s">
        <v>271</v>
      </c>
      <c r="S2" s="685" t="s">
        <v>272</v>
      </c>
      <c r="T2" s="685" t="s">
        <v>271</v>
      </c>
      <c r="U2" s="875"/>
    </row>
    <row r="3" spans="1:21" hidden="1">
      <c r="A3" s="875"/>
      <c r="B3" s="875"/>
      <c r="C3" s="875"/>
      <c r="D3" s="875"/>
      <c r="E3" s="875"/>
      <c r="F3" s="875"/>
      <c r="G3" s="875"/>
      <c r="H3" s="875"/>
      <c r="I3" s="875"/>
      <c r="J3" s="875"/>
      <c r="K3" s="875"/>
      <c r="L3" s="875"/>
      <c r="M3" s="875"/>
      <c r="N3" s="875"/>
      <c r="O3" s="875"/>
      <c r="P3" s="875"/>
      <c r="Q3" s="875"/>
      <c r="R3" s="875"/>
      <c r="S3" s="875"/>
      <c r="T3" s="875"/>
      <c r="U3" s="875"/>
    </row>
    <row r="4" spans="1:21" hidden="1">
      <c r="A4" s="875"/>
      <c r="B4" s="875"/>
      <c r="C4" s="875"/>
      <c r="D4" s="875"/>
      <c r="E4" s="875"/>
      <c r="F4" s="875"/>
      <c r="G4" s="875"/>
      <c r="H4" s="875"/>
      <c r="I4" s="875"/>
      <c r="J4" s="875"/>
      <c r="K4" s="875"/>
      <c r="L4" s="875"/>
      <c r="M4" s="875"/>
      <c r="N4" s="875"/>
      <c r="O4" s="875"/>
      <c r="P4" s="875"/>
      <c r="Q4" s="875"/>
      <c r="R4" s="875"/>
      <c r="S4" s="875"/>
      <c r="T4" s="875"/>
      <c r="U4" s="875"/>
    </row>
    <row r="5" spans="1:21" hidden="1">
      <c r="A5" s="875"/>
      <c r="B5" s="875"/>
      <c r="C5" s="875"/>
      <c r="D5" s="875"/>
      <c r="E5" s="875"/>
      <c r="F5" s="875"/>
      <c r="G5" s="875"/>
      <c r="H5" s="875"/>
      <c r="I5" s="875"/>
      <c r="J5" s="875"/>
      <c r="K5" s="875"/>
      <c r="L5" s="875"/>
      <c r="M5" s="875"/>
      <c r="N5" s="875"/>
      <c r="O5" s="875"/>
      <c r="P5" s="875"/>
      <c r="Q5" s="875"/>
      <c r="R5" s="875"/>
      <c r="S5" s="875"/>
      <c r="T5" s="875"/>
      <c r="U5" s="875"/>
    </row>
    <row r="6" spans="1:21" hidden="1">
      <c r="A6" s="875"/>
      <c r="B6" s="875"/>
      <c r="C6" s="875"/>
      <c r="D6" s="875"/>
      <c r="E6" s="875"/>
      <c r="F6" s="875"/>
      <c r="G6" s="875"/>
      <c r="H6" s="875"/>
      <c r="I6" s="875"/>
      <c r="J6" s="875"/>
      <c r="K6" s="875"/>
      <c r="L6" s="875"/>
      <c r="M6" s="875"/>
      <c r="N6" s="875"/>
      <c r="O6" s="875"/>
      <c r="P6" s="875"/>
      <c r="Q6" s="875"/>
      <c r="R6" s="875"/>
      <c r="S6" s="875"/>
      <c r="T6" s="875"/>
      <c r="U6" s="875"/>
    </row>
    <row r="7" spans="1:21" hidden="1">
      <c r="A7" s="875"/>
      <c r="B7" s="875"/>
      <c r="C7" s="875"/>
      <c r="D7" s="875"/>
      <c r="E7" s="875"/>
      <c r="F7" s="875"/>
      <c r="G7" s="875"/>
      <c r="H7" s="875"/>
      <c r="I7" s="875"/>
      <c r="J7" s="875"/>
      <c r="K7" s="875"/>
      <c r="L7" s="875"/>
      <c r="M7" s="875"/>
      <c r="N7" s="875"/>
      <c r="O7" s="685" t="b">
        <v>1</v>
      </c>
      <c r="P7" s="685" t="b">
        <v>1</v>
      </c>
      <c r="Q7" s="685" t="b">
        <v>1</v>
      </c>
      <c r="R7" s="685" t="b">
        <v>1</v>
      </c>
      <c r="S7" s="717"/>
      <c r="T7" s="717"/>
      <c r="U7" s="875"/>
    </row>
    <row r="8" spans="1:21" hidden="1">
      <c r="A8" s="875"/>
      <c r="B8" s="875"/>
      <c r="C8" s="875"/>
      <c r="D8" s="875"/>
      <c r="E8" s="875"/>
      <c r="F8" s="875"/>
      <c r="G8" s="875"/>
      <c r="H8" s="875"/>
      <c r="I8" s="875"/>
      <c r="J8" s="875"/>
      <c r="K8" s="875"/>
      <c r="L8" s="875"/>
      <c r="M8" s="875"/>
      <c r="N8" s="875"/>
      <c r="O8" s="875"/>
      <c r="P8" s="875"/>
      <c r="Q8" s="875"/>
      <c r="R8" s="875"/>
      <c r="S8" s="875"/>
      <c r="T8" s="875"/>
      <c r="U8" s="875"/>
    </row>
    <row r="9" spans="1:21" hidden="1">
      <c r="A9" s="875"/>
      <c r="B9" s="875"/>
      <c r="C9" s="875"/>
      <c r="D9" s="875"/>
      <c r="E9" s="875"/>
      <c r="F9" s="875"/>
      <c r="G9" s="875"/>
      <c r="H9" s="875"/>
      <c r="I9" s="875"/>
      <c r="J9" s="875"/>
      <c r="K9" s="875"/>
      <c r="L9" s="875"/>
      <c r="M9" s="875"/>
      <c r="N9" s="875"/>
      <c r="O9" s="875"/>
      <c r="P9" s="875"/>
      <c r="Q9" s="875"/>
      <c r="R9" s="875"/>
      <c r="S9" s="875"/>
      <c r="T9" s="875"/>
      <c r="U9" s="875"/>
    </row>
    <row r="10" spans="1:21" hidden="1">
      <c r="A10" s="875"/>
      <c r="B10" s="875"/>
      <c r="C10" s="875"/>
      <c r="D10" s="875"/>
      <c r="E10" s="875"/>
      <c r="F10" s="875"/>
      <c r="G10" s="875"/>
      <c r="H10" s="875"/>
      <c r="I10" s="875"/>
      <c r="J10" s="875"/>
      <c r="K10" s="875"/>
      <c r="L10" s="875"/>
      <c r="M10" s="875"/>
      <c r="N10" s="875"/>
      <c r="O10" s="875"/>
      <c r="P10" s="875"/>
      <c r="Q10" s="875"/>
      <c r="R10" s="875"/>
      <c r="S10" s="875"/>
      <c r="T10" s="875"/>
      <c r="U10" s="875"/>
    </row>
    <row r="11" spans="1:21" ht="15" hidden="1" customHeight="1">
      <c r="A11" s="875"/>
      <c r="B11" s="875"/>
      <c r="C11" s="875"/>
      <c r="D11" s="875"/>
      <c r="E11" s="875"/>
      <c r="F11" s="875"/>
      <c r="G11" s="875"/>
      <c r="H11" s="875"/>
      <c r="I11" s="875"/>
      <c r="J11" s="875"/>
      <c r="K11" s="875"/>
      <c r="L11" s="875"/>
      <c r="M11" s="662"/>
      <c r="N11" s="875"/>
      <c r="O11" s="875"/>
      <c r="P11" s="875"/>
      <c r="Q11" s="875"/>
      <c r="R11" s="875"/>
      <c r="S11" s="875"/>
      <c r="T11" s="875"/>
      <c r="U11" s="875"/>
    </row>
    <row r="12" spans="1:21" ht="20.100000000000001" customHeight="1">
      <c r="A12" s="875"/>
      <c r="B12" s="875"/>
      <c r="C12" s="875"/>
      <c r="D12" s="875"/>
      <c r="E12" s="875"/>
      <c r="F12" s="875"/>
      <c r="G12" s="875"/>
      <c r="H12" s="875"/>
      <c r="I12" s="875"/>
      <c r="J12" s="875"/>
      <c r="K12" s="875"/>
      <c r="L12" s="876" t="s">
        <v>1097</v>
      </c>
      <c r="M12" s="877"/>
      <c r="N12" s="877"/>
      <c r="O12" s="877"/>
      <c r="P12" s="877"/>
      <c r="Q12" s="877"/>
      <c r="R12" s="877"/>
      <c r="S12" s="877"/>
      <c r="T12" s="877"/>
      <c r="U12" s="878"/>
    </row>
    <row r="13" spans="1:21">
      <c r="A13" s="875"/>
      <c r="B13" s="875"/>
      <c r="C13" s="875"/>
      <c r="D13" s="875"/>
      <c r="E13" s="875"/>
      <c r="F13" s="875"/>
      <c r="G13" s="875"/>
      <c r="H13" s="875"/>
      <c r="I13" s="875"/>
      <c r="J13" s="875"/>
      <c r="K13" s="875"/>
      <c r="L13" s="879"/>
      <c r="M13" s="879"/>
      <c r="N13" s="879"/>
      <c r="O13" s="879"/>
      <c r="P13" s="879"/>
      <c r="Q13" s="879"/>
      <c r="R13" s="879"/>
      <c r="S13" s="879"/>
      <c r="T13" s="879"/>
      <c r="U13" s="879"/>
    </row>
    <row r="14" spans="1:21" ht="22.5" customHeight="1">
      <c r="A14" s="875"/>
      <c r="B14" s="875"/>
      <c r="C14" s="875"/>
      <c r="D14" s="875"/>
      <c r="E14" s="875"/>
      <c r="F14" s="875"/>
      <c r="G14" s="875"/>
      <c r="H14" s="875"/>
      <c r="I14" s="875"/>
      <c r="J14" s="875"/>
      <c r="K14" s="875"/>
      <c r="L14" s="1138" t="s">
        <v>15</v>
      </c>
      <c r="M14" s="1138" t="s">
        <v>120</v>
      </c>
      <c r="N14" s="1138" t="s">
        <v>270</v>
      </c>
      <c r="O14" s="765" t="s">
        <v>2875</v>
      </c>
      <c r="P14" s="765" t="s">
        <v>2875</v>
      </c>
      <c r="Q14" s="765" t="s">
        <v>2875</v>
      </c>
      <c r="R14" s="766" t="s">
        <v>2876</v>
      </c>
      <c r="S14" s="767" t="s">
        <v>2877</v>
      </c>
      <c r="T14" s="767" t="s">
        <v>2877</v>
      </c>
      <c r="U14" s="1139" t="s">
        <v>308</v>
      </c>
    </row>
    <row r="15" spans="1:21" ht="45.6">
      <c r="A15" s="875"/>
      <c r="B15" s="875"/>
      <c r="C15" s="875"/>
      <c r="D15" s="875"/>
      <c r="E15" s="875"/>
      <c r="F15" s="875"/>
      <c r="G15" s="875"/>
      <c r="H15" s="875"/>
      <c r="I15" s="875"/>
      <c r="J15" s="875"/>
      <c r="K15" s="875"/>
      <c r="L15" s="1138"/>
      <c r="M15" s="1138"/>
      <c r="N15" s="1138"/>
      <c r="O15" s="768" t="s">
        <v>271</v>
      </c>
      <c r="P15" s="768" t="s">
        <v>309</v>
      </c>
      <c r="Q15" s="768" t="s">
        <v>289</v>
      </c>
      <c r="R15" s="768" t="s">
        <v>271</v>
      </c>
      <c r="S15" s="767" t="s">
        <v>272</v>
      </c>
      <c r="T15" s="767" t="s">
        <v>271</v>
      </c>
      <c r="U15" s="1139"/>
    </row>
    <row r="16" spans="1:21">
      <c r="A16" s="769" t="s">
        <v>17</v>
      </c>
      <c r="B16" s="880" t="s">
        <v>1420</v>
      </c>
      <c r="C16" s="875"/>
      <c r="D16" s="875"/>
      <c r="E16" s="875"/>
      <c r="F16" s="875"/>
      <c r="G16" s="875"/>
      <c r="H16" s="875"/>
      <c r="I16" s="875"/>
      <c r="J16" s="875"/>
      <c r="K16" s="875"/>
      <c r="L16" s="813" t="s">
        <v>2860</v>
      </c>
      <c r="M16" s="881"/>
      <c r="N16" s="881"/>
      <c r="O16" s="882">
        <v>0</v>
      </c>
      <c r="P16" s="882">
        <v>0</v>
      </c>
      <c r="Q16" s="882">
        <v>0</v>
      </c>
      <c r="R16" s="882">
        <v>0</v>
      </c>
      <c r="S16" s="882">
        <v>0</v>
      </c>
      <c r="T16" s="882">
        <v>0</v>
      </c>
      <c r="U16" s="881"/>
    </row>
    <row r="17" spans="1:21" ht="22.8">
      <c r="A17" s="853" t="s">
        <v>17</v>
      </c>
      <c r="B17" s="880" t="s">
        <v>1306</v>
      </c>
      <c r="C17" s="875"/>
      <c r="D17" s="875"/>
      <c r="E17" s="875"/>
      <c r="F17" s="875"/>
      <c r="G17" s="875"/>
      <c r="H17" s="875"/>
      <c r="I17" s="875"/>
      <c r="J17" s="875"/>
      <c r="K17" s="875"/>
      <c r="L17" s="883" t="s">
        <v>17</v>
      </c>
      <c r="M17" s="884" t="s">
        <v>1098</v>
      </c>
      <c r="N17" s="885" t="s">
        <v>355</v>
      </c>
      <c r="O17" s="886"/>
      <c r="P17" s="874"/>
      <c r="Q17" s="874"/>
      <c r="R17" s="874"/>
      <c r="S17" s="874"/>
      <c r="T17" s="874"/>
      <c r="U17" s="776"/>
    </row>
    <row r="18" spans="1:21" ht="22.8">
      <c r="A18" s="853" t="s">
        <v>17</v>
      </c>
      <c r="B18" s="880" t="s">
        <v>1307</v>
      </c>
      <c r="C18" s="875"/>
      <c r="D18" s="875"/>
      <c r="E18" s="875"/>
      <c r="F18" s="875"/>
      <c r="G18" s="875"/>
      <c r="H18" s="875"/>
      <c r="I18" s="875"/>
      <c r="J18" s="875"/>
      <c r="K18" s="875"/>
      <c r="L18" s="883" t="s">
        <v>101</v>
      </c>
      <c r="M18" s="884" t="s">
        <v>1099</v>
      </c>
      <c r="N18" s="885" t="s">
        <v>355</v>
      </c>
      <c r="O18" s="886"/>
      <c r="P18" s="874"/>
      <c r="Q18" s="874"/>
      <c r="R18" s="874"/>
      <c r="S18" s="874"/>
      <c r="T18" s="874"/>
      <c r="U18" s="776"/>
    </row>
    <row r="19" spans="1:21" ht="22.8">
      <c r="A19" s="853" t="s">
        <v>17</v>
      </c>
      <c r="B19" s="880" t="s">
        <v>1308</v>
      </c>
      <c r="C19" s="875"/>
      <c r="D19" s="875"/>
      <c r="E19" s="875"/>
      <c r="F19" s="875"/>
      <c r="G19" s="875"/>
      <c r="H19" s="875"/>
      <c r="I19" s="875"/>
      <c r="J19" s="875"/>
      <c r="K19" s="875"/>
      <c r="L19" s="883" t="s">
        <v>102</v>
      </c>
      <c r="M19" s="884" t="s">
        <v>1100</v>
      </c>
      <c r="N19" s="885" t="s">
        <v>355</v>
      </c>
      <c r="O19" s="886"/>
      <c r="P19" s="874"/>
      <c r="Q19" s="874"/>
      <c r="R19" s="874"/>
      <c r="S19" s="874"/>
      <c r="T19" s="874"/>
      <c r="U19" s="776"/>
    </row>
    <row r="20" spans="1:21" ht="45.6">
      <c r="A20" s="853" t="s">
        <v>17</v>
      </c>
      <c r="B20" s="880" t="s">
        <v>1362</v>
      </c>
      <c r="C20" s="875"/>
      <c r="D20" s="875"/>
      <c r="E20" s="875"/>
      <c r="F20" s="875"/>
      <c r="G20" s="875"/>
      <c r="H20" s="875"/>
      <c r="I20" s="875"/>
      <c r="J20" s="875"/>
      <c r="K20" s="875"/>
      <c r="L20" s="887">
        <v>4</v>
      </c>
      <c r="M20" s="884" t="s">
        <v>1101</v>
      </c>
      <c r="N20" s="885" t="s">
        <v>355</v>
      </c>
      <c r="O20" s="888">
        <v>0</v>
      </c>
      <c r="P20" s="888">
        <v>0</v>
      </c>
      <c r="Q20" s="888">
        <v>0</v>
      </c>
      <c r="R20" s="888">
        <v>0</v>
      </c>
      <c r="S20" s="888">
        <v>0</v>
      </c>
      <c r="T20" s="888">
        <v>0</v>
      </c>
      <c r="U20" s="776"/>
    </row>
    <row r="21" spans="1:21" ht="34.200000000000003">
      <c r="A21" s="853" t="s">
        <v>17</v>
      </c>
      <c r="B21" s="880" t="s">
        <v>1311</v>
      </c>
      <c r="C21" s="875"/>
      <c r="D21" s="875"/>
      <c r="E21" s="875"/>
      <c r="F21" s="875"/>
      <c r="G21" s="875"/>
      <c r="H21" s="875"/>
      <c r="I21" s="875"/>
      <c r="J21" s="875"/>
      <c r="K21" s="875"/>
      <c r="L21" s="883" t="s">
        <v>119</v>
      </c>
      <c r="M21" s="884" t="s">
        <v>1102</v>
      </c>
      <c r="N21" s="885" t="s">
        <v>355</v>
      </c>
      <c r="O21" s="886"/>
      <c r="P21" s="886"/>
      <c r="Q21" s="886"/>
      <c r="R21" s="886"/>
      <c r="S21" s="886"/>
      <c r="T21" s="886"/>
      <c r="U21" s="776"/>
    </row>
    <row r="22" spans="1:21" ht="22.8">
      <c r="A22" s="853" t="s">
        <v>17</v>
      </c>
      <c r="B22" s="880" t="s">
        <v>1363</v>
      </c>
      <c r="C22" s="875"/>
      <c r="D22" s="875"/>
      <c r="E22" s="875"/>
      <c r="F22" s="875"/>
      <c r="G22" s="875"/>
      <c r="H22" s="875"/>
      <c r="I22" s="875"/>
      <c r="J22" s="875"/>
      <c r="K22" s="875"/>
      <c r="L22" s="883" t="s">
        <v>123</v>
      </c>
      <c r="M22" s="884" t="s">
        <v>1103</v>
      </c>
      <c r="N22" s="885" t="s">
        <v>355</v>
      </c>
      <c r="O22" s="886"/>
      <c r="P22" s="886"/>
      <c r="Q22" s="886"/>
      <c r="R22" s="886"/>
      <c r="S22" s="886"/>
      <c r="T22" s="886"/>
      <c r="U22" s="776"/>
    </row>
    <row r="23" spans="1:21" ht="45.6">
      <c r="A23" s="853" t="s">
        <v>17</v>
      </c>
      <c r="B23" s="880" t="s">
        <v>1364</v>
      </c>
      <c r="C23" s="875"/>
      <c r="D23" s="875"/>
      <c r="E23" s="875"/>
      <c r="F23" s="875"/>
      <c r="G23" s="875"/>
      <c r="H23" s="875"/>
      <c r="I23" s="875"/>
      <c r="J23" s="875"/>
      <c r="K23" s="875"/>
      <c r="L23" s="883" t="s">
        <v>124</v>
      </c>
      <c r="M23" s="884" t="s">
        <v>1104</v>
      </c>
      <c r="N23" s="885" t="s">
        <v>355</v>
      </c>
      <c r="O23" s="886"/>
      <c r="P23" s="886"/>
      <c r="Q23" s="886"/>
      <c r="R23" s="886"/>
      <c r="S23" s="886"/>
      <c r="T23" s="886"/>
      <c r="U23" s="776"/>
    </row>
    <row r="24" spans="1:21" ht="45.6">
      <c r="A24" s="853" t="s">
        <v>17</v>
      </c>
      <c r="B24" s="880" t="s">
        <v>1365</v>
      </c>
      <c r="C24" s="875"/>
      <c r="D24" s="875"/>
      <c r="E24" s="875"/>
      <c r="F24" s="875"/>
      <c r="G24" s="875"/>
      <c r="H24" s="875"/>
      <c r="I24" s="875"/>
      <c r="J24" s="875"/>
      <c r="K24" s="875"/>
      <c r="L24" s="883" t="s">
        <v>125</v>
      </c>
      <c r="M24" s="884" t="s">
        <v>1105</v>
      </c>
      <c r="N24" s="885" t="s">
        <v>355</v>
      </c>
      <c r="O24" s="886"/>
      <c r="P24" s="886"/>
      <c r="Q24" s="886"/>
      <c r="R24" s="886"/>
      <c r="S24" s="886"/>
      <c r="T24" s="886"/>
      <c r="U24" s="776"/>
    </row>
    <row r="25" spans="1:21" ht="22.8">
      <c r="A25" s="853" t="s">
        <v>17</v>
      </c>
      <c r="B25" s="880" t="s">
        <v>1369</v>
      </c>
      <c r="C25" s="875"/>
      <c r="D25" s="875"/>
      <c r="E25" s="875"/>
      <c r="F25" s="875"/>
      <c r="G25" s="875"/>
      <c r="H25" s="875"/>
      <c r="I25" s="875"/>
      <c r="J25" s="875"/>
      <c r="K25" s="875"/>
      <c r="L25" s="887">
        <v>9</v>
      </c>
      <c r="M25" s="884" t="s">
        <v>1106</v>
      </c>
      <c r="N25" s="885" t="s">
        <v>355</v>
      </c>
      <c r="O25" s="889">
        <v>0</v>
      </c>
      <c r="P25" s="889">
        <v>0</v>
      </c>
      <c r="Q25" s="889">
        <v>0</v>
      </c>
      <c r="R25" s="889">
        <v>0</v>
      </c>
      <c r="S25" s="889">
        <v>0</v>
      </c>
      <c r="T25" s="889">
        <v>0</v>
      </c>
      <c r="U25" s="776"/>
    </row>
    <row r="26" spans="1:21">
      <c r="A26" s="853" t="s">
        <v>17</v>
      </c>
      <c r="B26" s="875"/>
      <c r="C26" s="875"/>
      <c r="D26" s="875"/>
      <c r="E26" s="875"/>
      <c r="F26" s="875"/>
      <c r="G26" s="875"/>
      <c r="H26" s="875"/>
      <c r="I26" s="875"/>
      <c r="J26" s="875"/>
      <c r="K26" s="875"/>
      <c r="L26" s="890" t="s">
        <v>1109</v>
      </c>
      <c r="M26" s="443"/>
      <c r="N26" s="885"/>
      <c r="O26" s="891"/>
      <c r="P26" s="891"/>
      <c r="Q26" s="891"/>
      <c r="R26" s="891"/>
      <c r="S26" s="891"/>
      <c r="T26" s="891"/>
      <c r="U26" s="892"/>
    </row>
    <row r="27" spans="1:21">
      <c r="A27" s="769" t="s">
        <v>101</v>
      </c>
      <c r="B27" s="880" t="s">
        <v>1420</v>
      </c>
      <c r="C27" s="875"/>
      <c r="D27" s="875"/>
      <c r="E27" s="875"/>
      <c r="F27" s="875"/>
      <c r="G27" s="875"/>
      <c r="H27" s="875"/>
      <c r="I27" s="875"/>
      <c r="J27" s="875"/>
      <c r="K27" s="875"/>
      <c r="L27" s="813" t="s">
        <v>2862</v>
      </c>
      <c r="M27" s="881"/>
      <c r="N27" s="881"/>
      <c r="O27" s="882">
        <v>0</v>
      </c>
      <c r="P27" s="882">
        <v>0</v>
      </c>
      <c r="Q27" s="882">
        <v>0</v>
      </c>
      <c r="R27" s="882">
        <v>0</v>
      </c>
      <c r="S27" s="882">
        <v>0</v>
      </c>
      <c r="T27" s="882">
        <v>0</v>
      </c>
      <c r="U27" s="881"/>
    </row>
    <row r="28" spans="1:21" ht="22.8">
      <c r="A28" s="853" t="s">
        <v>101</v>
      </c>
      <c r="B28" s="880" t="s">
        <v>1306</v>
      </c>
      <c r="C28" s="875"/>
      <c r="D28" s="875"/>
      <c r="E28" s="875"/>
      <c r="F28" s="875"/>
      <c r="G28" s="875"/>
      <c r="H28" s="875"/>
      <c r="I28" s="875"/>
      <c r="J28" s="875"/>
      <c r="K28" s="875"/>
      <c r="L28" s="883" t="s">
        <v>17</v>
      </c>
      <c r="M28" s="884" t="s">
        <v>1098</v>
      </c>
      <c r="N28" s="885" t="s">
        <v>355</v>
      </c>
      <c r="O28" s="886"/>
      <c r="P28" s="874"/>
      <c r="Q28" s="874"/>
      <c r="R28" s="874"/>
      <c r="S28" s="874"/>
      <c r="T28" s="874"/>
      <c r="U28" s="776"/>
    </row>
    <row r="29" spans="1:21" ht="22.8">
      <c r="A29" s="853" t="s">
        <v>101</v>
      </c>
      <c r="B29" s="880" t="s">
        <v>1307</v>
      </c>
      <c r="C29" s="875"/>
      <c r="D29" s="875"/>
      <c r="E29" s="875"/>
      <c r="F29" s="875"/>
      <c r="G29" s="875"/>
      <c r="H29" s="875"/>
      <c r="I29" s="875"/>
      <c r="J29" s="875"/>
      <c r="K29" s="875"/>
      <c r="L29" s="883" t="s">
        <v>101</v>
      </c>
      <c r="M29" s="884" t="s">
        <v>1099</v>
      </c>
      <c r="N29" s="885" t="s">
        <v>355</v>
      </c>
      <c r="O29" s="886"/>
      <c r="P29" s="874"/>
      <c r="Q29" s="874"/>
      <c r="R29" s="874"/>
      <c r="S29" s="874"/>
      <c r="T29" s="874"/>
      <c r="U29" s="776"/>
    </row>
    <row r="30" spans="1:21" ht="22.8">
      <c r="A30" s="853" t="s">
        <v>101</v>
      </c>
      <c r="B30" s="880" t="s">
        <v>1308</v>
      </c>
      <c r="C30" s="875"/>
      <c r="D30" s="875"/>
      <c r="E30" s="875"/>
      <c r="F30" s="875"/>
      <c r="G30" s="875"/>
      <c r="H30" s="875"/>
      <c r="I30" s="875"/>
      <c r="J30" s="875"/>
      <c r="K30" s="875"/>
      <c r="L30" s="883" t="s">
        <v>102</v>
      </c>
      <c r="M30" s="884" t="s">
        <v>1100</v>
      </c>
      <c r="N30" s="885" t="s">
        <v>355</v>
      </c>
      <c r="O30" s="886"/>
      <c r="P30" s="874"/>
      <c r="Q30" s="874"/>
      <c r="R30" s="874"/>
      <c r="S30" s="874"/>
      <c r="T30" s="874"/>
      <c r="U30" s="776"/>
    </row>
    <row r="31" spans="1:21" ht="45.6">
      <c r="A31" s="853" t="s">
        <v>101</v>
      </c>
      <c r="B31" s="880" t="s">
        <v>1362</v>
      </c>
      <c r="C31" s="875"/>
      <c r="D31" s="875"/>
      <c r="E31" s="875"/>
      <c r="F31" s="875"/>
      <c r="G31" s="875"/>
      <c r="H31" s="875"/>
      <c r="I31" s="875"/>
      <c r="J31" s="875"/>
      <c r="K31" s="875"/>
      <c r="L31" s="887">
        <v>4</v>
      </c>
      <c r="M31" s="884" t="s">
        <v>1101</v>
      </c>
      <c r="N31" s="885" t="s">
        <v>355</v>
      </c>
      <c r="O31" s="888">
        <v>0</v>
      </c>
      <c r="P31" s="888">
        <v>0</v>
      </c>
      <c r="Q31" s="888">
        <v>0</v>
      </c>
      <c r="R31" s="888">
        <v>0</v>
      </c>
      <c r="S31" s="888">
        <v>0</v>
      </c>
      <c r="T31" s="888">
        <v>0</v>
      </c>
      <c r="U31" s="776"/>
    </row>
    <row r="32" spans="1:21" ht="34.200000000000003">
      <c r="A32" s="853" t="s">
        <v>101</v>
      </c>
      <c r="B32" s="880" t="s">
        <v>1311</v>
      </c>
      <c r="C32" s="875"/>
      <c r="D32" s="875"/>
      <c r="E32" s="875"/>
      <c r="F32" s="875"/>
      <c r="G32" s="875"/>
      <c r="H32" s="875"/>
      <c r="I32" s="875"/>
      <c r="J32" s="875"/>
      <c r="K32" s="875"/>
      <c r="L32" s="883" t="s">
        <v>119</v>
      </c>
      <c r="M32" s="884" t="s">
        <v>1102</v>
      </c>
      <c r="N32" s="885" t="s">
        <v>355</v>
      </c>
      <c r="O32" s="886"/>
      <c r="P32" s="886"/>
      <c r="Q32" s="886"/>
      <c r="R32" s="886"/>
      <c r="S32" s="886"/>
      <c r="T32" s="886"/>
      <c r="U32" s="776"/>
    </row>
    <row r="33" spans="1:21" ht="22.8">
      <c r="A33" s="853" t="s">
        <v>101</v>
      </c>
      <c r="B33" s="880" t="s">
        <v>1363</v>
      </c>
      <c r="C33" s="875"/>
      <c r="D33" s="875"/>
      <c r="E33" s="875"/>
      <c r="F33" s="875"/>
      <c r="G33" s="875"/>
      <c r="H33" s="875"/>
      <c r="I33" s="875"/>
      <c r="J33" s="875"/>
      <c r="K33" s="875"/>
      <c r="L33" s="883" t="s">
        <v>123</v>
      </c>
      <c r="M33" s="884" t="s">
        <v>1103</v>
      </c>
      <c r="N33" s="885" t="s">
        <v>355</v>
      </c>
      <c r="O33" s="886"/>
      <c r="P33" s="886"/>
      <c r="Q33" s="886"/>
      <c r="R33" s="886"/>
      <c r="S33" s="886"/>
      <c r="T33" s="886"/>
      <c r="U33" s="776"/>
    </row>
    <row r="34" spans="1:21" ht="45.6">
      <c r="A34" s="853" t="s">
        <v>101</v>
      </c>
      <c r="B34" s="880" t="s">
        <v>1364</v>
      </c>
      <c r="C34" s="875"/>
      <c r="D34" s="875"/>
      <c r="E34" s="875"/>
      <c r="F34" s="875"/>
      <c r="G34" s="875"/>
      <c r="H34" s="875"/>
      <c r="I34" s="875"/>
      <c r="J34" s="875"/>
      <c r="K34" s="875"/>
      <c r="L34" s="883" t="s">
        <v>124</v>
      </c>
      <c r="M34" s="884" t="s">
        <v>1104</v>
      </c>
      <c r="N34" s="885" t="s">
        <v>355</v>
      </c>
      <c r="O34" s="886"/>
      <c r="P34" s="886"/>
      <c r="Q34" s="886"/>
      <c r="R34" s="886"/>
      <c r="S34" s="886"/>
      <c r="T34" s="886"/>
      <c r="U34" s="776"/>
    </row>
    <row r="35" spans="1:21" ht="45.6">
      <c r="A35" s="853" t="s">
        <v>101</v>
      </c>
      <c r="B35" s="880" t="s">
        <v>1365</v>
      </c>
      <c r="C35" s="875"/>
      <c r="D35" s="875"/>
      <c r="E35" s="875"/>
      <c r="F35" s="875"/>
      <c r="G35" s="875"/>
      <c r="H35" s="875"/>
      <c r="I35" s="875"/>
      <c r="J35" s="875"/>
      <c r="K35" s="875"/>
      <c r="L35" s="883" t="s">
        <v>125</v>
      </c>
      <c r="M35" s="884" t="s">
        <v>1105</v>
      </c>
      <c r="N35" s="885" t="s">
        <v>355</v>
      </c>
      <c r="O35" s="886"/>
      <c r="P35" s="886"/>
      <c r="Q35" s="886"/>
      <c r="R35" s="886"/>
      <c r="S35" s="886"/>
      <c r="T35" s="886"/>
      <c r="U35" s="776"/>
    </row>
    <row r="36" spans="1:21" ht="22.8">
      <c r="A36" s="853" t="s">
        <v>101</v>
      </c>
      <c r="B36" s="880" t="s">
        <v>1369</v>
      </c>
      <c r="C36" s="875"/>
      <c r="D36" s="875"/>
      <c r="E36" s="875"/>
      <c r="F36" s="875"/>
      <c r="G36" s="875"/>
      <c r="H36" s="875"/>
      <c r="I36" s="875"/>
      <c r="J36" s="875"/>
      <c r="K36" s="875"/>
      <c r="L36" s="887">
        <v>9</v>
      </c>
      <c r="M36" s="884" t="s">
        <v>1106</v>
      </c>
      <c r="N36" s="885" t="s">
        <v>355</v>
      </c>
      <c r="O36" s="889">
        <v>0</v>
      </c>
      <c r="P36" s="889">
        <v>0</v>
      </c>
      <c r="Q36" s="889">
        <v>0</v>
      </c>
      <c r="R36" s="889">
        <v>0</v>
      </c>
      <c r="S36" s="889">
        <v>0</v>
      </c>
      <c r="T36" s="889">
        <v>0</v>
      </c>
      <c r="U36" s="776"/>
    </row>
    <row r="37" spans="1:21">
      <c r="A37" s="853" t="s">
        <v>101</v>
      </c>
      <c r="B37" s="875"/>
      <c r="C37" s="875"/>
      <c r="D37" s="875"/>
      <c r="E37" s="875"/>
      <c r="F37" s="875"/>
      <c r="G37" s="875"/>
      <c r="H37" s="875"/>
      <c r="I37" s="875"/>
      <c r="J37" s="875"/>
      <c r="K37" s="875"/>
      <c r="L37" s="890" t="s">
        <v>1109</v>
      </c>
      <c r="M37" s="443"/>
      <c r="N37" s="885"/>
      <c r="O37" s="891"/>
      <c r="P37" s="891"/>
      <c r="Q37" s="891"/>
      <c r="R37" s="891"/>
      <c r="S37" s="891"/>
      <c r="T37" s="891"/>
      <c r="U37" s="892"/>
    </row>
    <row r="38" spans="1:21">
      <c r="A38" s="769" t="s">
        <v>102</v>
      </c>
      <c r="B38" s="880" t="s">
        <v>1420</v>
      </c>
      <c r="C38" s="875"/>
      <c r="D38" s="875"/>
      <c r="E38" s="875"/>
      <c r="F38" s="875"/>
      <c r="G38" s="875"/>
      <c r="H38" s="875"/>
      <c r="I38" s="875"/>
      <c r="J38" s="875"/>
      <c r="K38" s="875"/>
      <c r="L38" s="813" t="s">
        <v>2864</v>
      </c>
      <c r="M38" s="881"/>
      <c r="N38" s="881"/>
      <c r="O38" s="882">
        <v>0</v>
      </c>
      <c r="P38" s="882">
        <v>0</v>
      </c>
      <c r="Q38" s="882">
        <v>0</v>
      </c>
      <c r="R38" s="882">
        <v>0</v>
      </c>
      <c r="S38" s="882">
        <v>0</v>
      </c>
      <c r="T38" s="882">
        <v>0</v>
      </c>
      <c r="U38" s="881"/>
    </row>
    <row r="39" spans="1:21" ht="22.8">
      <c r="A39" s="853" t="s">
        <v>102</v>
      </c>
      <c r="B39" s="880" t="s">
        <v>1306</v>
      </c>
      <c r="C39" s="875"/>
      <c r="D39" s="875"/>
      <c r="E39" s="875"/>
      <c r="F39" s="875"/>
      <c r="G39" s="875"/>
      <c r="H39" s="875"/>
      <c r="I39" s="875"/>
      <c r="J39" s="875"/>
      <c r="K39" s="875"/>
      <c r="L39" s="883" t="s">
        <v>17</v>
      </c>
      <c r="M39" s="884" t="s">
        <v>1098</v>
      </c>
      <c r="N39" s="885" t="s">
        <v>355</v>
      </c>
      <c r="O39" s="886"/>
      <c r="P39" s="874"/>
      <c r="Q39" s="874"/>
      <c r="R39" s="874"/>
      <c r="S39" s="874"/>
      <c r="T39" s="874"/>
      <c r="U39" s="776"/>
    </row>
    <row r="40" spans="1:21" ht="22.8">
      <c r="A40" s="853" t="s">
        <v>102</v>
      </c>
      <c r="B40" s="880" t="s">
        <v>1307</v>
      </c>
      <c r="C40" s="875"/>
      <c r="D40" s="875"/>
      <c r="E40" s="875"/>
      <c r="F40" s="875"/>
      <c r="G40" s="875"/>
      <c r="H40" s="875"/>
      <c r="I40" s="875"/>
      <c r="J40" s="875"/>
      <c r="K40" s="875"/>
      <c r="L40" s="883" t="s">
        <v>101</v>
      </c>
      <c r="M40" s="884" t="s">
        <v>1099</v>
      </c>
      <c r="N40" s="885" t="s">
        <v>355</v>
      </c>
      <c r="O40" s="886"/>
      <c r="P40" s="874"/>
      <c r="Q40" s="874"/>
      <c r="R40" s="874"/>
      <c r="S40" s="874"/>
      <c r="T40" s="874"/>
      <c r="U40" s="776"/>
    </row>
    <row r="41" spans="1:21" ht="22.8">
      <c r="A41" s="853" t="s">
        <v>102</v>
      </c>
      <c r="B41" s="880" t="s">
        <v>1308</v>
      </c>
      <c r="C41" s="875"/>
      <c r="D41" s="875"/>
      <c r="E41" s="875"/>
      <c r="F41" s="875"/>
      <c r="G41" s="875"/>
      <c r="H41" s="875"/>
      <c r="I41" s="875"/>
      <c r="J41" s="875"/>
      <c r="K41" s="875"/>
      <c r="L41" s="883" t="s">
        <v>102</v>
      </c>
      <c r="M41" s="884" t="s">
        <v>1100</v>
      </c>
      <c r="N41" s="885" t="s">
        <v>355</v>
      </c>
      <c r="O41" s="886"/>
      <c r="P41" s="874"/>
      <c r="Q41" s="874"/>
      <c r="R41" s="874"/>
      <c r="S41" s="874"/>
      <c r="T41" s="874"/>
      <c r="U41" s="776"/>
    </row>
    <row r="42" spans="1:21" ht="45.6">
      <c r="A42" s="853" t="s">
        <v>102</v>
      </c>
      <c r="B42" s="880" t="s">
        <v>1362</v>
      </c>
      <c r="C42" s="875"/>
      <c r="D42" s="875"/>
      <c r="E42" s="875"/>
      <c r="F42" s="875"/>
      <c r="G42" s="875"/>
      <c r="H42" s="875"/>
      <c r="I42" s="875"/>
      <c r="J42" s="875"/>
      <c r="K42" s="875"/>
      <c r="L42" s="887">
        <v>4</v>
      </c>
      <c r="M42" s="884" t="s">
        <v>1101</v>
      </c>
      <c r="N42" s="885" t="s">
        <v>355</v>
      </c>
      <c r="O42" s="888">
        <v>0</v>
      </c>
      <c r="P42" s="888">
        <v>0</v>
      </c>
      <c r="Q42" s="888">
        <v>0</v>
      </c>
      <c r="R42" s="888">
        <v>0</v>
      </c>
      <c r="S42" s="888">
        <v>0</v>
      </c>
      <c r="T42" s="888">
        <v>0</v>
      </c>
      <c r="U42" s="776"/>
    </row>
    <row r="43" spans="1:21" ht="34.200000000000003">
      <c r="A43" s="853" t="s">
        <v>102</v>
      </c>
      <c r="B43" s="880" t="s">
        <v>1311</v>
      </c>
      <c r="C43" s="875"/>
      <c r="D43" s="875"/>
      <c r="E43" s="875"/>
      <c r="F43" s="875"/>
      <c r="G43" s="875"/>
      <c r="H43" s="875"/>
      <c r="I43" s="875"/>
      <c r="J43" s="875"/>
      <c r="K43" s="875"/>
      <c r="L43" s="883" t="s">
        <v>119</v>
      </c>
      <c r="M43" s="884" t="s">
        <v>1102</v>
      </c>
      <c r="N43" s="885" t="s">
        <v>355</v>
      </c>
      <c r="O43" s="886"/>
      <c r="P43" s="886"/>
      <c r="Q43" s="886"/>
      <c r="R43" s="886"/>
      <c r="S43" s="886"/>
      <c r="T43" s="886"/>
      <c r="U43" s="776"/>
    </row>
    <row r="44" spans="1:21" ht="22.8">
      <c r="A44" s="853" t="s">
        <v>102</v>
      </c>
      <c r="B44" s="880" t="s">
        <v>1363</v>
      </c>
      <c r="C44" s="875"/>
      <c r="D44" s="875"/>
      <c r="E44" s="875"/>
      <c r="F44" s="875"/>
      <c r="G44" s="875"/>
      <c r="H44" s="875"/>
      <c r="I44" s="875"/>
      <c r="J44" s="875"/>
      <c r="K44" s="875"/>
      <c r="L44" s="883" t="s">
        <v>123</v>
      </c>
      <c r="M44" s="884" t="s">
        <v>1103</v>
      </c>
      <c r="N44" s="885" t="s">
        <v>355</v>
      </c>
      <c r="O44" s="886"/>
      <c r="P44" s="886"/>
      <c r="Q44" s="886"/>
      <c r="R44" s="886"/>
      <c r="S44" s="886"/>
      <c r="T44" s="886"/>
      <c r="U44" s="776"/>
    </row>
    <row r="45" spans="1:21" ht="45.6">
      <c r="A45" s="853" t="s">
        <v>102</v>
      </c>
      <c r="B45" s="880" t="s">
        <v>1364</v>
      </c>
      <c r="C45" s="875"/>
      <c r="D45" s="875"/>
      <c r="E45" s="875"/>
      <c r="F45" s="875"/>
      <c r="G45" s="875"/>
      <c r="H45" s="875"/>
      <c r="I45" s="875"/>
      <c r="J45" s="875"/>
      <c r="K45" s="875"/>
      <c r="L45" s="883" t="s">
        <v>124</v>
      </c>
      <c r="M45" s="884" t="s">
        <v>1104</v>
      </c>
      <c r="N45" s="885" t="s">
        <v>355</v>
      </c>
      <c r="O45" s="886"/>
      <c r="P45" s="886"/>
      <c r="Q45" s="886"/>
      <c r="R45" s="886"/>
      <c r="S45" s="886"/>
      <c r="T45" s="886"/>
      <c r="U45" s="776"/>
    </row>
    <row r="46" spans="1:21" ht="45.6">
      <c r="A46" s="853" t="s">
        <v>102</v>
      </c>
      <c r="B46" s="880" t="s">
        <v>1365</v>
      </c>
      <c r="C46" s="875"/>
      <c r="D46" s="875"/>
      <c r="E46" s="875"/>
      <c r="F46" s="875"/>
      <c r="G46" s="875"/>
      <c r="H46" s="875"/>
      <c r="I46" s="875"/>
      <c r="J46" s="875"/>
      <c r="K46" s="875"/>
      <c r="L46" s="883" t="s">
        <v>125</v>
      </c>
      <c r="M46" s="884" t="s">
        <v>1105</v>
      </c>
      <c r="N46" s="885" t="s">
        <v>355</v>
      </c>
      <c r="O46" s="886"/>
      <c r="P46" s="886"/>
      <c r="Q46" s="886"/>
      <c r="R46" s="886"/>
      <c r="S46" s="886"/>
      <c r="T46" s="886"/>
      <c r="U46" s="776"/>
    </row>
    <row r="47" spans="1:21" ht="22.8">
      <c r="A47" s="853" t="s">
        <v>102</v>
      </c>
      <c r="B47" s="880" t="s">
        <v>1369</v>
      </c>
      <c r="C47" s="875"/>
      <c r="D47" s="875"/>
      <c r="E47" s="875"/>
      <c r="F47" s="875"/>
      <c r="G47" s="875"/>
      <c r="H47" s="875"/>
      <c r="I47" s="875"/>
      <c r="J47" s="875"/>
      <c r="K47" s="875"/>
      <c r="L47" s="887">
        <v>9</v>
      </c>
      <c r="M47" s="884" t="s">
        <v>1106</v>
      </c>
      <c r="N47" s="885" t="s">
        <v>355</v>
      </c>
      <c r="O47" s="889">
        <v>0</v>
      </c>
      <c r="P47" s="889">
        <v>0</v>
      </c>
      <c r="Q47" s="889">
        <v>0</v>
      </c>
      <c r="R47" s="889">
        <v>0</v>
      </c>
      <c r="S47" s="889">
        <v>0</v>
      </c>
      <c r="T47" s="889">
        <v>0</v>
      </c>
      <c r="U47" s="776"/>
    </row>
    <row r="48" spans="1:21">
      <c r="A48" s="853" t="s">
        <v>102</v>
      </c>
      <c r="B48" s="875"/>
      <c r="C48" s="875"/>
      <c r="D48" s="875"/>
      <c r="E48" s="875"/>
      <c r="F48" s="875"/>
      <c r="G48" s="875"/>
      <c r="H48" s="875"/>
      <c r="I48" s="875"/>
      <c r="J48" s="875"/>
      <c r="K48" s="875"/>
      <c r="L48" s="890" t="s">
        <v>1109</v>
      </c>
      <c r="M48" s="443"/>
      <c r="N48" s="885"/>
      <c r="O48" s="891"/>
      <c r="P48" s="891"/>
      <c r="Q48" s="891"/>
      <c r="R48" s="891"/>
      <c r="S48" s="891"/>
      <c r="T48" s="891"/>
      <c r="U48" s="892"/>
    </row>
    <row r="49" spans="1:21">
      <c r="A49" s="769" t="s">
        <v>103</v>
      </c>
      <c r="B49" s="880" t="s">
        <v>1420</v>
      </c>
      <c r="C49" s="875"/>
      <c r="D49" s="875"/>
      <c r="E49" s="875"/>
      <c r="F49" s="875"/>
      <c r="G49" s="875"/>
      <c r="H49" s="875"/>
      <c r="I49" s="875"/>
      <c r="J49" s="875"/>
      <c r="K49" s="875"/>
      <c r="L49" s="813" t="s">
        <v>2866</v>
      </c>
      <c r="M49" s="881"/>
      <c r="N49" s="881"/>
      <c r="O49" s="882">
        <v>0</v>
      </c>
      <c r="P49" s="882">
        <v>0</v>
      </c>
      <c r="Q49" s="882">
        <v>0</v>
      </c>
      <c r="R49" s="882">
        <v>0</v>
      </c>
      <c r="S49" s="882">
        <v>0</v>
      </c>
      <c r="T49" s="882">
        <v>0</v>
      </c>
      <c r="U49" s="881"/>
    </row>
    <row r="50" spans="1:21" ht="22.8">
      <c r="A50" s="853" t="s">
        <v>103</v>
      </c>
      <c r="B50" s="880" t="s">
        <v>1306</v>
      </c>
      <c r="C50" s="875"/>
      <c r="D50" s="875"/>
      <c r="E50" s="875"/>
      <c r="F50" s="875"/>
      <c r="G50" s="875"/>
      <c r="H50" s="875"/>
      <c r="I50" s="875"/>
      <c r="J50" s="875"/>
      <c r="K50" s="875"/>
      <c r="L50" s="883" t="s">
        <v>17</v>
      </c>
      <c r="M50" s="884" t="s">
        <v>1098</v>
      </c>
      <c r="N50" s="885" t="s">
        <v>355</v>
      </c>
      <c r="O50" s="886"/>
      <c r="P50" s="874"/>
      <c r="Q50" s="874"/>
      <c r="R50" s="874"/>
      <c r="S50" s="874"/>
      <c r="T50" s="874"/>
      <c r="U50" s="776"/>
    </row>
    <row r="51" spans="1:21" ht="22.8">
      <c r="A51" s="853" t="s">
        <v>103</v>
      </c>
      <c r="B51" s="880" t="s">
        <v>1307</v>
      </c>
      <c r="C51" s="875"/>
      <c r="D51" s="875"/>
      <c r="E51" s="875"/>
      <c r="F51" s="875"/>
      <c r="G51" s="875"/>
      <c r="H51" s="875"/>
      <c r="I51" s="875"/>
      <c r="J51" s="875"/>
      <c r="K51" s="875"/>
      <c r="L51" s="883" t="s">
        <v>101</v>
      </c>
      <c r="M51" s="884" t="s">
        <v>1099</v>
      </c>
      <c r="N51" s="885" t="s">
        <v>355</v>
      </c>
      <c r="O51" s="886"/>
      <c r="P51" s="874"/>
      <c r="Q51" s="874"/>
      <c r="R51" s="874"/>
      <c r="S51" s="874"/>
      <c r="T51" s="874"/>
      <c r="U51" s="776"/>
    </row>
    <row r="52" spans="1:21" ht="22.8">
      <c r="A52" s="853" t="s">
        <v>103</v>
      </c>
      <c r="B52" s="880" t="s">
        <v>1308</v>
      </c>
      <c r="C52" s="875"/>
      <c r="D52" s="875"/>
      <c r="E52" s="875"/>
      <c r="F52" s="875"/>
      <c r="G52" s="875"/>
      <c r="H52" s="875"/>
      <c r="I52" s="875"/>
      <c r="J52" s="875"/>
      <c r="K52" s="875"/>
      <c r="L52" s="883" t="s">
        <v>102</v>
      </c>
      <c r="M52" s="884" t="s">
        <v>1100</v>
      </c>
      <c r="N52" s="885" t="s">
        <v>355</v>
      </c>
      <c r="O52" s="886"/>
      <c r="P52" s="874"/>
      <c r="Q52" s="874"/>
      <c r="R52" s="874"/>
      <c r="S52" s="874"/>
      <c r="T52" s="874"/>
      <c r="U52" s="776"/>
    </row>
    <row r="53" spans="1:21" ht="45.6">
      <c r="A53" s="853" t="s">
        <v>103</v>
      </c>
      <c r="B53" s="880" t="s">
        <v>1362</v>
      </c>
      <c r="C53" s="875"/>
      <c r="D53" s="875"/>
      <c r="E53" s="875"/>
      <c r="F53" s="875"/>
      <c r="G53" s="875"/>
      <c r="H53" s="875"/>
      <c r="I53" s="875"/>
      <c r="J53" s="875"/>
      <c r="K53" s="875"/>
      <c r="L53" s="887">
        <v>4</v>
      </c>
      <c r="M53" s="884" t="s">
        <v>1101</v>
      </c>
      <c r="N53" s="885" t="s">
        <v>355</v>
      </c>
      <c r="O53" s="888">
        <v>0</v>
      </c>
      <c r="P53" s="888">
        <v>0</v>
      </c>
      <c r="Q53" s="888">
        <v>0</v>
      </c>
      <c r="R53" s="888">
        <v>0</v>
      </c>
      <c r="S53" s="888">
        <v>0</v>
      </c>
      <c r="T53" s="888">
        <v>0</v>
      </c>
      <c r="U53" s="776"/>
    </row>
    <row r="54" spans="1:21" ht="34.200000000000003">
      <c r="A54" s="853" t="s">
        <v>103</v>
      </c>
      <c r="B54" s="880" t="s">
        <v>1311</v>
      </c>
      <c r="C54" s="875"/>
      <c r="D54" s="875"/>
      <c r="E54" s="875"/>
      <c r="F54" s="875"/>
      <c r="G54" s="875"/>
      <c r="H54" s="875"/>
      <c r="I54" s="875"/>
      <c r="J54" s="875"/>
      <c r="K54" s="875"/>
      <c r="L54" s="883" t="s">
        <v>119</v>
      </c>
      <c r="M54" s="884" t="s">
        <v>1102</v>
      </c>
      <c r="N54" s="885" t="s">
        <v>355</v>
      </c>
      <c r="O54" s="886"/>
      <c r="P54" s="886"/>
      <c r="Q54" s="886"/>
      <c r="R54" s="886"/>
      <c r="S54" s="886"/>
      <c r="T54" s="886"/>
      <c r="U54" s="776"/>
    </row>
    <row r="55" spans="1:21" ht="22.8">
      <c r="A55" s="853" t="s">
        <v>103</v>
      </c>
      <c r="B55" s="880" t="s">
        <v>1363</v>
      </c>
      <c r="C55" s="875"/>
      <c r="D55" s="875"/>
      <c r="E55" s="875"/>
      <c r="F55" s="875"/>
      <c r="G55" s="875"/>
      <c r="H55" s="875"/>
      <c r="I55" s="875"/>
      <c r="J55" s="875"/>
      <c r="K55" s="875"/>
      <c r="L55" s="883" t="s">
        <v>123</v>
      </c>
      <c r="M55" s="884" t="s">
        <v>1103</v>
      </c>
      <c r="N55" s="885" t="s">
        <v>355</v>
      </c>
      <c r="O55" s="886"/>
      <c r="P55" s="886"/>
      <c r="Q55" s="886"/>
      <c r="R55" s="886"/>
      <c r="S55" s="886"/>
      <c r="T55" s="886"/>
      <c r="U55" s="776"/>
    </row>
    <row r="56" spans="1:21" ht="45.6">
      <c r="A56" s="853" t="s">
        <v>103</v>
      </c>
      <c r="B56" s="880" t="s">
        <v>1364</v>
      </c>
      <c r="C56" s="875"/>
      <c r="D56" s="875"/>
      <c r="E56" s="875"/>
      <c r="F56" s="875"/>
      <c r="G56" s="875"/>
      <c r="H56" s="875"/>
      <c r="I56" s="875"/>
      <c r="J56" s="875"/>
      <c r="K56" s="875"/>
      <c r="L56" s="883" t="s">
        <v>124</v>
      </c>
      <c r="M56" s="884" t="s">
        <v>1104</v>
      </c>
      <c r="N56" s="885" t="s">
        <v>355</v>
      </c>
      <c r="O56" s="886"/>
      <c r="P56" s="886"/>
      <c r="Q56" s="886"/>
      <c r="R56" s="886"/>
      <c r="S56" s="886"/>
      <c r="T56" s="886"/>
      <c r="U56" s="776"/>
    </row>
    <row r="57" spans="1:21" ht="45.6">
      <c r="A57" s="853" t="s">
        <v>103</v>
      </c>
      <c r="B57" s="880" t="s">
        <v>1365</v>
      </c>
      <c r="C57" s="875"/>
      <c r="D57" s="875"/>
      <c r="E57" s="875"/>
      <c r="F57" s="875"/>
      <c r="G57" s="875"/>
      <c r="H57" s="875"/>
      <c r="I57" s="875"/>
      <c r="J57" s="875"/>
      <c r="K57" s="875"/>
      <c r="L57" s="883" t="s">
        <v>125</v>
      </c>
      <c r="M57" s="884" t="s">
        <v>1105</v>
      </c>
      <c r="N57" s="885" t="s">
        <v>355</v>
      </c>
      <c r="O57" s="886"/>
      <c r="P57" s="886"/>
      <c r="Q57" s="886"/>
      <c r="R57" s="886"/>
      <c r="S57" s="886"/>
      <c r="T57" s="886"/>
      <c r="U57" s="776"/>
    </row>
    <row r="58" spans="1:21" ht="22.8">
      <c r="A58" s="853" t="s">
        <v>103</v>
      </c>
      <c r="B58" s="880" t="s">
        <v>1369</v>
      </c>
      <c r="C58" s="875"/>
      <c r="D58" s="875"/>
      <c r="E58" s="875"/>
      <c r="F58" s="875"/>
      <c r="G58" s="875"/>
      <c r="H58" s="875"/>
      <c r="I58" s="875"/>
      <c r="J58" s="875"/>
      <c r="K58" s="875"/>
      <c r="L58" s="887">
        <v>9</v>
      </c>
      <c r="M58" s="884" t="s">
        <v>1106</v>
      </c>
      <c r="N58" s="885" t="s">
        <v>355</v>
      </c>
      <c r="O58" s="889">
        <v>0</v>
      </c>
      <c r="P58" s="889">
        <v>0</v>
      </c>
      <c r="Q58" s="889">
        <v>0</v>
      </c>
      <c r="R58" s="889">
        <v>0</v>
      </c>
      <c r="S58" s="889">
        <v>0</v>
      </c>
      <c r="T58" s="889">
        <v>0</v>
      </c>
      <c r="U58" s="776"/>
    </row>
    <row r="59" spans="1:21">
      <c r="A59" s="853" t="s">
        <v>103</v>
      </c>
      <c r="B59" s="875"/>
      <c r="C59" s="875"/>
      <c r="D59" s="875"/>
      <c r="E59" s="875"/>
      <c r="F59" s="875"/>
      <c r="G59" s="875"/>
      <c r="H59" s="875"/>
      <c r="I59" s="875"/>
      <c r="J59" s="875"/>
      <c r="K59" s="875"/>
      <c r="L59" s="890" t="s">
        <v>1109</v>
      </c>
      <c r="M59" s="443"/>
      <c r="N59" s="885"/>
      <c r="O59" s="891"/>
      <c r="P59" s="891"/>
      <c r="Q59" s="891"/>
      <c r="R59" s="891"/>
      <c r="S59" s="891"/>
      <c r="T59" s="891"/>
      <c r="U59" s="892"/>
    </row>
    <row r="60" spans="1:21">
      <c r="A60" s="769" t="s">
        <v>119</v>
      </c>
      <c r="B60" s="880" t="s">
        <v>1420</v>
      </c>
      <c r="C60" s="875"/>
      <c r="D60" s="875"/>
      <c r="E60" s="875"/>
      <c r="F60" s="875"/>
      <c r="G60" s="875"/>
      <c r="H60" s="875"/>
      <c r="I60" s="875"/>
      <c r="J60" s="875"/>
      <c r="K60" s="875"/>
      <c r="L60" s="813" t="s">
        <v>2868</v>
      </c>
      <c r="M60" s="881"/>
      <c r="N60" s="881"/>
      <c r="O60" s="882">
        <v>0</v>
      </c>
      <c r="P60" s="882">
        <v>0</v>
      </c>
      <c r="Q60" s="882">
        <v>0</v>
      </c>
      <c r="R60" s="882">
        <v>0</v>
      </c>
      <c r="S60" s="882">
        <v>0</v>
      </c>
      <c r="T60" s="882">
        <v>0</v>
      </c>
      <c r="U60" s="881"/>
    </row>
    <row r="61" spans="1:21" ht="22.8">
      <c r="A61" s="853" t="s">
        <v>119</v>
      </c>
      <c r="B61" s="880" t="s">
        <v>1306</v>
      </c>
      <c r="C61" s="875"/>
      <c r="D61" s="875"/>
      <c r="E61" s="875"/>
      <c r="F61" s="875"/>
      <c r="G61" s="875"/>
      <c r="H61" s="875"/>
      <c r="I61" s="875"/>
      <c r="J61" s="875"/>
      <c r="K61" s="875"/>
      <c r="L61" s="883" t="s">
        <v>17</v>
      </c>
      <c r="M61" s="884" t="s">
        <v>1098</v>
      </c>
      <c r="N61" s="885" t="s">
        <v>355</v>
      </c>
      <c r="O61" s="886"/>
      <c r="P61" s="874"/>
      <c r="Q61" s="874"/>
      <c r="R61" s="874"/>
      <c r="S61" s="874"/>
      <c r="T61" s="874"/>
      <c r="U61" s="776"/>
    </row>
    <row r="62" spans="1:21" ht="22.8">
      <c r="A62" s="853" t="s">
        <v>119</v>
      </c>
      <c r="B62" s="880" t="s">
        <v>1307</v>
      </c>
      <c r="C62" s="875"/>
      <c r="D62" s="875"/>
      <c r="E62" s="875"/>
      <c r="F62" s="875"/>
      <c r="G62" s="875"/>
      <c r="H62" s="875"/>
      <c r="I62" s="875"/>
      <c r="J62" s="875"/>
      <c r="K62" s="875"/>
      <c r="L62" s="883" t="s">
        <v>101</v>
      </c>
      <c r="M62" s="884" t="s">
        <v>1099</v>
      </c>
      <c r="N62" s="885" t="s">
        <v>355</v>
      </c>
      <c r="O62" s="886"/>
      <c r="P62" s="874"/>
      <c r="Q62" s="874"/>
      <c r="R62" s="874"/>
      <c r="S62" s="874"/>
      <c r="T62" s="874"/>
      <c r="U62" s="776"/>
    </row>
    <row r="63" spans="1:21" ht="22.8">
      <c r="A63" s="853" t="s">
        <v>119</v>
      </c>
      <c r="B63" s="880" t="s">
        <v>1308</v>
      </c>
      <c r="C63" s="875"/>
      <c r="D63" s="875"/>
      <c r="E63" s="875"/>
      <c r="F63" s="875"/>
      <c r="G63" s="875"/>
      <c r="H63" s="875"/>
      <c r="I63" s="875"/>
      <c r="J63" s="875"/>
      <c r="K63" s="875"/>
      <c r="L63" s="883" t="s">
        <v>102</v>
      </c>
      <c r="M63" s="884" t="s">
        <v>1100</v>
      </c>
      <c r="N63" s="885" t="s">
        <v>355</v>
      </c>
      <c r="O63" s="886"/>
      <c r="P63" s="874"/>
      <c r="Q63" s="874"/>
      <c r="R63" s="874"/>
      <c r="S63" s="874"/>
      <c r="T63" s="874"/>
      <c r="U63" s="776"/>
    </row>
    <row r="64" spans="1:21" ht="45.6">
      <c r="A64" s="853" t="s">
        <v>119</v>
      </c>
      <c r="B64" s="880" t="s">
        <v>1362</v>
      </c>
      <c r="C64" s="875"/>
      <c r="D64" s="875"/>
      <c r="E64" s="875"/>
      <c r="F64" s="875"/>
      <c r="G64" s="875"/>
      <c r="H64" s="875"/>
      <c r="I64" s="875"/>
      <c r="J64" s="875"/>
      <c r="K64" s="875"/>
      <c r="L64" s="887">
        <v>4</v>
      </c>
      <c r="M64" s="884" t="s">
        <v>1101</v>
      </c>
      <c r="N64" s="885" t="s">
        <v>355</v>
      </c>
      <c r="O64" s="888">
        <v>0</v>
      </c>
      <c r="P64" s="888">
        <v>0</v>
      </c>
      <c r="Q64" s="888">
        <v>0</v>
      </c>
      <c r="R64" s="888">
        <v>0</v>
      </c>
      <c r="S64" s="888">
        <v>0</v>
      </c>
      <c r="T64" s="888">
        <v>0</v>
      </c>
      <c r="U64" s="776"/>
    </row>
    <row r="65" spans="1:21" ht="34.200000000000003">
      <c r="A65" s="853" t="s">
        <v>119</v>
      </c>
      <c r="B65" s="880" t="s">
        <v>1311</v>
      </c>
      <c r="C65" s="875"/>
      <c r="D65" s="875"/>
      <c r="E65" s="875"/>
      <c r="F65" s="875"/>
      <c r="G65" s="875"/>
      <c r="H65" s="875"/>
      <c r="I65" s="875"/>
      <c r="J65" s="875"/>
      <c r="K65" s="875"/>
      <c r="L65" s="883" t="s">
        <v>119</v>
      </c>
      <c r="M65" s="884" t="s">
        <v>1102</v>
      </c>
      <c r="N65" s="885" t="s">
        <v>355</v>
      </c>
      <c r="O65" s="886"/>
      <c r="P65" s="886"/>
      <c r="Q65" s="886"/>
      <c r="R65" s="886"/>
      <c r="S65" s="886"/>
      <c r="T65" s="886"/>
      <c r="U65" s="776"/>
    </row>
    <row r="66" spans="1:21" ht="22.8">
      <c r="A66" s="853" t="s">
        <v>119</v>
      </c>
      <c r="B66" s="880" t="s">
        <v>1363</v>
      </c>
      <c r="C66" s="875"/>
      <c r="D66" s="875"/>
      <c r="E66" s="875"/>
      <c r="F66" s="875"/>
      <c r="G66" s="875"/>
      <c r="H66" s="875"/>
      <c r="I66" s="875"/>
      <c r="J66" s="875"/>
      <c r="K66" s="875"/>
      <c r="L66" s="883" t="s">
        <v>123</v>
      </c>
      <c r="M66" s="884" t="s">
        <v>1103</v>
      </c>
      <c r="N66" s="885" t="s">
        <v>355</v>
      </c>
      <c r="O66" s="886"/>
      <c r="P66" s="886"/>
      <c r="Q66" s="886"/>
      <c r="R66" s="886"/>
      <c r="S66" s="886"/>
      <c r="T66" s="886"/>
      <c r="U66" s="776"/>
    </row>
    <row r="67" spans="1:21" ht="45.6">
      <c r="A67" s="853" t="s">
        <v>119</v>
      </c>
      <c r="B67" s="880" t="s">
        <v>1364</v>
      </c>
      <c r="C67" s="875"/>
      <c r="D67" s="875"/>
      <c r="E67" s="875"/>
      <c r="F67" s="875"/>
      <c r="G67" s="875"/>
      <c r="H67" s="875"/>
      <c r="I67" s="875"/>
      <c r="J67" s="875"/>
      <c r="K67" s="875"/>
      <c r="L67" s="883" t="s">
        <v>124</v>
      </c>
      <c r="M67" s="884" t="s">
        <v>1104</v>
      </c>
      <c r="N67" s="885" t="s">
        <v>355</v>
      </c>
      <c r="O67" s="886"/>
      <c r="P67" s="886"/>
      <c r="Q67" s="886"/>
      <c r="R67" s="886"/>
      <c r="S67" s="886"/>
      <c r="T67" s="886"/>
      <c r="U67" s="776"/>
    </row>
    <row r="68" spans="1:21" ht="45.6">
      <c r="A68" s="853" t="s">
        <v>119</v>
      </c>
      <c r="B68" s="880" t="s">
        <v>1365</v>
      </c>
      <c r="C68" s="875"/>
      <c r="D68" s="875"/>
      <c r="E68" s="875"/>
      <c r="F68" s="875"/>
      <c r="G68" s="875"/>
      <c r="H68" s="875"/>
      <c r="I68" s="875"/>
      <c r="J68" s="875"/>
      <c r="K68" s="875"/>
      <c r="L68" s="883" t="s">
        <v>125</v>
      </c>
      <c r="M68" s="884" t="s">
        <v>1105</v>
      </c>
      <c r="N68" s="885" t="s">
        <v>355</v>
      </c>
      <c r="O68" s="886"/>
      <c r="P68" s="886"/>
      <c r="Q68" s="886"/>
      <c r="R68" s="886"/>
      <c r="S68" s="886"/>
      <c r="T68" s="886"/>
      <c r="U68" s="776"/>
    </row>
    <row r="69" spans="1:21" ht="22.8">
      <c r="A69" s="853" t="s">
        <v>119</v>
      </c>
      <c r="B69" s="880" t="s">
        <v>1369</v>
      </c>
      <c r="C69" s="875"/>
      <c r="D69" s="875"/>
      <c r="E69" s="875"/>
      <c r="F69" s="875"/>
      <c r="G69" s="875"/>
      <c r="H69" s="875"/>
      <c r="I69" s="875"/>
      <c r="J69" s="875"/>
      <c r="K69" s="875"/>
      <c r="L69" s="887">
        <v>9</v>
      </c>
      <c r="M69" s="884" t="s">
        <v>1106</v>
      </c>
      <c r="N69" s="885" t="s">
        <v>355</v>
      </c>
      <c r="O69" s="889">
        <v>0</v>
      </c>
      <c r="P69" s="889">
        <v>0</v>
      </c>
      <c r="Q69" s="889">
        <v>0</v>
      </c>
      <c r="R69" s="889">
        <v>0</v>
      </c>
      <c r="S69" s="889">
        <v>0</v>
      </c>
      <c r="T69" s="889">
        <v>0</v>
      </c>
      <c r="U69" s="776"/>
    </row>
    <row r="70" spans="1:21">
      <c r="A70" s="853" t="s">
        <v>119</v>
      </c>
      <c r="B70" s="875"/>
      <c r="C70" s="875"/>
      <c r="D70" s="875"/>
      <c r="E70" s="875"/>
      <c r="F70" s="875"/>
      <c r="G70" s="875"/>
      <c r="H70" s="875"/>
      <c r="I70" s="875"/>
      <c r="J70" s="875"/>
      <c r="K70" s="875"/>
      <c r="L70" s="890" t="s">
        <v>1109</v>
      </c>
      <c r="M70" s="443"/>
      <c r="N70" s="885"/>
      <c r="O70" s="891"/>
      <c r="P70" s="891"/>
      <c r="Q70" s="891"/>
      <c r="R70" s="891"/>
      <c r="S70" s="891"/>
      <c r="T70" s="891"/>
      <c r="U70" s="892"/>
    </row>
    <row r="71" spans="1:21">
      <c r="A71" s="769" t="s">
        <v>123</v>
      </c>
      <c r="B71" s="880" t="s">
        <v>1420</v>
      </c>
      <c r="C71" s="875"/>
      <c r="D71" s="875"/>
      <c r="E71" s="875"/>
      <c r="F71" s="875"/>
      <c r="G71" s="875"/>
      <c r="H71" s="875"/>
      <c r="I71" s="875"/>
      <c r="J71" s="875"/>
      <c r="K71" s="875"/>
      <c r="L71" s="813" t="s">
        <v>2870</v>
      </c>
      <c r="M71" s="881"/>
      <c r="N71" s="881"/>
      <c r="O71" s="882">
        <v>0</v>
      </c>
      <c r="P71" s="882">
        <v>0</v>
      </c>
      <c r="Q71" s="882">
        <v>0</v>
      </c>
      <c r="R71" s="882">
        <v>0</v>
      </c>
      <c r="S71" s="882">
        <v>0</v>
      </c>
      <c r="T71" s="882">
        <v>0</v>
      </c>
      <c r="U71" s="881"/>
    </row>
    <row r="72" spans="1:21" ht="22.8">
      <c r="A72" s="853" t="s">
        <v>123</v>
      </c>
      <c r="B72" s="880" t="s">
        <v>1306</v>
      </c>
      <c r="C72" s="875"/>
      <c r="D72" s="875"/>
      <c r="E72" s="875"/>
      <c r="F72" s="875"/>
      <c r="G72" s="875"/>
      <c r="H72" s="875"/>
      <c r="I72" s="875"/>
      <c r="J72" s="875"/>
      <c r="K72" s="875"/>
      <c r="L72" s="883" t="s">
        <v>17</v>
      </c>
      <c r="M72" s="884" t="s">
        <v>1098</v>
      </c>
      <c r="N72" s="885" t="s">
        <v>355</v>
      </c>
      <c r="O72" s="886"/>
      <c r="P72" s="874"/>
      <c r="Q72" s="874"/>
      <c r="R72" s="874"/>
      <c r="S72" s="874"/>
      <c r="T72" s="874"/>
      <c r="U72" s="776"/>
    </row>
    <row r="73" spans="1:21" ht="22.8">
      <c r="A73" s="853" t="s">
        <v>123</v>
      </c>
      <c r="B73" s="880" t="s">
        <v>1307</v>
      </c>
      <c r="C73" s="875"/>
      <c r="D73" s="875"/>
      <c r="E73" s="875"/>
      <c r="F73" s="875"/>
      <c r="G73" s="875"/>
      <c r="H73" s="875"/>
      <c r="I73" s="875"/>
      <c r="J73" s="875"/>
      <c r="K73" s="875"/>
      <c r="L73" s="883" t="s">
        <v>101</v>
      </c>
      <c r="M73" s="884" t="s">
        <v>1099</v>
      </c>
      <c r="N73" s="885" t="s">
        <v>355</v>
      </c>
      <c r="O73" s="886"/>
      <c r="P73" s="874"/>
      <c r="Q73" s="874"/>
      <c r="R73" s="874"/>
      <c r="S73" s="874"/>
      <c r="T73" s="874"/>
      <c r="U73" s="776"/>
    </row>
    <row r="74" spans="1:21" ht="22.8">
      <c r="A74" s="853" t="s">
        <v>123</v>
      </c>
      <c r="B74" s="880" t="s">
        <v>1308</v>
      </c>
      <c r="C74" s="875"/>
      <c r="D74" s="875"/>
      <c r="E74" s="875"/>
      <c r="F74" s="875"/>
      <c r="G74" s="875"/>
      <c r="H74" s="875"/>
      <c r="I74" s="875"/>
      <c r="J74" s="875"/>
      <c r="K74" s="875"/>
      <c r="L74" s="883" t="s">
        <v>102</v>
      </c>
      <c r="M74" s="884" t="s">
        <v>1100</v>
      </c>
      <c r="N74" s="885" t="s">
        <v>355</v>
      </c>
      <c r="O74" s="886"/>
      <c r="P74" s="874"/>
      <c r="Q74" s="874"/>
      <c r="R74" s="874"/>
      <c r="S74" s="874"/>
      <c r="T74" s="874"/>
      <c r="U74" s="776"/>
    </row>
    <row r="75" spans="1:21" ht="45.6">
      <c r="A75" s="853" t="s">
        <v>123</v>
      </c>
      <c r="B75" s="880" t="s">
        <v>1362</v>
      </c>
      <c r="C75" s="875"/>
      <c r="D75" s="875"/>
      <c r="E75" s="875"/>
      <c r="F75" s="875"/>
      <c r="G75" s="875"/>
      <c r="H75" s="875"/>
      <c r="I75" s="875"/>
      <c r="J75" s="875"/>
      <c r="K75" s="875"/>
      <c r="L75" s="887">
        <v>4</v>
      </c>
      <c r="M75" s="884" t="s">
        <v>1101</v>
      </c>
      <c r="N75" s="885" t="s">
        <v>355</v>
      </c>
      <c r="O75" s="888">
        <v>0</v>
      </c>
      <c r="P75" s="888">
        <v>0</v>
      </c>
      <c r="Q75" s="888">
        <v>0</v>
      </c>
      <c r="R75" s="888">
        <v>0</v>
      </c>
      <c r="S75" s="888">
        <v>0</v>
      </c>
      <c r="T75" s="888">
        <v>0</v>
      </c>
      <c r="U75" s="776"/>
    </row>
    <row r="76" spans="1:21" ht="34.200000000000003">
      <c r="A76" s="853" t="s">
        <v>123</v>
      </c>
      <c r="B76" s="880" t="s">
        <v>1311</v>
      </c>
      <c r="C76" s="875"/>
      <c r="D76" s="875"/>
      <c r="E76" s="875"/>
      <c r="F76" s="875"/>
      <c r="G76" s="875"/>
      <c r="H76" s="875"/>
      <c r="I76" s="875"/>
      <c r="J76" s="875"/>
      <c r="K76" s="875"/>
      <c r="L76" s="883" t="s">
        <v>119</v>
      </c>
      <c r="M76" s="884" t="s">
        <v>1102</v>
      </c>
      <c r="N76" s="885" t="s">
        <v>355</v>
      </c>
      <c r="O76" s="886"/>
      <c r="P76" s="886"/>
      <c r="Q76" s="886"/>
      <c r="R76" s="886"/>
      <c r="S76" s="886"/>
      <c r="T76" s="886"/>
      <c r="U76" s="776"/>
    </row>
    <row r="77" spans="1:21" ht="22.8">
      <c r="A77" s="853" t="s">
        <v>123</v>
      </c>
      <c r="B77" s="880" t="s">
        <v>1363</v>
      </c>
      <c r="C77" s="875"/>
      <c r="D77" s="875"/>
      <c r="E77" s="875"/>
      <c r="F77" s="875"/>
      <c r="G77" s="875"/>
      <c r="H77" s="875"/>
      <c r="I77" s="875"/>
      <c r="J77" s="875"/>
      <c r="K77" s="875"/>
      <c r="L77" s="883" t="s">
        <v>123</v>
      </c>
      <c r="M77" s="884" t="s">
        <v>1103</v>
      </c>
      <c r="N77" s="885" t="s">
        <v>355</v>
      </c>
      <c r="O77" s="886"/>
      <c r="P77" s="886"/>
      <c r="Q77" s="886"/>
      <c r="R77" s="886"/>
      <c r="S77" s="886"/>
      <c r="T77" s="886"/>
      <c r="U77" s="776"/>
    </row>
    <row r="78" spans="1:21" ht="45.6">
      <c r="A78" s="853" t="s">
        <v>123</v>
      </c>
      <c r="B78" s="880" t="s">
        <v>1364</v>
      </c>
      <c r="C78" s="875"/>
      <c r="D78" s="875"/>
      <c r="E78" s="875"/>
      <c r="F78" s="875"/>
      <c r="G78" s="875"/>
      <c r="H78" s="875"/>
      <c r="I78" s="875"/>
      <c r="J78" s="875"/>
      <c r="K78" s="875"/>
      <c r="L78" s="883" t="s">
        <v>124</v>
      </c>
      <c r="M78" s="884" t="s">
        <v>1104</v>
      </c>
      <c r="N78" s="885" t="s">
        <v>355</v>
      </c>
      <c r="O78" s="886"/>
      <c r="P78" s="886"/>
      <c r="Q78" s="886"/>
      <c r="R78" s="886"/>
      <c r="S78" s="886"/>
      <c r="T78" s="886"/>
      <c r="U78" s="776"/>
    </row>
    <row r="79" spans="1:21" ht="45.6">
      <c r="A79" s="853" t="s">
        <v>123</v>
      </c>
      <c r="B79" s="880" t="s">
        <v>1365</v>
      </c>
      <c r="C79" s="875"/>
      <c r="D79" s="875"/>
      <c r="E79" s="875"/>
      <c r="F79" s="875"/>
      <c r="G79" s="875"/>
      <c r="H79" s="875"/>
      <c r="I79" s="875"/>
      <c r="J79" s="875"/>
      <c r="K79" s="875"/>
      <c r="L79" s="883" t="s">
        <v>125</v>
      </c>
      <c r="M79" s="884" t="s">
        <v>1105</v>
      </c>
      <c r="N79" s="885" t="s">
        <v>355</v>
      </c>
      <c r="O79" s="886"/>
      <c r="P79" s="886"/>
      <c r="Q79" s="886"/>
      <c r="R79" s="886"/>
      <c r="S79" s="886"/>
      <c r="T79" s="886"/>
      <c r="U79" s="776"/>
    </row>
    <row r="80" spans="1:21" ht="22.8">
      <c r="A80" s="853" t="s">
        <v>123</v>
      </c>
      <c r="B80" s="880" t="s">
        <v>1369</v>
      </c>
      <c r="C80" s="875"/>
      <c r="D80" s="875"/>
      <c r="E80" s="875"/>
      <c r="F80" s="875"/>
      <c r="G80" s="875"/>
      <c r="H80" s="875"/>
      <c r="I80" s="875"/>
      <c r="J80" s="875"/>
      <c r="K80" s="875"/>
      <c r="L80" s="887">
        <v>9</v>
      </c>
      <c r="M80" s="884" t="s">
        <v>1106</v>
      </c>
      <c r="N80" s="885" t="s">
        <v>355</v>
      </c>
      <c r="O80" s="889">
        <v>0</v>
      </c>
      <c r="P80" s="889">
        <v>0</v>
      </c>
      <c r="Q80" s="889">
        <v>0</v>
      </c>
      <c r="R80" s="889">
        <v>0</v>
      </c>
      <c r="S80" s="889">
        <v>0</v>
      </c>
      <c r="T80" s="889">
        <v>0</v>
      </c>
      <c r="U80" s="776"/>
    </row>
    <row r="81" spans="1:21">
      <c r="A81" s="853" t="s">
        <v>123</v>
      </c>
      <c r="B81" s="875"/>
      <c r="C81" s="875"/>
      <c r="D81" s="875"/>
      <c r="E81" s="875"/>
      <c r="F81" s="875"/>
      <c r="G81" s="875"/>
      <c r="H81" s="875"/>
      <c r="I81" s="875"/>
      <c r="J81" s="875"/>
      <c r="K81" s="875"/>
      <c r="L81" s="890" t="s">
        <v>1109</v>
      </c>
      <c r="M81" s="443"/>
      <c r="N81" s="885"/>
      <c r="O81" s="891"/>
      <c r="P81" s="891"/>
      <c r="Q81" s="891"/>
      <c r="R81" s="891"/>
      <c r="S81" s="891"/>
      <c r="T81" s="891"/>
      <c r="U81" s="892"/>
    </row>
    <row r="82" spans="1:21">
      <c r="A82" s="769" t="s">
        <v>124</v>
      </c>
      <c r="B82" s="880" t="s">
        <v>1420</v>
      </c>
      <c r="C82" s="875"/>
      <c r="D82" s="875"/>
      <c r="E82" s="875"/>
      <c r="F82" s="875"/>
      <c r="G82" s="875"/>
      <c r="H82" s="875"/>
      <c r="I82" s="875"/>
      <c r="J82" s="875"/>
      <c r="K82" s="875"/>
      <c r="L82" s="813" t="s">
        <v>2872</v>
      </c>
      <c r="M82" s="881"/>
      <c r="N82" s="881"/>
      <c r="O82" s="882">
        <v>0</v>
      </c>
      <c r="P82" s="882">
        <v>0</v>
      </c>
      <c r="Q82" s="882">
        <v>0</v>
      </c>
      <c r="R82" s="882">
        <v>0</v>
      </c>
      <c r="S82" s="882">
        <v>0</v>
      </c>
      <c r="T82" s="882">
        <v>0</v>
      </c>
      <c r="U82" s="881"/>
    </row>
    <row r="83" spans="1:21" ht="22.8">
      <c r="A83" s="853" t="s">
        <v>124</v>
      </c>
      <c r="B83" s="880" t="s">
        <v>1306</v>
      </c>
      <c r="C83" s="875"/>
      <c r="D83" s="875"/>
      <c r="E83" s="875"/>
      <c r="F83" s="875"/>
      <c r="G83" s="875"/>
      <c r="H83" s="875"/>
      <c r="I83" s="875"/>
      <c r="J83" s="875"/>
      <c r="K83" s="875"/>
      <c r="L83" s="883" t="s">
        <v>17</v>
      </c>
      <c r="M83" s="884" t="s">
        <v>1098</v>
      </c>
      <c r="N83" s="885" t="s">
        <v>355</v>
      </c>
      <c r="O83" s="886"/>
      <c r="P83" s="874"/>
      <c r="Q83" s="874"/>
      <c r="R83" s="874"/>
      <c r="S83" s="874"/>
      <c r="T83" s="874"/>
      <c r="U83" s="776"/>
    </row>
    <row r="84" spans="1:21" ht="22.8">
      <c r="A84" s="853" t="s">
        <v>124</v>
      </c>
      <c r="B84" s="880" t="s">
        <v>1307</v>
      </c>
      <c r="C84" s="875"/>
      <c r="D84" s="875"/>
      <c r="E84" s="875"/>
      <c r="F84" s="875"/>
      <c r="G84" s="875"/>
      <c r="H84" s="875"/>
      <c r="I84" s="875"/>
      <c r="J84" s="875"/>
      <c r="K84" s="875"/>
      <c r="L84" s="883" t="s">
        <v>101</v>
      </c>
      <c r="M84" s="884" t="s">
        <v>1099</v>
      </c>
      <c r="N84" s="885" t="s">
        <v>355</v>
      </c>
      <c r="O84" s="886"/>
      <c r="P84" s="874"/>
      <c r="Q84" s="874"/>
      <c r="R84" s="874"/>
      <c r="S84" s="874"/>
      <c r="T84" s="874"/>
      <c r="U84" s="776"/>
    </row>
    <row r="85" spans="1:21" ht="22.8">
      <c r="A85" s="853" t="s">
        <v>124</v>
      </c>
      <c r="B85" s="880" t="s">
        <v>1308</v>
      </c>
      <c r="C85" s="875"/>
      <c r="D85" s="875"/>
      <c r="E85" s="875"/>
      <c r="F85" s="875"/>
      <c r="G85" s="875"/>
      <c r="H85" s="875"/>
      <c r="I85" s="875"/>
      <c r="J85" s="875"/>
      <c r="K85" s="875"/>
      <c r="L85" s="883" t="s">
        <v>102</v>
      </c>
      <c r="M85" s="884" t="s">
        <v>1100</v>
      </c>
      <c r="N85" s="885" t="s">
        <v>355</v>
      </c>
      <c r="O85" s="886"/>
      <c r="P85" s="874"/>
      <c r="Q85" s="874"/>
      <c r="R85" s="874"/>
      <c r="S85" s="874"/>
      <c r="T85" s="874"/>
      <c r="U85" s="776"/>
    </row>
    <row r="86" spans="1:21" ht="45.6">
      <c r="A86" s="853" t="s">
        <v>124</v>
      </c>
      <c r="B86" s="880" t="s">
        <v>1362</v>
      </c>
      <c r="C86" s="875"/>
      <c r="D86" s="875"/>
      <c r="E86" s="875"/>
      <c r="F86" s="875"/>
      <c r="G86" s="875"/>
      <c r="H86" s="875"/>
      <c r="I86" s="875"/>
      <c r="J86" s="875"/>
      <c r="K86" s="875"/>
      <c r="L86" s="887">
        <v>4</v>
      </c>
      <c r="M86" s="884" t="s">
        <v>1101</v>
      </c>
      <c r="N86" s="885" t="s">
        <v>355</v>
      </c>
      <c r="O86" s="888">
        <v>0</v>
      </c>
      <c r="P86" s="888">
        <v>0</v>
      </c>
      <c r="Q86" s="888">
        <v>0</v>
      </c>
      <c r="R86" s="888">
        <v>0</v>
      </c>
      <c r="S86" s="888">
        <v>0</v>
      </c>
      <c r="T86" s="888">
        <v>0</v>
      </c>
      <c r="U86" s="776"/>
    </row>
    <row r="87" spans="1:21" ht="34.200000000000003">
      <c r="A87" s="853" t="s">
        <v>124</v>
      </c>
      <c r="B87" s="880" t="s">
        <v>1311</v>
      </c>
      <c r="C87" s="875"/>
      <c r="D87" s="875"/>
      <c r="E87" s="875"/>
      <c r="F87" s="875"/>
      <c r="G87" s="875"/>
      <c r="H87" s="875"/>
      <c r="I87" s="875"/>
      <c r="J87" s="875"/>
      <c r="K87" s="875"/>
      <c r="L87" s="883" t="s">
        <v>119</v>
      </c>
      <c r="M87" s="884" t="s">
        <v>1102</v>
      </c>
      <c r="N87" s="885" t="s">
        <v>355</v>
      </c>
      <c r="O87" s="886"/>
      <c r="P87" s="886"/>
      <c r="Q87" s="886"/>
      <c r="R87" s="886"/>
      <c r="S87" s="886"/>
      <c r="T87" s="886"/>
      <c r="U87" s="776"/>
    </row>
    <row r="88" spans="1:21" ht="22.8">
      <c r="A88" s="853" t="s">
        <v>124</v>
      </c>
      <c r="B88" s="880" t="s">
        <v>1363</v>
      </c>
      <c r="C88" s="875"/>
      <c r="D88" s="875"/>
      <c r="E88" s="875"/>
      <c r="F88" s="875"/>
      <c r="G88" s="875"/>
      <c r="H88" s="875"/>
      <c r="I88" s="875"/>
      <c r="J88" s="875"/>
      <c r="K88" s="875"/>
      <c r="L88" s="883" t="s">
        <v>123</v>
      </c>
      <c r="M88" s="884" t="s">
        <v>1103</v>
      </c>
      <c r="N88" s="885" t="s">
        <v>355</v>
      </c>
      <c r="O88" s="886"/>
      <c r="P88" s="886"/>
      <c r="Q88" s="886"/>
      <c r="R88" s="886"/>
      <c r="S88" s="886"/>
      <c r="T88" s="886"/>
      <c r="U88" s="776"/>
    </row>
    <row r="89" spans="1:21" ht="45.6">
      <c r="A89" s="853" t="s">
        <v>124</v>
      </c>
      <c r="B89" s="880" t="s">
        <v>1364</v>
      </c>
      <c r="C89" s="875"/>
      <c r="D89" s="875"/>
      <c r="E89" s="875"/>
      <c r="F89" s="875"/>
      <c r="G89" s="875"/>
      <c r="H89" s="875"/>
      <c r="I89" s="875"/>
      <c r="J89" s="875"/>
      <c r="K89" s="875"/>
      <c r="L89" s="883" t="s">
        <v>124</v>
      </c>
      <c r="M89" s="884" t="s">
        <v>1104</v>
      </c>
      <c r="N89" s="885" t="s">
        <v>355</v>
      </c>
      <c r="O89" s="886"/>
      <c r="P89" s="886"/>
      <c r="Q89" s="886"/>
      <c r="R89" s="886"/>
      <c r="S89" s="886"/>
      <c r="T89" s="886"/>
      <c r="U89" s="776"/>
    </row>
    <row r="90" spans="1:21" ht="45.6">
      <c r="A90" s="853" t="s">
        <v>124</v>
      </c>
      <c r="B90" s="880" t="s">
        <v>1365</v>
      </c>
      <c r="C90" s="875"/>
      <c r="D90" s="875"/>
      <c r="E90" s="875"/>
      <c r="F90" s="875"/>
      <c r="G90" s="875"/>
      <c r="H90" s="875"/>
      <c r="I90" s="875"/>
      <c r="J90" s="875"/>
      <c r="K90" s="875"/>
      <c r="L90" s="883" t="s">
        <v>125</v>
      </c>
      <c r="M90" s="884" t="s">
        <v>1105</v>
      </c>
      <c r="N90" s="885" t="s">
        <v>355</v>
      </c>
      <c r="O90" s="886"/>
      <c r="P90" s="886"/>
      <c r="Q90" s="886"/>
      <c r="R90" s="886"/>
      <c r="S90" s="886"/>
      <c r="T90" s="886"/>
      <c r="U90" s="776"/>
    </row>
    <row r="91" spans="1:21" ht="22.8">
      <c r="A91" s="853" t="s">
        <v>124</v>
      </c>
      <c r="B91" s="880" t="s">
        <v>1369</v>
      </c>
      <c r="C91" s="875"/>
      <c r="D91" s="875"/>
      <c r="E91" s="875"/>
      <c r="F91" s="875"/>
      <c r="G91" s="875"/>
      <c r="H91" s="875"/>
      <c r="I91" s="875"/>
      <c r="J91" s="875"/>
      <c r="K91" s="875"/>
      <c r="L91" s="887">
        <v>9</v>
      </c>
      <c r="M91" s="884" t="s">
        <v>1106</v>
      </c>
      <c r="N91" s="885" t="s">
        <v>355</v>
      </c>
      <c r="O91" s="889">
        <v>0</v>
      </c>
      <c r="P91" s="889">
        <v>0</v>
      </c>
      <c r="Q91" s="889">
        <v>0</v>
      </c>
      <c r="R91" s="889">
        <v>0</v>
      </c>
      <c r="S91" s="889">
        <v>0</v>
      </c>
      <c r="T91" s="889">
        <v>0</v>
      </c>
      <c r="U91" s="776"/>
    </row>
    <row r="92" spans="1:21">
      <c r="A92" s="853" t="s">
        <v>124</v>
      </c>
      <c r="B92" s="875"/>
      <c r="C92" s="875"/>
      <c r="D92" s="875"/>
      <c r="E92" s="875"/>
      <c r="F92" s="875"/>
      <c r="G92" s="875"/>
      <c r="H92" s="875"/>
      <c r="I92" s="875"/>
      <c r="J92" s="875"/>
      <c r="K92" s="875"/>
      <c r="L92" s="890" t="s">
        <v>1109</v>
      </c>
      <c r="M92" s="443"/>
      <c r="N92" s="885"/>
      <c r="O92" s="891"/>
      <c r="P92" s="891"/>
      <c r="Q92" s="891"/>
      <c r="R92" s="891"/>
      <c r="S92" s="891"/>
      <c r="T92" s="891"/>
      <c r="U92" s="892"/>
    </row>
    <row r="93" spans="1:21">
      <c r="A93" s="769" t="s">
        <v>125</v>
      </c>
      <c r="B93" s="880" t="s">
        <v>1420</v>
      </c>
      <c r="C93" s="875"/>
      <c r="D93" s="875"/>
      <c r="E93" s="875"/>
      <c r="F93" s="875"/>
      <c r="G93" s="875"/>
      <c r="H93" s="875"/>
      <c r="I93" s="875"/>
      <c r="J93" s="875"/>
      <c r="K93" s="875"/>
      <c r="L93" s="813" t="s">
        <v>2874</v>
      </c>
      <c r="M93" s="881"/>
      <c r="N93" s="881"/>
      <c r="O93" s="882">
        <v>0</v>
      </c>
      <c r="P93" s="882">
        <v>0</v>
      </c>
      <c r="Q93" s="882">
        <v>0</v>
      </c>
      <c r="R93" s="882">
        <v>0</v>
      </c>
      <c r="S93" s="882">
        <v>0</v>
      </c>
      <c r="T93" s="882">
        <v>0</v>
      </c>
      <c r="U93" s="881"/>
    </row>
    <row r="94" spans="1:21" ht="22.8">
      <c r="A94" s="853" t="s">
        <v>125</v>
      </c>
      <c r="B94" s="880" t="s">
        <v>1306</v>
      </c>
      <c r="C94" s="875"/>
      <c r="D94" s="875"/>
      <c r="E94" s="875"/>
      <c r="F94" s="875"/>
      <c r="G94" s="875"/>
      <c r="H94" s="875"/>
      <c r="I94" s="875"/>
      <c r="J94" s="875"/>
      <c r="K94" s="875"/>
      <c r="L94" s="883" t="s">
        <v>17</v>
      </c>
      <c r="M94" s="884" t="s">
        <v>1098</v>
      </c>
      <c r="N94" s="885" t="s">
        <v>355</v>
      </c>
      <c r="O94" s="886"/>
      <c r="P94" s="874"/>
      <c r="Q94" s="874"/>
      <c r="R94" s="874"/>
      <c r="S94" s="874"/>
      <c r="T94" s="874"/>
      <c r="U94" s="776"/>
    </row>
    <row r="95" spans="1:21" ht="22.8">
      <c r="A95" s="853" t="s">
        <v>125</v>
      </c>
      <c r="B95" s="880" t="s">
        <v>1307</v>
      </c>
      <c r="C95" s="875"/>
      <c r="D95" s="875"/>
      <c r="E95" s="875"/>
      <c r="F95" s="875"/>
      <c r="G95" s="875"/>
      <c r="H95" s="875"/>
      <c r="I95" s="875"/>
      <c r="J95" s="875"/>
      <c r="K95" s="875"/>
      <c r="L95" s="883" t="s">
        <v>101</v>
      </c>
      <c r="M95" s="884" t="s">
        <v>1099</v>
      </c>
      <c r="N95" s="885" t="s">
        <v>355</v>
      </c>
      <c r="O95" s="886"/>
      <c r="P95" s="874"/>
      <c r="Q95" s="874"/>
      <c r="R95" s="874"/>
      <c r="S95" s="874"/>
      <c r="T95" s="874"/>
      <c r="U95" s="776"/>
    </row>
    <row r="96" spans="1:21" ht="22.8">
      <c r="A96" s="853" t="s">
        <v>125</v>
      </c>
      <c r="B96" s="880" t="s">
        <v>1308</v>
      </c>
      <c r="C96" s="875"/>
      <c r="D96" s="875"/>
      <c r="E96" s="875"/>
      <c r="F96" s="875"/>
      <c r="G96" s="875"/>
      <c r="H96" s="875"/>
      <c r="I96" s="875"/>
      <c r="J96" s="875"/>
      <c r="K96" s="875"/>
      <c r="L96" s="883" t="s">
        <v>102</v>
      </c>
      <c r="M96" s="884" t="s">
        <v>1100</v>
      </c>
      <c r="N96" s="885" t="s">
        <v>355</v>
      </c>
      <c r="O96" s="886"/>
      <c r="P96" s="874"/>
      <c r="Q96" s="874"/>
      <c r="R96" s="874"/>
      <c r="S96" s="874"/>
      <c r="T96" s="874"/>
      <c r="U96" s="776"/>
    </row>
    <row r="97" spans="1:21" ht="45.6">
      <c r="A97" s="853" t="s">
        <v>125</v>
      </c>
      <c r="B97" s="880" t="s">
        <v>1362</v>
      </c>
      <c r="C97" s="875"/>
      <c r="D97" s="875"/>
      <c r="E97" s="875"/>
      <c r="F97" s="875"/>
      <c r="G97" s="875"/>
      <c r="H97" s="875"/>
      <c r="I97" s="875"/>
      <c r="J97" s="875"/>
      <c r="K97" s="875"/>
      <c r="L97" s="887">
        <v>4</v>
      </c>
      <c r="M97" s="884" t="s">
        <v>1101</v>
      </c>
      <c r="N97" s="885" t="s">
        <v>355</v>
      </c>
      <c r="O97" s="888">
        <v>0</v>
      </c>
      <c r="P97" s="888">
        <v>0</v>
      </c>
      <c r="Q97" s="888">
        <v>0</v>
      </c>
      <c r="R97" s="888">
        <v>0</v>
      </c>
      <c r="S97" s="888">
        <v>0</v>
      </c>
      <c r="T97" s="888">
        <v>0</v>
      </c>
      <c r="U97" s="776"/>
    </row>
    <row r="98" spans="1:21" ht="34.200000000000003">
      <c r="A98" s="853" t="s">
        <v>125</v>
      </c>
      <c r="B98" s="880" t="s">
        <v>1311</v>
      </c>
      <c r="C98" s="875"/>
      <c r="D98" s="875"/>
      <c r="E98" s="875"/>
      <c r="F98" s="875"/>
      <c r="G98" s="875"/>
      <c r="H98" s="875"/>
      <c r="I98" s="875"/>
      <c r="J98" s="875"/>
      <c r="K98" s="875"/>
      <c r="L98" s="883" t="s">
        <v>119</v>
      </c>
      <c r="M98" s="884" t="s">
        <v>1102</v>
      </c>
      <c r="N98" s="885" t="s">
        <v>355</v>
      </c>
      <c r="O98" s="886"/>
      <c r="P98" s="886"/>
      <c r="Q98" s="886"/>
      <c r="R98" s="886"/>
      <c r="S98" s="886"/>
      <c r="T98" s="886"/>
      <c r="U98" s="776"/>
    </row>
    <row r="99" spans="1:21" ht="22.8">
      <c r="A99" s="853" t="s">
        <v>125</v>
      </c>
      <c r="B99" s="880" t="s">
        <v>1363</v>
      </c>
      <c r="C99" s="875"/>
      <c r="D99" s="875"/>
      <c r="E99" s="875"/>
      <c r="F99" s="875"/>
      <c r="G99" s="875"/>
      <c r="H99" s="875"/>
      <c r="I99" s="875"/>
      <c r="J99" s="875"/>
      <c r="K99" s="875"/>
      <c r="L99" s="883" t="s">
        <v>123</v>
      </c>
      <c r="M99" s="884" t="s">
        <v>1103</v>
      </c>
      <c r="N99" s="885" t="s">
        <v>355</v>
      </c>
      <c r="O99" s="886"/>
      <c r="P99" s="886"/>
      <c r="Q99" s="886"/>
      <c r="R99" s="886"/>
      <c r="S99" s="886"/>
      <c r="T99" s="886"/>
      <c r="U99" s="776"/>
    </row>
    <row r="100" spans="1:21" ht="45.6">
      <c r="A100" s="853" t="s">
        <v>125</v>
      </c>
      <c r="B100" s="880" t="s">
        <v>1364</v>
      </c>
      <c r="C100" s="875"/>
      <c r="D100" s="875"/>
      <c r="E100" s="875"/>
      <c r="F100" s="875"/>
      <c r="G100" s="875"/>
      <c r="H100" s="875"/>
      <c r="I100" s="875"/>
      <c r="J100" s="875"/>
      <c r="K100" s="875"/>
      <c r="L100" s="883" t="s">
        <v>124</v>
      </c>
      <c r="M100" s="884" t="s">
        <v>1104</v>
      </c>
      <c r="N100" s="885" t="s">
        <v>355</v>
      </c>
      <c r="O100" s="886"/>
      <c r="P100" s="886"/>
      <c r="Q100" s="886"/>
      <c r="R100" s="886"/>
      <c r="S100" s="886"/>
      <c r="T100" s="886"/>
      <c r="U100" s="776"/>
    </row>
    <row r="101" spans="1:21" ht="45.6">
      <c r="A101" s="853" t="s">
        <v>125</v>
      </c>
      <c r="B101" s="880" t="s">
        <v>1365</v>
      </c>
      <c r="C101" s="875"/>
      <c r="D101" s="875"/>
      <c r="E101" s="875"/>
      <c r="F101" s="875"/>
      <c r="G101" s="875"/>
      <c r="H101" s="875"/>
      <c r="I101" s="875"/>
      <c r="J101" s="875"/>
      <c r="K101" s="875"/>
      <c r="L101" s="883" t="s">
        <v>125</v>
      </c>
      <c r="M101" s="884" t="s">
        <v>1105</v>
      </c>
      <c r="N101" s="885" t="s">
        <v>355</v>
      </c>
      <c r="O101" s="886"/>
      <c r="P101" s="886"/>
      <c r="Q101" s="886"/>
      <c r="R101" s="886"/>
      <c r="S101" s="886"/>
      <c r="T101" s="886"/>
      <c r="U101" s="776"/>
    </row>
    <row r="102" spans="1:21" ht="22.8">
      <c r="A102" s="853" t="s">
        <v>125</v>
      </c>
      <c r="B102" s="880" t="s">
        <v>1369</v>
      </c>
      <c r="C102" s="875"/>
      <c r="D102" s="875"/>
      <c r="E102" s="875"/>
      <c r="F102" s="875"/>
      <c r="G102" s="875"/>
      <c r="H102" s="875"/>
      <c r="I102" s="875"/>
      <c r="J102" s="875"/>
      <c r="K102" s="875"/>
      <c r="L102" s="887">
        <v>9</v>
      </c>
      <c r="M102" s="884" t="s">
        <v>1106</v>
      </c>
      <c r="N102" s="885" t="s">
        <v>355</v>
      </c>
      <c r="O102" s="889">
        <v>0</v>
      </c>
      <c r="P102" s="889">
        <v>0</v>
      </c>
      <c r="Q102" s="889">
        <v>0</v>
      </c>
      <c r="R102" s="889">
        <v>0</v>
      </c>
      <c r="S102" s="889">
        <v>0</v>
      </c>
      <c r="T102" s="889">
        <v>0</v>
      </c>
      <c r="U102" s="776"/>
    </row>
    <row r="103" spans="1:21">
      <c r="A103" s="853" t="s">
        <v>125</v>
      </c>
      <c r="B103" s="875"/>
      <c r="C103" s="875"/>
      <c r="D103" s="875"/>
      <c r="E103" s="875"/>
      <c r="F103" s="875"/>
      <c r="G103" s="875"/>
      <c r="H103" s="875"/>
      <c r="I103" s="875"/>
      <c r="J103" s="875"/>
      <c r="K103" s="875"/>
      <c r="L103" s="890" t="s">
        <v>1109</v>
      </c>
      <c r="M103" s="443"/>
      <c r="N103" s="885"/>
      <c r="O103" s="891"/>
      <c r="P103" s="891"/>
      <c r="Q103" s="891"/>
      <c r="R103" s="891"/>
      <c r="S103" s="891"/>
      <c r="T103" s="891"/>
      <c r="U103" s="892"/>
    </row>
    <row r="104" spans="1:21">
      <c r="A104" s="875"/>
      <c r="B104" s="875"/>
      <c r="C104" s="875"/>
      <c r="D104" s="875"/>
      <c r="E104" s="875"/>
      <c r="F104" s="875"/>
      <c r="G104" s="875"/>
      <c r="H104" s="875"/>
      <c r="I104" s="875"/>
      <c r="J104" s="875"/>
      <c r="K104" s="875"/>
      <c r="L104" s="879"/>
      <c r="M104" s="879"/>
      <c r="N104" s="879"/>
      <c r="O104" s="879"/>
      <c r="P104" s="879"/>
      <c r="Q104" s="879"/>
      <c r="R104" s="879"/>
      <c r="S104" s="879"/>
      <c r="T104" s="879"/>
      <c r="U104" s="879"/>
    </row>
    <row r="105" spans="1:21" s="86" customFormat="1" ht="15" customHeight="1">
      <c r="A105" s="685"/>
      <c r="B105" s="685"/>
      <c r="C105" s="685"/>
      <c r="D105" s="685"/>
      <c r="E105" s="685"/>
      <c r="F105" s="685"/>
      <c r="G105" s="685"/>
      <c r="H105" s="685"/>
      <c r="I105" s="685"/>
      <c r="J105" s="685"/>
      <c r="K105" s="685"/>
      <c r="L105" s="1124" t="s">
        <v>1255</v>
      </c>
      <c r="M105" s="1124"/>
      <c r="N105" s="1124"/>
      <c r="O105" s="1124"/>
      <c r="P105" s="1124"/>
      <c r="Q105" s="1124"/>
      <c r="R105" s="1124"/>
      <c r="S105" s="1125"/>
      <c r="T105" s="1125"/>
      <c r="U105" s="1125"/>
    </row>
    <row r="106" spans="1:21" s="86" customFormat="1" ht="15" customHeight="1">
      <c r="A106" s="685"/>
      <c r="B106" s="685"/>
      <c r="C106" s="685"/>
      <c r="D106" s="685"/>
      <c r="E106" s="685"/>
      <c r="F106" s="685"/>
      <c r="G106" s="685"/>
      <c r="H106" s="685"/>
      <c r="I106" s="685"/>
      <c r="J106" s="685"/>
      <c r="K106" s="646"/>
      <c r="L106" s="1126"/>
      <c r="M106" s="1126"/>
      <c r="N106" s="1126"/>
      <c r="O106" s="1126"/>
      <c r="P106" s="1126"/>
      <c r="Q106" s="1126"/>
      <c r="R106" s="1126"/>
      <c r="S106" s="1127"/>
      <c r="T106" s="1127"/>
      <c r="U106" s="1127"/>
    </row>
  </sheetData>
  <sheetProtection formatColumns="0" formatRows="0" autoFilter="0"/>
  <mergeCells count="6">
    <mergeCell ref="L105:U105"/>
    <mergeCell ref="L106:U106"/>
    <mergeCell ref="L14:L15"/>
    <mergeCell ref="M14:M15"/>
    <mergeCell ref="N14:N15"/>
    <mergeCell ref="U14:U15"/>
  </mergeCells>
  <dataValidations count="3">
    <dataValidation allowBlank="1" showInputMessage="1" showErrorMessage="1" sqref="S104:U106 S26:T26 S37:T37 S48:T48 S59:T59 S70:T70 S81:T81 S92:T92 S103:T103"/>
    <dataValidation type="textLength" operator="lessThanOrEqual" allowBlank="1" showInputMessage="1" showErrorMessage="1" errorTitle="Ошибка" error="Допускается ввод не более 900 символов!" sqref="U17:U25 U28:U36 U39:U47 U50:U58 U61:U69 U72:U80 U83:U91 U94:U102">
      <formula1>900</formula1>
    </dataValidation>
    <dataValidation type="decimal" allowBlank="1" showErrorMessage="1" errorTitle="Ошибка" error="Допускается ввод только неотрицательных чисел!" sqref="O17:T24 O28:T35 O39:T46 O50:T57 O61:T68 O72:T79 O83:T90 O94:T101">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122"/>
  <sheetViews>
    <sheetView showGridLines="0" view="pageBreakPreview" topLeftCell="L100" zoomScale="60" zoomScaleNormal="100" workbookViewId="0">
      <selection activeCell="L130" sqref="L130:U130"/>
    </sheetView>
  </sheetViews>
  <sheetFormatPr defaultColWidth="9.125" defaultRowHeight="11.4"/>
  <cols>
    <col min="1" max="10" width="3.875" style="94" hidden="1" customWidth="1"/>
    <col min="11" max="11" width="3.75" style="94" hidden="1" customWidth="1"/>
    <col min="12" max="12" width="6.75" style="94" customWidth="1"/>
    <col min="13" max="13" width="35.75" style="94" customWidth="1"/>
    <col min="14" max="14" width="12.75" style="94" customWidth="1"/>
    <col min="15" max="20" width="13.25" style="94" customWidth="1"/>
    <col min="21" max="21" width="20.75" style="94" customWidth="1"/>
    <col min="22" max="16384" width="9.125" style="94"/>
  </cols>
  <sheetData>
    <row r="1" spans="1:21" hidden="1">
      <c r="A1" s="825"/>
      <c r="B1" s="825"/>
      <c r="C1" s="825"/>
      <c r="D1" s="825"/>
      <c r="E1" s="825"/>
      <c r="F1" s="825"/>
      <c r="G1" s="825"/>
      <c r="H1" s="825"/>
      <c r="I1" s="825"/>
      <c r="J1" s="825"/>
      <c r="K1" s="825"/>
      <c r="L1" s="825"/>
      <c r="M1" s="825"/>
      <c r="N1" s="825"/>
      <c r="O1" s="685">
        <v>2022</v>
      </c>
      <c r="P1" s="685">
        <v>2022</v>
      </c>
      <c r="Q1" s="685">
        <v>2022</v>
      </c>
      <c r="R1" s="685">
        <v>2023</v>
      </c>
      <c r="S1" s="685">
        <v>2024</v>
      </c>
      <c r="T1" s="685">
        <v>2024</v>
      </c>
      <c r="U1" s="825"/>
    </row>
    <row r="2" spans="1:21" hidden="1">
      <c r="A2" s="825"/>
      <c r="B2" s="825"/>
      <c r="C2" s="825"/>
      <c r="D2" s="825"/>
      <c r="E2" s="825"/>
      <c r="F2" s="825"/>
      <c r="G2" s="825"/>
      <c r="H2" s="825"/>
      <c r="I2" s="825"/>
      <c r="J2" s="825"/>
      <c r="K2" s="825"/>
      <c r="L2" s="825"/>
      <c r="M2" s="825"/>
      <c r="N2" s="825"/>
      <c r="O2" s="685" t="s">
        <v>271</v>
      </c>
      <c r="P2" s="685" t="s">
        <v>309</v>
      </c>
      <c r="Q2" s="685" t="s">
        <v>289</v>
      </c>
      <c r="R2" s="685" t="s">
        <v>271</v>
      </c>
      <c r="S2" s="685" t="s">
        <v>272</v>
      </c>
      <c r="T2" s="685" t="s">
        <v>271</v>
      </c>
      <c r="U2" s="825"/>
    </row>
    <row r="3" spans="1:21" hidden="1">
      <c r="A3" s="825"/>
      <c r="B3" s="825"/>
      <c r="C3" s="825"/>
      <c r="D3" s="825"/>
      <c r="E3" s="825"/>
      <c r="F3" s="825"/>
      <c r="G3" s="825"/>
      <c r="H3" s="825"/>
      <c r="I3" s="825"/>
      <c r="J3" s="825"/>
      <c r="K3" s="825"/>
      <c r="L3" s="825"/>
      <c r="M3" s="825"/>
      <c r="N3" s="825"/>
      <c r="O3" s="825"/>
      <c r="P3" s="825"/>
      <c r="Q3" s="825"/>
      <c r="R3" s="825"/>
      <c r="S3" s="685"/>
      <c r="T3" s="685"/>
      <c r="U3" s="825"/>
    </row>
    <row r="4" spans="1:21" hidden="1">
      <c r="A4" s="825"/>
      <c r="B4" s="825"/>
      <c r="C4" s="825"/>
      <c r="D4" s="825"/>
      <c r="E4" s="825"/>
      <c r="F4" s="825"/>
      <c r="G4" s="825"/>
      <c r="H4" s="825"/>
      <c r="I4" s="825"/>
      <c r="J4" s="825"/>
      <c r="K4" s="825"/>
      <c r="L4" s="825"/>
      <c r="M4" s="825"/>
      <c r="N4" s="825"/>
      <c r="O4" s="825"/>
      <c r="P4" s="825"/>
      <c r="Q4" s="825"/>
      <c r="R4" s="825"/>
      <c r="S4" s="685"/>
      <c r="T4" s="685"/>
      <c r="U4" s="825"/>
    </row>
    <row r="5" spans="1:21" hidden="1">
      <c r="A5" s="825"/>
      <c r="B5" s="825"/>
      <c r="C5" s="825"/>
      <c r="D5" s="825"/>
      <c r="E5" s="825"/>
      <c r="F5" s="825"/>
      <c r="G5" s="825"/>
      <c r="H5" s="825"/>
      <c r="I5" s="825"/>
      <c r="J5" s="825"/>
      <c r="K5" s="825"/>
      <c r="L5" s="825"/>
      <c r="M5" s="825"/>
      <c r="N5" s="825"/>
      <c r="O5" s="825"/>
      <c r="P5" s="825"/>
      <c r="Q5" s="825"/>
      <c r="R5" s="825"/>
      <c r="S5" s="685"/>
      <c r="T5" s="685"/>
      <c r="U5" s="825"/>
    </row>
    <row r="6" spans="1:21" hidden="1">
      <c r="A6" s="825"/>
      <c r="B6" s="825"/>
      <c r="C6" s="825"/>
      <c r="D6" s="825"/>
      <c r="E6" s="825"/>
      <c r="F6" s="825"/>
      <c r="G6" s="825"/>
      <c r="H6" s="825"/>
      <c r="I6" s="825"/>
      <c r="J6" s="825"/>
      <c r="K6" s="825"/>
      <c r="L6" s="825"/>
      <c r="M6" s="825"/>
      <c r="N6" s="825"/>
      <c r="O6" s="825"/>
      <c r="P6" s="825"/>
      <c r="Q6" s="825"/>
      <c r="R6" s="825"/>
      <c r="S6" s="685"/>
      <c r="T6" s="685"/>
      <c r="U6" s="825"/>
    </row>
    <row r="7" spans="1:21" hidden="1">
      <c r="A7" s="825"/>
      <c r="B7" s="825"/>
      <c r="C7" s="825"/>
      <c r="D7" s="825"/>
      <c r="E7" s="825"/>
      <c r="F7" s="825"/>
      <c r="G7" s="825"/>
      <c r="H7" s="825"/>
      <c r="I7" s="825"/>
      <c r="J7" s="825"/>
      <c r="K7" s="825"/>
      <c r="L7" s="825"/>
      <c r="M7" s="825"/>
      <c r="N7" s="825"/>
      <c r="O7" s="685" t="b">
        <v>1</v>
      </c>
      <c r="P7" s="685" t="b">
        <v>1</v>
      </c>
      <c r="Q7" s="685" t="b">
        <v>1</v>
      </c>
      <c r="R7" s="685" t="b">
        <v>1</v>
      </c>
      <c r="S7" s="717"/>
      <c r="T7" s="717"/>
      <c r="U7" s="685"/>
    </row>
    <row r="8" spans="1:21" hidden="1">
      <c r="A8" s="825"/>
      <c r="B8" s="825"/>
      <c r="C8" s="825"/>
      <c r="D8" s="825"/>
      <c r="E8" s="825"/>
      <c r="F8" s="825"/>
      <c r="G8" s="825"/>
      <c r="H8" s="825"/>
      <c r="I8" s="825"/>
      <c r="J8" s="825"/>
      <c r="K8" s="825"/>
      <c r="L8" s="825"/>
      <c r="M8" s="825"/>
      <c r="N8" s="825"/>
      <c r="O8" s="825"/>
      <c r="P8" s="825"/>
      <c r="Q8" s="825"/>
      <c r="R8" s="825"/>
      <c r="S8" s="825"/>
      <c r="T8" s="825"/>
      <c r="U8" s="825"/>
    </row>
    <row r="9" spans="1:21" hidden="1">
      <c r="A9" s="825"/>
      <c r="B9" s="825"/>
      <c r="C9" s="825"/>
      <c r="D9" s="825"/>
      <c r="E9" s="825"/>
      <c r="F9" s="825"/>
      <c r="G9" s="825"/>
      <c r="H9" s="825"/>
      <c r="I9" s="825"/>
      <c r="J9" s="825"/>
      <c r="K9" s="825"/>
      <c r="L9" s="825"/>
      <c r="M9" s="825"/>
      <c r="N9" s="825"/>
      <c r="O9" s="825"/>
      <c r="P9" s="825"/>
      <c r="Q9" s="825"/>
      <c r="R9" s="825"/>
      <c r="S9" s="825"/>
      <c r="T9" s="825"/>
      <c r="U9" s="825"/>
    </row>
    <row r="10" spans="1:21" hidden="1">
      <c r="A10" s="825"/>
      <c r="B10" s="825"/>
      <c r="C10" s="825"/>
      <c r="D10" s="825"/>
      <c r="E10" s="825"/>
      <c r="F10" s="825"/>
      <c r="G10" s="825"/>
      <c r="H10" s="825"/>
      <c r="I10" s="825"/>
      <c r="J10" s="825"/>
      <c r="K10" s="825"/>
      <c r="L10" s="825"/>
      <c r="M10" s="825"/>
      <c r="N10" s="825"/>
      <c r="O10" s="825"/>
      <c r="P10" s="825"/>
      <c r="Q10" s="825"/>
      <c r="R10" s="825"/>
      <c r="S10" s="825"/>
      <c r="T10" s="825"/>
      <c r="U10" s="825"/>
    </row>
    <row r="11" spans="1:21" ht="15" hidden="1" customHeight="1">
      <c r="A11" s="825"/>
      <c r="B11" s="825"/>
      <c r="C11" s="825"/>
      <c r="D11" s="825"/>
      <c r="E11" s="825"/>
      <c r="F11" s="825"/>
      <c r="G11" s="825"/>
      <c r="H11" s="825"/>
      <c r="I11" s="825"/>
      <c r="J11" s="825"/>
      <c r="K11" s="825"/>
      <c r="L11" s="825"/>
      <c r="M11" s="662"/>
      <c r="N11" s="825"/>
      <c r="O11" s="825"/>
      <c r="P11" s="825"/>
      <c r="Q11" s="825"/>
      <c r="R11" s="825"/>
      <c r="S11" s="825"/>
      <c r="T11" s="825"/>
      <c r="U11" s="825"/>
    </row>
    <row r="12" spans="1:21" ht="20.100000000000001" customHeight="1">
      <c r="A12" s="825"/>
      <c r="B12" s="825"/>
      <c r="C12" s="825"/>
      <c r="D12" s="825"/>
      <c r="E12" s="825"/>
      <c r="F12" s="825"/>
      <c r="G12" s="825"/>
      <c r="H12" s="825"/>
      <c r="I12" s="825"/>
      <c r="J12" s="825"/>
      <c r="K12" s="825"/>
      <c r="L12" s="357" t="s">
        <v>1096</v>
      </c>
      <c r="M12" s="229"/>
      <c r="N12" s="229"/>
      <c r="O12" s="229"/>
      <c r="P12" s="229"/>
      <c r="Q12" s="229"/>
      <c r="R12" s="229"/>
      <c r="S12" s="229"/>
      <c r="T12" s="229"/>
      <c r="U12" s="230"/>
    </row>
    <row r="13" spans="1:21">
      <c r="A13" s="825"/>
      <c r="B13" s="825"/>
      <c r="C13" s="825"/>
      <c r="D13" s="825"/>
      <c r="E13" s="825"/>
      <c r="F13" s="825"/>
      <c r="G13" s="825"/>
      <c r="H13" s="825"/>
      <c r="I13" s="825"/>
      <c r="J13" s="825"/>
      <c r="K13" s="825"/>
      <c r="L13" s="825"/>
      <c r="M13" s="825"/>
      <c r="N13" s="825"/>
      <c r="O13" s="825"/>
      <c r="P13" s="825"/>
      <c r="Q13" s="825"/>
      <c r="R13" s="825"/>
      <c r="S13" s="825"/>
      <c r="T13" s="825"/>
      <c r="U13" s="825"/>
    </row>
    <row r="14" spans="1:21" s="80" customFormat="1" ht="15" customHeight="1">
      <c r="A14" s="758"/>
      <c r="B14" s="758"/>
      <c r="C14" s="758"/>
      <c r="D14" s="758"/>
      <c r="E14" s="758"/>
      <c r="F14" s="758"/>
      <c r="G14" s="758"/>
      <c r="H14" s="758"/>
      <c r="I14" s="758"/>
      <c r="J14" s="758"/>
      <c r="K14" s="758"/>
      <c r="L14" s="1124" t="s">
        <v>15</v>
      </c>
      <c r="M14" s="1124" t="s">
        <v>120</v>
      </c>
      <c r="N14" s="1124" t="s">
        <v>270</v>
      </c>
      <c r="O14" s="765" t="s">
        <v>2875</v>
      </c>
      <c r="P14" s="765" t="s">
        <v>2875</v>
      </c>
      <c r="Q14" s="765" t="s">
        <v>2875</v>
      </c>
      <c r="R14" s="766" t="s">
        <v>2876</v>
      </c>
      <c r="S14" s="767" t="s">
        <v>2877</v>
      </c>
      <c r="T14" s="767" t="s">
        <v>2877</v>
      </c>
      <c r="U14" s="1113" t="s">
        <v>308</v>
      </c>
    </row>
    <row r="15" spans="1:21" s="80" customFormat="1" ht="50.1" customHeight="1">
      <c r="A15" s="758"/>
      <c r="B15" s="758"/>
      <c r="C15" s="758"/>
      <c r="D15" s="758"/>
      <c r="E15" s="758"/>
      <c r="F15" s="758"/>
      <c r="G15" s="758"/>
      <c r="H15" s="758"/>
      <c r="I15" s="758"/>
      <c r="J15" s="758"/>
      <c r="K15" s="758"/>
      <c r="L15" s="1124"/>
      <c r="M15" s="1124"/>
      <c r="N15" s="1124"/>
      <c r="O15" s="768" t="s">
        <v>271</v>
      </c>
      <c r="P15" s="768" t="s">
        <v>309</v>
      </c>
      <c r="Q15" s="768" t="s">
        <v>289</v>
      </c>
      <c r="R15" s="768" t="s">
        <v>271</v>
      </c>
      <c r="S15" s="767" t="s">
        <v>272</v>
      </c>
      <c r="T15" s="767" t="s">
        <v>271</v>
      </c>
      <c r="U15" s="1113"/>
    </row>
    <row r="16" spans="1:21" s="80" customFormat="1">
      <c r="A16" s="769" t="s">
        <v>17</v>
      </c>
      <c r="B16" s="758"/>
      <c r="C16" s="758"/>
      <c r="D16" s="758"/>
      <c r="E16" s="758"/>
      <c r="F16" s="758"/>
      <c r="G16" s="758"/>
      <c r="H16" s="758"/>
      <c r="I16" s="758"/>
      <c r="J16" s="758"/>
      <c r="K16" s="758"/>
      <c r="L16" s="813" t="s">
        <v>2860</v>
      </c>
      <c r="M16" s="692"/>
      <c r="N16" s="692"/>
      <c r="O16" s="692"/>
      <c r="P16" s="692"/>
      <c r="Q16" s="692"/>
      <c r="R16" s="692"/>
      <c r="S16" s="692"/>
      <c r="T16" s="692"/>
      <c r="U16" s="692"/>
    </row>
    <row r="17" spans="1:21" s="80" customFormat="1" ht="22.8">
      <c r="A17" s="796">
        <v>1</v>
      </c>
      <c r="B17" s="758" t="s">
        <v>1420</v>
      </c>
      <c r="C17" s="758"/>
      <c r="D17" s="758"/>
      <c r="E17" s="758"/>
      <c r="F17" s="758"/>
      <c r="G17" s="758"/>
      <c r="H17" s="758"/>
      <c r="I17" s="758"/>
      <c r="J17" s="758"/>
      <c r="K17" s="758"/>
      <c r="L17" s="893">
        <v>0</v>
      </c>
      <c r="M17" s="209" t="s">
        <v>414</v>
      </c>
      <c r="N17" s="210" t="s">
        <v>355</v>
      </c>
      <c r="O17" s="894">
        <v>0</v>
      </c>
      <c r="P17" s="894">
        <v>36.5</v>
      </c>
      <c r="Q17" s="894">
        <v>31.43</v>
      </c>
      <c r="R17" s="894">
        <v>0</v>
      </c>
      <c r="S17" s="894">
        <v>46.890000000000008</v>
      </c>
      <c r="T17" s="894">
        <v>39.700000000000003</v>
      </c>
      <c r="U17" s="794"/>
    </row>
    <row r="18" spans="1:21" s="80" customFormat="1">
      <c r="A18" s="796">
        <v>1</v>
      </c>
      <c r="B18" s="758" t="s">
        <v>1306</v>
      </c>
      <c r="C18" s="758"/>
      <c r="D18" s="758"/>
      <c r="E18" s="758"/>
      <c r="F18" s="758"/>
      <c r="G18" s="758"/>
      <c r="H18" s="758"/>
      <c r="I18" s="758"/>
      <c r="J18" s="758"/>
      <c r="K18" s="758"/>
      <c r="L18" s="832" t="s">
        <v>17</v>
      </c>
      <c r="M18" s="242" t="s">
        <v>415</v>
      </c>
      <c r="N18" s="213" t="s">
        <v>355</v>
      </c>
      <c r="O18" s="886"/>
      <c r="P18" s="895">
        <v>2.65</v>
      </c>
      <c r="Q18" s="895">
        <v>0</v>
      </c>
      <c r="R18" s="895"/>
      <c r="S18" s="895">
        <v>2.9</v>
      </c>
      <c r="T18" s="895">
        <v>0</v>
      </c>
      <c r="U18" s="794"/>
    </row>
    <row r="19" spans="1:21" s="80" customFormat="1">
      <c r="A19" s="796">
        <v>1</v>
      </c>
      <c r="B19" s="758" t="s">
        <v>1307</v>
      </c>
      <c r="C19" s="758"/>
      <c r="D19" s="758"/>
      <c r="E19" s="758"/>
      <c r="F19" s="758"/>
      <c r="G19" s="758"/>
      <c r="H19" s="758"/>
      <c r="I19" s="758"/>
      <c r="J19" s="758"/>
      <c r="K19" s="758"/>
      <c r="L19" s="832" t="s">
        <v>101</v>
      </c>
      <c r="M19" s="242" t="s">
        <v>416</v>
      </c>
      <c r="N19" s="213" t="s">
        <v>355</v>
      </c>
      <c r="O19" s="886"/>
      <c r="P19" s="895">
        <v>2.42</v>
      </c>
      <c r="Q19" s="895">
        <v>0</v>
      </c>
      <c r="R19" s="895"/>
      <c r="S19" s="895">
        <v>2.16</v>
      </c>
      <c r="T19" s="895">
        <v>0</v>
      </c>
      <c r="U19" s="794"/>
    </row>
    <row r="20" spans="1:21" s="80" customFormat="1" ht="22.8">
      <c r="A20" s="796">
        <v>1</v>
      </c>
      <c r="B20" s="758" t="s">
        <v>1308</v>
      </c>
      <c r="C20" s="758"/>
      <c r="D20" s="758"/>
      <c r="E20" s="758"/>
      <c r="F20" s="758"/>
      <c r="G20" s="758"/>
      <c r="H20" s="758"/>
      <c r="I20" s="758"/>
      <c r="J20" s="758"/>
      <c r="K20" s="758"/>
      <c r="L20" s="832" t="s">
        <v>102</v>
      </c>
      <c r="M20" s="242" t="s">
        <v>1223</v>
      </c>
      <c r="N20" s="213" t="s">
        <v>355</v>
      </c>
      <c r="O20" s="886"/>
      <c r="P20" s="895"/>
      <c r="Q20" s="895"/>
      <c r="R20" s="895"/>
      <c r="S20" s="895"/>
      <c r="T20" s="895"/>
      <c r="U20" s="794"/>
    </row>
    <row r="21" spans="1:21">
      <c r="A21" s="796">
        <v>1</v>
      </c>
      <c r="B21" s="825" t="s">
        <v>1362</v>
      </c>
      <c r="C21" s="825"/>
      <c r="D21" s="825"/>
      <c r="E21" s="825"/>
      <c r="F21" s="825"/>
      <c r="G21" s="825"/>
      <c r="H21" s="825"/>
      <c r="I21" s="825"/>
      <c r="J21" s="825"/>
      <c r="K21" s="825"/>
      <c r="L21" s="896">
        <v>4</v>
      </c>
      <c r="M21" s="242" t="s">
        <v>417</v>
      </c>
      <c r="N21" s="213" t="s">
        <v>355</v>
      </c>
      <c r="O21" s="897"/>
      <c r="P21" s="897">
        <v>7.43</v>
      </c>
      <c r="Q21" s="897">
        <v>7.43</v>
      </c>
      <c r="R21" s="897"/>
      <c r="S21" s="897">
        <v>12.4</v>
      </c>
      <c r="T21" s="897">
        <v>12.4</v>
      </c>
      <c r="U21" s="794"/>
    </row>
    <row r="22" spans="1:21" s="80" customFormat="1" ht="22.8">
      <c r="A22" s="796">
        <v>1</v>
      </c>
      <c r="B22" s="758" t="s">
        <v>1311</v>
      </c>
      <c r="C22" s="758"/>
      <c r="D22" s="758"/>
      <c r="E22" s="758"/>
      <c r="F22" s="758"/>
      <c r="G22" s="758"/>
      <c r="H22" s="758"/>
      <c r="I22" s="758"/>
      <c r="J22" s="758"/>
      <c r="K22" s="758"/>
      <c r="L22" s="832" t="s">
        <v>119</v>
      </c>
      <c r="M22" s="242" t="s">
        <v>418</v>
      </c>
      <c r="N22" s="213" t="s">
        <v>355</v>
      </c>
      <c r="O22" s="886"/>
      <c r="P22" s="886"/>
      <c r="Q22" s="886"/>
      <c r="R22" s="886"/>
      <c r="S22" s="886"/>
      <c r="T22" s="886"/>
      <c r="U22" s="794"/>
    </row>
    <row r="23" spans="1:21" s="80" customFormat="1">
      <c r="A23" s="796">
        <v>1</v>
      </c>
      <c r="B23" s="758" t="s">
        <v>1363</v>
      </c>
      <c r="C23" s="758"/>
      <c r="D23" s="758"/>
      <c r="E23" s="758"/>
      <c r="F23" s="758"/>
      <c r="G23" s="758"/>
      <c r="H23" s="758"/>
      <c r="I23" s="758"/>
      <c r="J23" s="758"/>
      <c r="K23" s="758"/>
      <c r="L23" s="832" t="s">
        <v>123</v>
      </c>
      <c r="M23" s="242" t="s">
        <v>136</v>
      </c>
      <c r="N23" s="213" t="s">
        <v>355</v>
      </c>
      <c r="O23" s="886"/>
      <c r="P23" s="886"/>
      <c r="Q23" s="886"/>
      <c r="R23" s="886"/>
      <c r="S23" s="886"/>
      <c r="T23" s="886"/>
      <c r="U23" s="794"/>
    </row>
    <row r="24" spans="1:21" s="80" customFormat="1">
      <c r="A24" s="796">
        <v>1</v>
      </c>
      <c r="B24" s="758" t="s">
        <v>1364</v>
      </c>
      <c r="C24" s="758"/>
      <c r="D24" s="758"/>
      <c r="E24" s="758"/>
      <c r="F24" s="758"/>
      <c r="G24" s="758"/>
      <c r="H24" s="758"/>
      <c r="I24" s="758"/>
      <c r="J24" s="758"/>
      <c r="K24" s="758"/>
      <c r="L24" s="832" t="s">
        <v>124</v>
      </c>
      <c r="M24" s="242" t="s">
        <v>135</v>
      </c>
      <c r="N24" s="213" t="s">
        <v>355</v>
      </c>
      <c r="O24" s="886"/>
      <c r="P24" s="886"/>
      <c r="Q24" s="886"/>
      <c r="R24" s="886"/>
      <c r="S24" s="886"/>
      <c r="T24" s="886"/>
      <c r="U24" s="794"/>
    </row>
    <row r="25" spans="1:21" s="80" customFormat="1" ht="22.8">
      <c r="A25" s="796">
        <v>1</v>
      </c>
      <c r="B25" s="758" t="s">
        <v>1365</v>
      </c>
      <c r="C25" s="758"/>
      <c r="D25" s="758"/>
      <c r="E25" s="758"/>
      <c r="F25" s="758"/>
      <c r="G25" s="758"/>
      <c r="H25" s="758"/>
      <c r="I25" s="758"/>
      <c r="J25" s="758"/>
      <c r="K25" s="758"/>
      <c r="L25" s="832" t="s">
        <v>125</v>
      </c>
      <c r="M25" s="242" t="s">
        <v>1224</v>
      </c>
      <c r="N25" s="213" t="s">
        <v>355</v>
      </c>
      <c r="O25" s="886"/>
      <c r="P25" s="886">
        <v>24</v>
      </c>
      <c r="Q25" s="886">
        <v>24</v>
      </c>
      <c r="R25" s="886"/>
      <c r="S25" s="886">
        <v>27.3</v>
      </c>
      <c r="T25" s="886">
        <v>27.3</v>
      </c>
      <c r="U25" s="794"/>
    </row>
    <row r="26" spans="1:21">
      <c r="A26" s="796">
        <v>1</v>
      </c>
      <c r="B26" s="825" t="s">
        <v>1369</v>
      </c>
      <c r="C26" s="825"/>
      <c r="D26" s="825"/>
      <c r="E26" s="825"/>
      <c r="F26" s="825"/>
      <c r="G26" s="825"/>
      <c r="H26" s="825"/>
      <c r="I26" s="825"/>
      <c r="J26" s="825"/>
      <c r="K26" s="825"/>
      <c r="L26" s="896">
        <v>9</v>
      </c>
      <c r="M26" s="242" t="s">
        <v>419</v>
      </c>
      <c r="N26" s="213" t="s">
        <v>355</v>
      </c>
      <c r="O26" s="898">
        <v>0</v>
      </c>
      <c r="P26" s="898">
        <v>0</v>
      </c>
      <c r="Q26" s="898">
        <v>0</v>
      </c>
      <c r="R26" s="898">
        <v>0</v>
      </c>
      <c r="S26" s="898">
        <v>2.13</v>
      </c>
      <c r="T26" s="898">
        <v>0</v>
      </c>
      <c r="U26" s="794"/>
    </row>
    <row r="27" spans="1:21" ht="0.15" customHeight="1">
      <c r="A27" s="796">
        <v>1</v>
      </c>
      <c r="B27" s="825"/>
      <c r="C27" s="825"/>
      <c r="D27" s="825"/>
      <c r="E27" s="825"/>
      <c r="F27" s="825"/>
      <c r="G27" s="825"/>
      <c r="H27" s="825"/>
      <c r="I27" s="825"/>
      <c r="J27" s="825"/>
      <c r="K27" s="825"/>
      <c r="L27" s="896">
        <v>9</v>
      </c>
      <c r="M27" s="212"/>
      <c r="N27" s="213"/>
      <c r="O27" s="232"/>
      <c r="P27" s="232"/>
      <c r="Q27" s="232"/>
      <c r="R27" s="232"/>
      <c r="S27" s="232"/>
      <c r="T27" s="232"/>
      <c r="U27" s="233"/>
    </row>
    <row r="28" spans="1:21" s="80" customFormat="1" ht="13.8">
      <c r="A28" s="790" t="s">
        <v>17</v>
      </c>
      <c r="B28" s="758" t="s">
        <v>1369</v>
      </c>
      <c r="C28" s="899" t="s">
        <v>2787</v>
      </c>
      <c r="D28" s="758"/>
      <c r="E28" s="758"/>
      <c r="F28" s="758"/>
      <c r="G28" s="758"/>
      <c r="H28" s="758"/>
      <c r="I28" s="758"/>
      <c r="J28" s="758"/>
      <c r="K28" s="646"/>
      <c r="L28" s="832" t="s">
        <v>1039</v>
      </c>
      <c r="M28" s="900" t="s">
        <v>2787</v>
      </c>
      <c r="N28" s="213" t="s">
        <v>355</v>
      </c>
      <c r="O28" s="886"/>
      <c r="P28" s="895"/>
      <c r="Q28" s="895">
        <v>0</v>
      </c>
      <c r="R28" s="895"/>
      <c r="S28" s="895">
        <v>2.13</v>
      </c>
      <c r="T28" s="895">
        <v>0</v>
      </c>
      <c r="U28" s="794"/>
    </row>
    <row r="29" spans="1:21" s="80" customFormat="1">
      <c r="A29" s="769" t="s">
        <v>101</v>
      </c>
      <c r="B29" s="758"/>
      <c r="C29" s="758"/>
      <c r="D29" s="758"/>
      <c r="E29" s="758"/>
      <c r="F29" s="758"/>
      <c r="G29" s="758"/>
      <c r="H29" s="758"/>
      <c r="I29" s="758"/>
      <c r="J29" s="758"/>
      <c r="K29" s="758"/>
      <c r="L29" s="813" t="s">
        <v>2862</v>
      </c>
      <c r="M29" s="692"/>
      <c r="N29" s="692"/>
      <c r="O29" s="692"/>
      <c r="P29" s="692"/>
      <c r="Q29" s="692"/>
      <c r="R29" s="692"/>
      <c r="S29" s="692"/>
      <c r="T29" s="692"/>
      <c r="U29" s="692"/>
    </row>
    <row r="30" spans="1:21" s="80" customFormat="1" ht="22.8">
      <c r="A30" s="796">
        <v>2</v>
      </c>
      <c r="B30" s="758" t="s">
        <v>1420</v>
      </c>
      <c r="C30" s="758"/>
      <c r="D30" s="758"/>
      <c r="E30" s="758"/>
      <c r="F30" s="758"/>
      <c r="G30" s="758"/>
      <c r="H30" s="758"/>
      <c r="I30" s="758"/>
      <c r="J30" s="758"/>
      <c r="K30" s="758"/>
      <c r="L30" s="893">
        <v>0</v>
      </c>
      <c r="M30" s="209" t="s">
        <v>414</v>
      </c>
      <c r="N30" s="210" t="s">
        <v>355</v>
      </c>
      <c r="O30" s="894">
        <v>0</v>
      </c>
      <c r="P30" s="894">
        <v>46.61</v>
      </c>
      <c r="Q30" s="894">
        <v>38.980000000000004</v>
      </c>
      <c r="R30" s="894">
        <v>0</v>
      </c>
      <c r="S30" s="894">
        <v>57.44</v>
      </c>
      <c r="T30" s="894">
        <v>46.62</v>
      </c>
      <c r="U30" s="794"/>
    </row>
    <row r="31" spans="1:21" s="80" customFormat="1">
      <c r="A31" s="796">
        <v>2</v>
      </c>
      <c r="B31" s="758" t="s">
        <v>1306</v>
      </c>
      <c r="C31" s="758"/>
      <c r="D31" s="758"/>
      <c r="E31" s="758"/>
      <c r="F31" s="758"/>
      <c r="G31" s="758"/>
      <c r="H31" s="758"/>
      <c r="I31" s="758"/>
      <c r="J31" s="758"/>
      <c r="K31" s="758"/>
      <c r="L31" s="832" t="s">
        <v>17</v>
      </c>
      <c r="M31" s="242" t="s">
        <v>415</v>
      </c>
      <c r="N31" s="213" t="s">
        <v>355</v>
      </c>
      <c r="O31" s="886"/>
      <c r="P31" s="895">
        <v>3.99</v>
      </c>
      <c r="Q31" s="895">
        <v>0</v>
      </c>
      <c r="R31" s="895"/>
      <c r="S31" s="895">
        <v>4.3499999999999996</v>
      </c>
      <c r="T31" s="895">
        <v>0</v>
      </c>
      <c r="U31" s="794"/>
    </row>
    <row r="32" spans="1:21" s="80" customFormat="1">
      <c r="A32" s="796">
        <v>2</v>
      </c>
      <c r="B32" s="758" t="s">
        <v>1307</v>
      </c>
      <c r="C32" s="758"/>
      <c r="D32" s="758"/>
      <c r="E32" s="758"/>
      <c r="F32" s="758"/>
      <c r="G32" s="758"/>
      <c r="H32" s="758"/>
      <c r="I32" s="758"/>
      <c r="J32" s="758"/>
      <c r="K32" s="758"/>
      <c r="L32" s="832" t="s">
        <v>101</v>
      </c>
      <c r="M32" s="242" t="s">
        <v>416</v>
      </c>
      <c r="N32" s="213" t="s">
        <v>355</v>
      </c>
      <c r="O32" s="886"/>
      <c r="P32" s="895">
        <v>3.64</v>
      </c>
      <c r="Q32" s="895">
        <v>0</v>
      </c>
      <c r="R32" s="895"/>
      <c r="S32" s="895">
        <v>3.22</v>
      </c>
      <c r="T32" s="895">
        <v>0</v>
      </c>
      <c r="U32" s="794"/>
    </row>
    <row r="33" spans="1:21" s="80" customFormat="1" ht="22.8">
      <c r="A33" s="796">
        <v>2</v>
      </c>
      <c r="B33" s="758" t="s">
        <v>1308</v>
      </c>
      <c r="C33" s="758"/>
      <c r="D33" s="758"/>
      <c r="E33" s="758"/>
      <c r="F33" s="758"/>
      <c r="G33" s="758"/>
      <c r="H33" s="758"/>
      <c r="I33" s="758"/>
      <c r="J33" s="758"/>
      <c r="K33" s="758"/>
      <c r="L33" s="832" t="s">
        <v>102</v>
      </c>
      <c r="M33" s="242" t="s">
        <v>1223</v>
      </c>
      <c r="N33" s="213" t="s">
        <v>355</v>
      </c>
      <c r="O33" s="886"/>
      <c r="P33" s="895"/>
      <c r="Q33" s="895"/>
      <c r="R33" s="895"/>
      <c r="S33" s="895"/>
      <c r="T33" s="895"/>
      <c r="U33" s="794"/>
    </row>
    <row r="34" spans="1:21">
      <c r="A34" s="796">
        <v>2</v>
      </c>
      <c r="B34" s="825" t="s">
        <v>1362</v>
      </c>
      <c r="C34" s="825"/>
      <c r="D34" s="825"/>
      <c r="E34" s="825"/>
      <c r="F34" s="825"/>
      <c r="G34" s="825"/>
      <c r="H34" s="825"/>
      <c r="I34" s="825"/>
      <c r="J34" s="825"/>
      <c r="K34" s="825"/>
      <c r="L34" s="896">
        <v>4</v>
      </c>
      <c r="M34" s="242" t="s">
        <v>417</v>
      </c>
      <c r="N34" s="213" t="s">
        <v>355</v>
      </c>
      <c r="O34" s="897"/>
      <c r="P34" s="897">
        <v>12.84</v>
      </c>
      <c r="Q34" s="897">
        <v>12.84</v>
      </c>
      <c r="R34" s="897"/>
      <c r="S34" s="897">
        <v>17.329999999999998</v>
      </c>
      <c r="T34" s="897">
        <v>17.329999999999998</v>
      </c>
      <c r="U34" s="794"/>
    </row>
    <row r="35" spans="1:21" s="80" customFormat="1" ht="22.8">
      <c r="A35" s="796">
        <v>2</v>
      </c>
      <c r="B35" s="758" t="s">
        <v>1311</v>
      </c>
      <c r="C35" s="758"/>
      <c r="D35" s="758"/>
      <c r="E35" s="758"/>
      <c r="F35" s="758"/>
      <c r="G35" s="758"/>
      <c r="H35" s="758"/>
      <c r="I35" s="758"/>
      <c r="J35" s="758"/>
      <c r="K35" s="758"/>
      <c r="L35" s="832" t="s">
        <v>119</v>
      </c>
      <c r="M35" s="242" t="s">
        <v>418</v>
      </c>
      <c r="N35" s="213" t="s">
        <v>355</v>
      </c>
      <c r="O35" s="886"/>
      <c r="P35" s="886"/>
      <c r="Q35" s="886"/>
      <c r="R35" s="886"/>
      <c r="S35" s="886"/>
      <c r="T35" s="886"/>
      <c r="U35" s="794"/>
    </row>
    <row r="36" spans="1:21" s="80" customFormat="1">
      <c r="A36" s="796">
        <v>2</v>
      </c>
      <c r="B36" s="758" t="s">
        <v>1363</v>
      </c>
      <c r="C36" s="758"/>
      <c r="D36" s="758"/>
      <c r="E36" s="758"/>
      <c r="F36" s="758"/>
      <c r="G36" s="758"/>
      <c r="H36" s="758"/>
      <c r="I36" s="758"/>
      <c r="J36" s="758"/>
      <c r="K36" s="758"/>
      <c r="L36" s="832" t="s">
        <v>123</v>
      </c>
      <c r="M36" s="242" t="s">
        <v>136</v>
      </c>
      <c r="N36" s="213" t="s">
        <v>355</v>
      </c>
      <c r="O36" s="886"/>
      <c r="P36" s="886"/>
      <c r="Q36" s="886"/>
      <c r="R36" s="886"/>
      <c r="S36" s="886"/>
      <c r="T36" s="886"/>
      <c r="U36" s="794"/>
    </row>
    <row r="37" spans="1:21" s="80" customFormat="1">
      <c r="A37" s="796">
        <v>2</v>
      </c>
      <c r="B37" s="758" t="s">
        <v>1364</v>
      </c>
      <c r="C37" s="758"/>
      <c r="D37" s="758"/>
      <c r="E37" s="758"/>
      <c r="F37" s="758"/>
      <c r="G37" s="758"/>
      <c r="H37" s="758"/>
      <c r="I37" s="758"/>
      <c r="J37" s="758"/>
      <c r="K37" s="758"/>
      <c r="L37" s="832" t="s">
        <v>124</v>
      </c>
      <c r="M37" s="242" t="s">
        <v>135</v>
      </c>
      <c r="N37" s="213" t="s">
        <v>355</v>
      </c>
      <c r="O37" s="886"/>
      <c r="P37" s="886"/>
      <c r="Q37" s="886"/>
      <c r="R37" s="886"/>
      <c r="S37" s="886"/>
      <c r="T37" s="886"/>
      <c r="U37" s="794"/>
    </row>
    <row r="38" spans="1:21" s="80" customFormat="1" ht="22.8">
      <c r="A38" s="796">
        <v>2</v>
      </c>
      <c r="B38" s="758" t="s">
        <v>1365</v>
      </c>
      <c r="C38" s="758"/>
      <c r="D38" s="758"/>
      <c r="E38" s="758"/>
      <c r="F38" s="758"/>
      <c r="G38" s="758"/>
      <c r="H38" s="758"/>
      <c r="I38" s="758"/>
      <c r="J38" s="758"/>
      <c r="K38" s="758"/>
      <c r="L38" s="832" t="s">
        <v>125</v>
      </c>
      <c r="M38" s="242" t="s">
        <v>1224</v>
      </c>
      <c r="N38" s="213" t="s">
        <v>355</v>
      </c>
      <c r="O38" s="886"/>
      <c r="P38" s="886">
        <v>26.14</v>
      </c>
      <c r="Q38" s="886">
        <v>26.14</v>
      </c>
      <c r="R38" s="886"/>
      <c r="S38" s="886">
        <v>29.29</v>
      </c>
      <c r="T38" s="886">
        <v>29.29</v>
      </c>
      <c r="U38" s="794"/>
    </row>
    <row r="39" spans="1:21">
      <c r="A39" s="796">
        <v>2</v>
      </c>
      <c r="B39" s="825" t="s">
        <v>1369</v>
      </c>
      <c r="C39" s="825"/>
      <c r="D39" s="825"/>
      <c r="E39" s="825"/>
      <c r="F39" s="825"/>
      <c r="G39" s="825"/>
      <c r="H39" s="825"/>
      <c r="I39" s="825"/>
      <c r="J39" s="825"/>
      <c r="K39" s="825"/>
      <c r="L39" s="896">
        <v>9</v>
      </c>
      <c r="M39" s="242" t="s">
        <v>419</v>
      </c>
      <c r="N39" s="213" t="s">
        <v>355</v>
      </c>
      <c r="O39" s="898">
        <v>0</v>
      </c>
      <c r="P39" s="898">
        <v>0</v>
      </c>
      <c r="Q39" s="898">
        <v>0</v>
      </c>
      <c r="R39" s="898">
        <v>0</v>
      </c>
      <c r="S39" s="898">
        <v>3.25</v>
      </c>
      <c r="T39" s="898">
        <v>0</v>
      </c>
      <c r="U39" s="794"/>
    </row>
    <row r="40" spans="1:21" ht="0.15" customHeight="1">
      <c r="A40" s="796">
        <v>2</v>
      </c>
      <c r="B40" s="825"/>
      <c r="C40" s="825"/>
      <c r="D40" s="825"/>
      <c r="E40" s="825"/>
      <c r="F40" s="825"/>
      <c r="G40" s="825"/>
      <c r="H40" s="825"/>
      <c r="I40" s="825"/>
      <c r="J40" s="825"/>
      <c r="K40" s="825"/>
      <c r="L40" s="896">
        <v>9</v>
      </c>
      <c r="M40" s="212"/>
      <c r="N40" s="213"/>
      <c r="O40" s="232"/>
      <c r="P40" s="232"/>
      <c r="Q40" s="232"/>
      <c r="R40" s="232"/>
      <c r="S40" s="232"/>
      <c r="T40" s="232"/>
      <c r="U40" s="233"/>
    </row>
    <row r="41" spans="1:21" s="80" customFormat="1" ht="13.8">
      <c r="A41" s="790" t="s">
        <v>101</v>
      </c>
      <c r="B41" s="758" t="s">
        <v>1369</v>
      </c>
      <c r="C41" s="899" t="s">
        <v>330</v>
      </c>
      <c r="D41" s="758"/>
      <c r="E41" s="758"/>
      <c r="F41" s="758"/>
      <c r="G41" s="758"/>
      <c r="H41" s="758"/>
      <c r="I41" s="758"/>
      <c r="J41" s="758"/>
      <c r="K41" s="646"/>
      <c r="L41" s="832" t="s">
        <v>1039</v>
      </c>
      <c r="M41" s="900" t="s">
        <v>330</v>
      </c>
      <c r="N41" s="213" t="s">
        <v>355</v>
      </c>
      <c r="O41" s="886"/>
      <c r="P41" s="895">
        <v>0</v>
      </c>
      <c r="Q41" s="895">
        <v>0</v>
      </c>
      <c r="R41" s="895"/>
      <c r="S41" s="895">
        <v>3.25</v>
      </c>
      <c r="T41" s="895">
        <v>0</v>
      </c>
      <c r="U41" s="794"/>
    </row>
    <row r="42" spans="1:21" s="80" customFormat="1">
      <c r="A42" s="769" t="s">
        <v>102</v>
      </c>
      <c r="B42" s="758"/>
      <c r="C42" s="758"/>
      <c r="D42" s="758"/>
      <c r="E42" s="758"/>
      <c r="F42" s="758"/>
      <c r="G42" s="758"/>
      <c r="H42" s="758"/>
      <c r="I42" s="758"/>
      <c r="J42" s="758"/>
      <c r="K42" s="758"/>
      <c r="L42" s="813" t="s">
        <v>2864</v>
      </c>
      <c r="M42" s="692"/>
      <c r="N42" s="692"/>
      <c r="O42" s="692"/>
      <c r="P42" s="692"/>
      <c r="Q42" s="692"/>
      <c r="R42" s="692"/>
      <c r="S42" s="692"/>
      <c r="T42" s="692"/>
      <c r="U42" s="692"/>
    </row>
    <row r="43" spans="1:21" s="80" customFormat="1" ht="22.8">
      <c r="A43" s="796">
        <v>3</v>
      </c>
      <c r="B43" s="758" t="s">
        <v>1420</v>
      </c>
      <c r="C43" s="758"/>
      <c r="D43" s="758"/>
      <c r="E43" s="758"/>
      <c r="F43" s="758"/>
      <c r="G43" s="758"/>
      <c r="H43" s="758"/>
      <c r="I43" s="758"/>
      <c r="J43" s="758"/>
      <c r="K43" s="758"/>
      <c r="L43" s="893">
        <v>0</v>
      </c>
      <c r="M43" s="209" t="s">
        <v>414</v>
      </c>
      <c r="N43" s="210" t="s">
        <v>355</v>
      </c>
      <c r="O43" s="894">
        <v>0</v>
      </c>
      <c r="P43" s="894">
        <v>16.29</v>
      </c>
      <c r="Q43" s="894">
        <v>14.3</v>
      </c>
      <c r="R43" s="894">
        <v>0</v>
      </c>
      <c r="S43" s="894">
        <v>21.34</v>
      </c>
      <c r="T43" s="894">
        <v>17.899999999999999</v>
      </c>
      <c r="U43" s="794"/>
    </row>
    <row r="44" spans="1:21" s="80" customFormat="1">
      <c r="A44" s="796">
        <v>3</v>
      </c>
      <c r="B44" s="758" t="s">
        <v>1306</v>
      </c>
      <c r="C44" s="758"/>
      <c r="D44" s="758"/>
      <c r="E44" s="758"/>
      <c r="F44" s="758"/>
      <c r="G44" s="758"/>
      <c r="H44" s="758"/>
      <c r="I44" s="758"/>
      <c r="J44" s="758"/>
      <c r="K44" s="758"/>
      <c r="L44" s="832" t="s">
        <v>17</v>
      </c>
      <c r="M44" s="242" t="s">
        <v>415</v>
      </c>
      <c r="N44" s="213" t="s">
        <v>355</v>
      </c>
      <c r="O44" s="886"/>
      <c r="P44" s="895">
        <v>1.19</v>
      </c>
      <c r="Q44" s="895">
        <v>0</v>
      </c>
      <c r="R44" s="895"/>
      <c r="S44" s="895">
        <v>1.52</v>
      </c>
      <c r="T44" s="895">
        <v>0</v>
      </c>
      <c r="U44" s="794"/>
    </row>
    <row r="45" spans="1:21" s="80" customFormat="1">
      <c r="A45" s="796">
        <v>3</v>
      </c>
      <c r="B45" s="758" t="s">
        <v>1307</v>
      </c>
      <c r="C45" s="758"/>
      <c r="D45" s="758"/>
      <c r="E45" s="758"/>
      <c r="F45" s="758"/>
      <c r="G45" s="758"/>
      <c r="H45" s="758"/>
      <c r="I45" s="758"/>
      <c r="J45" s="758"/>
      <c r="K45" s="758"/>
      <c r="L45" s="832" t="s">
        <v>101</v>
      </c>
      <c r="M45" s="242" t="s">
        <v>416</v>
      </c>
      <c r="N45" s="213" t="s">
        <v>355</v>
      </c>
      <c r="O45" s="886"/>
      <c r="P45" s="895">
        <v>0.8</v>
      </c>
      <c r="Q45" s="895">
        <v>0</v>
      </c>
      <c r="R45" s="895"/>
      <c r="S45" s="895">
        <v>0.72</v>
      </c>
      <c r="T45" s="895">
        <v>0</v>
      </c>
      <c r="U45" s="794"/>
    </row>
    <row r="46" spans="1:21" s="80" customFormat="1" ht="22.8">
      <c r="A46" s="796">
        <v>3</v>
      </c>
      <c r="B46" s="758" t="s">
        <v>1308</v>
      </c>
      <c r="C46" s="758"/>
      <c r="D46" s="758"/>
      <c r="E46" s="758"/>
      <c r="F46" s="758"/>
      <c r="G46" s="758"/>
      <c r="H46" s="758"/>
      <c r="I46" s="758"/>
      <c r="J46" s="758"/>
      <c r="K46" s="758"/>
      <c r="L46" s="832" t="s">
        <v>102</v>
      </c>
      <c r="M46" s="242" t="s">
        <v>1223</v>
      </c>
      <c r="N46" s="213" t="s">
        <v>355</v>
      </c>
      <c r="O46" s="886"/>
      <c r="P46" s="895"/>
      <c r="Q46" s="895"/>
      <c r="R46" s="895"/>
      <c r="S46" s="895"/>
      <c r="T46" s="895">
        <v>0</v>
      </c>
      <c r="U46" s="794"/>
    </row>
    <row r="47" spans="1:21">
      <c r="A47" s="796">
        <v>3</v>
      </c>
      <c r="B47" s="825" t="s">
        <v>1362</v>
      </c>
      <c r="C47" s="825"/>
      <c r="D47" s="825"/>
      <c r="E47" s="825"/>
      <c r="F47" s="825"/>
      <c r="G47" s="825"/>
      <c r="H47" s="825"/>
      <c r="I47" s="825"/>
      <c r="J47" s="825"/>
      <c r="K47" s="825"/>
      <c r="L47" s="896">
        <v>4</v>
      </c>
      <c r="M47" s="242" t="s">
        <v>417</v>
      </c>
      <c r="N47" s="213" t="s">
        <v>355</v>
      </c>
      <c r="O47" s="897"/>
      <c r="P47" s="897">
        <v>3.49</v>
      </c>
      <c r="Q47" s="897">
        <v>3.49</v>
      </c>
      <c r="R47" s="897"/>
      <c r="S47" s="897">
        <v>5.55</v>
      </c>
      <c r="T47" s="895">
        <v>5.55</v>
      </c>
      <c r="U47" s="794"/>
    </row>
    <row r="48" spans="1:21" s="80" customFormat="1" ht="22.8">
      <c r="A48" s="796">
        <v>3</v>
      </c>
      <c r="B48" s="758" t="s">
        <v>1311</v>
      </c>
      <c r="C48" s="758"/>
      <c r="D48" s="758"/>
      <c r="E48" s="758"/>
      <c r="F48" s="758"/>
      <c r="G48" s="758"/>
      <c r="H48" s="758"/>
      <c r="I48" s="758"/>
      <c r="J48" s="758"/>
      <c r="K48" s="758"/>
      <c r="L48" s="832" t="s">
        <v>119</v>
      </c>
      <c r="M48" s="242" t="s">
        <v>418</v>
      </c>
      <c r="N48" s="213" t="s">
        <v>355</v>
      </c>
      <c r="O48" s="886"/>
      <c r="P48" s="886"/>
      <c r="Q48" s="886"/>
      <c r="R48" s="886"/>
      <c r="S48" s="886"/>
      <c r="T48" s="895">
        <v>0</v>
      </c>
      <c r="U48" s="794"/>
    </row>
    <row r="49" spans="1:21" s="80" customFormat="1">
      <c r="A49" s="796">
        <v>3</v>
      </c>
      <c r="B49" s="758" t="s">
        <v>1363</v>
      </c>
      <c r="C49" s="758"/>
      <c r="D49" s="758"/>
      <c r="E49" s="758"/>
      <c r="F49" s="758"/>
      <c r="G49" s="758"/>
      <c r="H49" s="758"/>
      <c r="I49" s="758"/>
      <c r="J49" s="758"/>
      <c r="K49" s="758"/>
      <c r="L49" s="832" t="s">
        <v>123</v>
      </c>
      <c r="M49" s="242" t="s">
        <v>136</v>
      </c>
      <c r="N49" s="213" t="s">
        <v>355</v>
      </c>
      <c r="O49" s="886"/>
      <c r="P49" s="886"/>
      <c r="Q49" s="886"/>
      <c r="R49" s="886"/>
      <c r="S49" s="886"/>
      <c r="T49" s="895">
        <v>0</v>
      </c>
      <c r="U49" s="794"/>
    </row>
    <row r="50" spans="1:21" s="80" customFormat="1">
      <c r="A50" s="796">
        <v>3</v>
      </c>
      <c r="B50" s="758" t="s">
        <v>1364</v>
      </c>
      <c r="C50" s="758"/>
      <c r="D50" s="758"/>
      <c r="E50" s="758"/>
      <c r="F50" s="758"/>
      <c r="G50" s="758"/>
      <c r="H50" s="758"/>
      <c r="I50" s="758"/>
      <c r="J50" s="758"/>
      <c r="K50" s="758"/>
      <c r="L50" s="832" t="s">
        <v>124</v>
      </c>
      <c r="M50" s="242" t="s">
        <v>135</v>
      </c>
      <c r="N50" s="213" t="s">
        <v>355</v>
      </c>
      <c r="O50" s="886"/>
      <c r="P50" s="886"/>
      <c r="Q50" s="886"/>
      <c r="R50" s="886"/>
      <c r="S50" s="886"/>
      <c r="T50" s="895">
        <v>0</v>
      </c>
      <c r="U50" s="794"/>
    </row>
    <row r="51" spans="1:21" s="80" customFormat="1" ht="22.8">
      <c r="A51" s="796">
        <v>3</v>
      </c>
      <c r="B51" s="758" t="s">
        <v>1365</v>
      </c>
      <c r="C51" s="758"/>
      <c r="D51" s="758"/>
      <c r="E51" s="758"/>
      <c r="F51" s="758"/>
      <c r="G51" s="758"/>
      <c r="H51" s="758"/>
      <c r="I51" s="758"/>
      <c r="J51" s="758"/>
      <c r="K51" s="758"/>
      <c r="L51" s="832" t="s">
        <v>125</v>
      </c>
      <c r="M51" s="242" t="s">
        <v>1224</v>
      </c>
      <c r="N51" s="213" t="s">
        <v>355</v>
      </c>
      <c r="O51" s="886"/>
      <c r="P51" s="886">
        <v>10.81</v>
      </c>
      <c r="Q51" s="886">
        <v>10.81</v>
      </c>
      <c r="R51" s="886"/>
      <c r="S51" s="886">
        <v>12.35</v>
      </c>
      <c r="T51" s="895">
        <v>12.35</v>
      </c>
      <c r="U51" s="794"/>
    </row>
    <row r="52" spans="1:21">
      <c r="A52" s="796">
        <v>3</v>
      </c>
      <c r="B52" s="825" t="s">
        <v>1369</v>
      </c>
      <c r="C52" s="825"/>
      <c r="D52" s="825"/>
      <c r="E52" s="825"/>
      <c r="F52" s="825"/>
      <c r="G52" s="825"/>
      <c r="H52" s="825"/>
      <c r="I52" s="825"/>
      <c r="J52" s="825"/>
      <c r="K52" s="825"/>
      <c r="L52" s="896">
        <v>9</v>
      </c>
      <c r="M52" s="242" t="s">
        <v>419</v>
      </c>
      <c r="N52" s="213" t="s">
        <v>355</v>
      </c>
      <c r="O52" s="898">
        <v>0</v>
      </c>
      <c r="P52" s="898">
        <v>0</v>
      </c>
      <c r="Q52" s="898">
        <v>0</v>
      </c>
      <c r="R52" s="898">
        <v>0</v>
      </c>
      <c r="S52" s="898">
        <v>1.2</v>
      </c>
      <c r="T52" s="898">
        <v>0</v>
      </c>
      <c r="U52" s="794"/>
    </row>
    <row r="53" spans="1:21" ht="0.15" customHeight="1">
      <c r="A53" s="796">
        <v>3</v>
      </c>
      <c r="B53" s="825"/>
      <c r="C53" s="825"/>
      <c r="D53" s="825"/>
      <c r="E53" s="825"/>
      <c r="F53" s="825"/>
      <c r="G53" s="825"/>
      <c r="H53" s="825"/>
      <c r="I53" s="825"/>
      <c r="J53" s="825"/>
      <c r="K53" s="825"/>
      <c r="L53" s="896">
        <v>9</v>
      </c>
      <c r="M53" s="212"/>
      <c r="N53" s="213"/>
      <c r="O53" s="232"/>
      <c r="P53" s="232"/>
      <c r="Q53" s="232"/>
      <c r="R53" s="232"/>
      <c r="S53" s="232"/>
      <c r="T53" s="232"/>
      <c r="U53" s="233"/>
    </row>
    <row r="54" spans="1:21" s="80" customFormat="1" ht="13.8">
      <c r="A54" s="790" t="s">
        <v>102</v>
      </c>
      <c r="B54" s="758" t="s">
        <v>1369</v>
      </c>
      <c r="C54" s="899" t="s">
        <v>330</v>
      </c>
      <c r="D54" s="758"/>
      <c r="E54" s="758"/>
      <c r="F54" s="758"/>
      <c r="G54" s="758"/>
      <c r="H54" s="758"/>
      <c r="I54" s="758"/>
      <c r="J54" s="758"/>
      <c r="K54" s="646"/>
      <c r="L54" s="832" t="s">
        <v>1039</v>
      </c>
      <c r="M54" s="900" t="s">
        <v>330</v>
      </c>
      <c r="N54" s="213" t="s">
        <v>355</v>
      </c>
      <c r="O54" s="886"/>
      <c r="P54" s="895">
        <v>0</v>
      </c>
      <c r="Q54" s="895">
        <v>0</v>
      </c>
      <c r="R54" s="895"/>
      <c r="S54" s="895">
        <v>1.2</v>
      </c>
      <c r="T54" s="895">
        <v>0</v>
      </c>
      <c r="U54" s="794"/>
    </row>
    <row r="55" spans="1:21" s="80" customFormat="1">
      <c r="A55" s="769" t="s">
        <v>103</v>
      </c>
      <c r="B55" s="758"/>
      <c r="C55" s="758"/>
      <c r="D55" s="758"/>
      <c r="E55" s="758"/>
      <c r="F55" s="758"/>
      <c r="G55" s="758"/>
      <c r="H55" s="758"/>
      <c r="I55" s="758"/>
      <c r="J55" s="758"/>
      <c r="K55" s="758"/>
      <c r="L55" s="813" t="s">
        <v>2866</v>
      </c>
      <c r="M55" s="692"/>
      <c r="N55" s="692"/>
      <c r="O55" s="692"/>
      <c r="P55" s="692"/>
      <c r="Q55" s="692"/>
      <c r="R55" s="692"/>
      <c r="S55" s="692"/>
      <c r="T55" s="692"/>
      <c r="U55" s="692"/>
    </row>
    <row r="56" spans="1:21" s="80" customFormat="1" ht="22.8">
      <c r="A56" s="796">
        <v>4</v>
      </c>
      <c r="B56" s="758" t="s">
        <v>1420</v>
      </c>
      <c r="C56" s="758"/>
      <c r="D56" s="758"/>
      <c r="E56" s="758"/>
      <c r="F56" s="758"/>
      <c r="G56" s="758"/>
      <c r="H56" s="758"/>
      <c r="I56" s="758"/>
      <c r="J56" s="758"/>
      <c r="K56" s="758"/>
      <c r="L56" s="893">
        <v>0</v>
      </c>
      <c r="M56" s="209" t="s">
        <v>414</v>
      </c>
      <c r="N56" s="210" t="s">
        <v>355</v>
      </c>
      <c r="O56" s="894">
        <v>0</v>
      </c>
      <c r="P56" s="894">
        <v>44.84</v>
      </c>
      <c r="Q56" s="894">
        <v>38.78</v>
      </c>
      <c r="R56" s="894">
        <v>0</v>
      </c>
      <c r="S56" s="894">
        <v>60.72</v>
      </c>
      <c r="T56" s="894">
        <v>51.019999999999996</v>
      </c>
      <c r="U56" s="794"/>
    </row>
    <row r="57" spans="1:21" s="80" customFormat="1">
      <c r="A57" s="796">
        <v>4</v>
      </c>
      <c r="B57" s="758" t="s">
        <v>1306</v>
      </c>
      <c r="C57" s="758"/>
      <c r="D57" s="758"/>
      <c r="E57" s="758"/>
      <c r="F57" s="758"/>
      <c r="G57" s="758"/>
      <c r="H57" s="758"/>
      <c r="I57" s="758"/>
      <c r="J57" s="758"/>
      <c r="K57" s="758"/>
      <c r="L57" s="832" t="s">
        <v>17</v>
      </c>
      <c r="M57" s="242" t="s">
        <v>415</v>
      </c>
      <c r="N57" s="213" t="s">
        <v>355</v>
      </c>
      <c r="O57" s="886"/>
      <c r="P57" s="895">
        <v>3.17</v>
      </c>
      <c r="Q57" s="895">
        <v>0</v>
      </c>
      <c r="R57" s="895"/>
      <c r="S57" s="895">
        <v>3.93</v>
      </c>
      <c r="T57" s="895">
        <v>0</v>
      </c>
      <c r="U57" s="794"/>
    </row>
    <row r="58" spans="1:21" s="80" customFormat="1">
      <c r="A58" s="796">
        <v>4</v>
      </c>
      <c r="B58" s="758" t="s">
        <v>1307</v>
      </c>
      <c r="C58" s="758"/>
      <c r="D58" s="758"/>
      <c r="E58" s="758"/>
      <c r="F58" s="758"/>
      <c r="G58" s="758"/>
      <c r="H58" s="758"/>
      <c r="I58" s="758"/>
      <c r="J58" s="758"/>
      <c r="K58" s="758"/>
      <c r="L58" s="832" t="s">
        <v>101</v>
      </c>
      <c r="M58" s="242" t="s">
        <v>416</v>
      </c>
      <c r="N58" s="213" t="s">
        <v>355</v>
      </c>
      <c r="O58" s="886"/>
      <c r="P58" s="895">
        <v>2.89</v>
      </c>
      <c r="Q58" s="895">
        <v>0</v>
      </c>
      <c r="R58" s="895"/>
      <c r="S58" s="895">
        <v>2.87</v>
      </c>
      <c r="T58" s="895">
        <v>0</v>
      </c>
      <c r="U58" s="794"/>
    </row>
    <row r="59" spans="1:21" s="80" customFormat="1" ht="22.8">
      <c r="A59" s="796">
        <v>4</v>
      </c>
      <c r="B59" s="758" t="s">
        <v>1308</v>
      </c>
      <c r="C59" s="758"/>
      <c r="D59" s="758"/>
      <c r="E59" s="758"/>
      <c r="F59" s="758"/>
      <c r="G59" s="758"/>
      <c r="H59" s="758"/>
      <c r="I59" s="758"/>
      <c r="J59" s="758"/>
      <c r="K59" s="758"/>
      <c r="L59" s="832" t="s">
        <v>102</v>
      </c>
      <c r="M59" s="242" t="s">
        <v>1223</v>
      </c>
      <c r="N59" s="213" t="s">
        <v>355</v>
      </c>
      <c r="O59" s="886"/>
      <c r="P59" s="895"/>
      <c r="Q59" s="895"/>
      <c r="R59" s="895"/>
      <c r="S59" s="895"/>
      <c r="T59" s="895">
        <v>0</v>
      </c>
      <c r="U59" s="794"/>
    </row>
    <row r="60" spans="1:21">
      <c r="A60" s="796">
        <v>4</v>
      </c>
      <c r="B60" s="825" t="s">
        <v>1362</v>
      </c>
      <c r="C60" s="825"/>
      <c r="D60" s="825"/>
      <c r="E60" s="825"/>
      <c r="F60" s="825"/>
      <c r="G60" s="825"/>
      <c r="H60" s="825"/>
      <c r="I60" s="825"/>
      <c r="J60" s="825"/>
      <c r="K60" s="825"/>
      <c r="L60" s="896">
        <v>4</v>
      </c>
      <c r="M60" s="242" t="s">
        <v>417</v>
      </c>
      <c r="N60" s="213" t="s">
        <v>355</v>
      </c>
      <c r="O60" s="897"/>
      <c r="P60" s="897">
        <v>10.09</v>
      </c>
      <c r="Q60" s="897">
        <v>10.09</v>
      </c>
      <c r="R60" s="897"/>
      <c r="S60" s="897">
        <v>15.41</v>
      </c>
      <c r="T60" s="895">
        <v>15.41</v>
      </c>
      <c r="U60" s="794"/>
    </row>
    <row r="61" spans="1:21" s="80" customFormat="1" ht="22.8">
      <c r="A61" s="796">
        <v>4</v>
      </c>
      <c r="B61" s="758" t="s">
        <v>1311</v>
      </c>
      <c r="C61" s="758"/>
      <c r="D61" s="758"/>
      <c r="E61" s="758"/>
      <c r="F61" s="758"/>
      <c r="G61" s="758"/>
      <c r="H61" s="758"/>
      <c r="I61" s="758"/>
      <c r="J61" s="758"/>
      <c r="K61" s="758"/>
      <c r="L61" s="832" t="s">
        <v>119</v>
      </c>
      <c r="M61" s="242" t="s">
        <v>418</v>
      </c>
      <c r="N61" s="213" t="s">
        <v>355</v>
      </c>
      <c r="O61" s="886"/>
      <c r="P61" s="886"/>
      <c r="Q61" s="886"/>
      <c r="R61" s="886"/>
      <c r="S61" s="886"/>
      <c r="T61" s="895">
        <v>0</v>
      </c>
      <c r="U61" s="794"/>
    </row>
    <row r="62" spans="1:21" s="80" customFormat="1">
      <c r="A62" s="796">
        <v>4</v>
      </c>
      <c r="B62" s="758" t="s">
        <v>1363</v>
      </c>
      <c r="C62" s="758"/>
      <c r="D62" s="758"/>
      <c r="E62" s="758"/>
      <c r="F62" s="758"/>
      <c r="G62" s="758"/>
      <c r="H62" s="758"/>
      <c r="I62" s="758"/>
      <c r="J62" s="758"/>
      <c r="K62" s="758"/>
      <c r="L62" s="832" t="s">
        <v>123</v>
      </c>
      <c r="M62" s="242" t="s">
        <v>136</v>
      </c>
      <c r="N62" s="213" t="s">
        <v>355</v>
      </c>
      <c r="O62" s="886"/>
      <c r="P62" s="886"/>
      <c r="Q62" s="886"/>
      <c r="R62" s="886"/>
      <c r="S62" s="886"/>
      <c r="T62" s="895">
        <v>0</v>
      </c>
      <c r="U62" s="794"/>
    </row>
    <row r="63" spans="1:21" s="80" customFormat="1">
      <c r="A63" s="796">
        <v>4</v>
      </c>
      <c r="B63" s="758" t="s">
        <v>1364</v>
      </c>
      <c r="C63" s="758"/>
      <c r="D63" s="758"/>
      <c r="E63" s="758"/>
      <c r="F63" s="758"/>
      <c r="G63" s="758"/>
      <c r="H63" s="758"/>
      <c r="I63" s="758"/>
      <c r="J63" s="758"/>
      <c r="K63" s="758"/>
      <c r="L63" s="832" t="s">
        <v>124</v>
      </c>
      <c r="M63" s="242" t="s">
        <v>135</v>
      </c>
      <c r="N63" s="213" t="s">
        <v>355</v>
      </c>
      <c r="O63" s="886"/>
      <c r="P63" s="886"/>
      <c r="Q63" s="886"/>
      <c r="R63" s="886"/>
      <c r="S63" s="886"/>
      <c r="T63" s="895">
        <v>0</v>
      </c>
      <c r="U63" s="794"/>
    </row>
    <row r="64" spans="1:21" s="80" customFormat="1" ht="22.8">
      <c r="A64" s="796">
        <v>4</v>
      </c>
      <c r="B64" s="758" t="s">
        <v>1365</v>
      </c>
      <c r="C64" s="758"/>
      <c r="D64" s="758"/>
      <c r="E64" s="758"/>
      <c r="F64" s="758"/>
      <c r="G64" s="758"/>
      <c r="H64" s="758"/>
      <c r="I64" s="758"/>
      <c r="J64" s="758"/>
      <c r="K64" s="758"/>
      <c r="L64" s="832" t="s">
        <v>125</v>
      </c>
      <c r="M64" s="242" t="s">
        <v>1224</v>
      </c>
      <c r="N64" s="213" t="s">
        <v>355</v>
      </c>
      <c r="O64" s="886"/>
      <c r="P64" s="886">
        <v>28.69</v>
      </c>
      <c r="Q64" s="886">
        <v>28.69</v>
      </c>
      <c r="R64" s="886"/>
      <c r="S64" s="886">
        <v>35.61</v>
      </c>
      <c r="T64" s="895">
        <v>35.61</v>
      </c>
      <c r="U64" s="794"/>
    </row>
    <row r="65" spans="1:21">
      <c r="A65" s="796">
        <v>4</v>
      </c>
      <c r="B65" s="825" t="s">
        <v>1369</v>
      </c>
      <c r="C65" s="825"/>
      <c r="D65" s="825"/>
      <c r="E65" s="825"/>
      <c r="F65" s="825"/>
      <c r="G65" s="825"/>
      <c r="H65" s="825"/>
      <c r="I65" s="825"/>
      <c r="J65" s="825"/>
      <c r="K65" s="825"/>
      <c r="L65" s="896">
        <v>9</v>
      </c>
      <c r="M65" s="242" t="s">
        <v>419</v>
      </c>
      <c r="N65" s="213" t="s">
        <v>355</v>
      </c>
      <c r="O65" s="898">
        <v>0</v>
      </c>
      <c r="P65" s="898">
        <v>0</v>
      </c>
      <c r="Q65" s="898">
        <v>0</v>
      </c>
      <c r="R65" s="898">
        <v>0</v>
      </c>
      <c r="S65" s="898">
        <v>2.9</v>
      </c>
      <c r="T65" s="898">
        <v>0</v>
      </c>
      <c r="U65" s="794"/>
    </row>
    <row r="66" spans="1:21" ht="0.15" customHeight="1">
      <c r="A66" s="796">
        <v>4</v>
      </c>
      <c r="B66" s="825"/>
      <c r="C66" s="825"/>
      <c r="D66" s="825"/>
      <c r="E66" s="825"/>
      <c r="F66" s="825"/>
      <c r="G66" s="825"/>
      <c r="H66" s="825"/>
      <c r="I66" s="825"/>
      <c r="J66" s="825"/>
      <c r="K66" s="825"/>
      <c r="L66" s="896">
        <v>9</v>
      </c>
      <c r="M66" s="212"/>
      <c r="N66" s="213"/>
      <c r="O66" s="232"/>
      <c r="P66" s="232"/>
      <c r="Q66" s="232"/>
      <c r="R66" s="232"/>
      <c r="S66" s="232"/>
      <c r="T66" s="232"/>
      <c r="U66" s="233"/>
    </row>
    <row r="67" spans="1:21" s="80" customFormat="1" ht="13.8">
      <c r="A67" s="790" t="s">
        <v>103</v>
      </c>
      <c r="B67" s="758" t="s">
        <v>1369</v>
      </c>
      <c r="C67" s="899" t="s">
        <v>330</v>
      </c>
      <c r="D67" s="758"/>
      <c r="E67" s="758"/>
      <c r="F67" s="758"/>
      <c r="G67" s="758"/>
      <c r="H67" s="758"/>
      <c r="I67" s="758"/>
      <c r="J67" s="758"/>
      <c r="K67" s="646"/>
      <c r="L67" s="832" t="s">
        <v>1039</v>
      </c>
      <c r="M67" s="900" t="s">
        <v>330</v>
      </c>
      <c r="N67" s="213" t="s">
        <v>355</v>
      </c>
      <c r="O67" s="886"/>
      <c r="P67" s="895"/>
      <c r="Q67" s="895">
        <v>0</v>
      </c>
      <c r="R67" s="895"/>
      <c r="S67" s="895">
        <v>2.9</v>
      </c>
      <c r="T67" s="895">
        <v>0</v>
      </c>
      <c r="U67" s="794"/>
    </row>
    <row r="68" spans="1:21" s="80" customFormat="1">
      <c r="A68" s="769" t="s">
        <v>119</v>
      </c>
      <c r="B68" s="758"/>
      <c r="C68" s="758"/>
      <c r="D68" s="758"/>
      <c r="E68" s="758"/>
      <c r="F68" s="758"/>
      <c r="G68" s="758"/>
      <c r="H68" s="758"/>
      <c r="I68" s="758"/>
      <c r="J68" s="758"/>
      <c r="K68" s="758"/>
      <c r="L68" s="813" t="s">
        <v>2868</v>
      </c>
      <c r="M68" s="692"/>
      <c r="N68" s="692"/>
      <c r="O68" s="692"/>
      <c r="P68" s="692"/>
      <c r="Q68" s="692"/>
      <c r="R68" s="692"/>
      <c r="S68" s="692"/>
      <c r="T68" s="692"/>
      <c r="U68" s="692"/>
    </row>
    <row r="69" spans="1:21" s="80" customFormat="1" ht="22.8">
      <c r="A69" s="796">
        <v>5</v>
      </c>
      <c r="B69" s="758" t="s">
        <v>1420</v>
      </c>
      <c r="C69" s="758"/>
      <c r="D69" s="758"/>
      <c r="E69" s="758"/>
      <c r="F69" s="758"/>
      <c r="G69" s="758"/>
      <c r="H69" s="758"/>
      <c r="I69" s="758"/>
      <c r="J69" s="758"/>
      <c r="K69" s="758"/>
      <c r="L69" s="893">
        <v>0</v>
      </c>
      <c r="M69" s="209" t="s">
        <v>414</v>
      </c>
      <c r="N69" s="210" t="s">
        <v>355</v>
      </c>
      <c r="O69" s="894">
        <v>0</v>
      </c>
      <c r="P69" s="894">
        <v>105.91999999999999</v>
      </c>
      <c r="Q69" s="894">
        <v>98.52</v>
      </c>
      <c r="R69" s="894">
        <v>0</v>
      </c>
      <c r="S69" s="894">
        <v>132.04</v>
      </c>
      <c r="T69" s="894">
        <v>111.15</v>
      </c>
      <c r="U69" s="794"/>
    </row>
    <row r="70" spans="1:21" s="80" customFormat="1">
      <c r="A70" s="796">
        <v>5</v>
      </c>
      <c r="B70" s="758" t="s">
        <v>1306</v>
      </c>
      <c r="C70" s="758"/>
      <c r="D70" s="758"/>
      <c r="E70" s="758"/>
      <c r="F70" s="758"/>
      <c r="G70" s="758"/>
      <c r="H70" s="758"/>
      <c r="I70" s="758"/>
      <c r="J70" s="758"/>
      <c r="K70" s="758"/>
      <c r="L70" s="832" t="s">
        <v>17</v>
      </c>
      <c r="M70" s="242" t="s">
        <v>415</v>
      </c>
      <c r="N70" s="213" t="s">
        <v>355</v>
      </c>
      <c r="O70" s="886"/>
      <c r="P70" s="895">
        <v>7.4</v>
      </c>
      <c r="Q70" s="895">
        <v>6.75</v>
      </c>
      <c r="R70" s="895"/>
      <c r="S70" s="895">
        <v>8.44</v>
      </c>
      <c r="T70" s="895">
        <v>0</v>
      </c>
      <c r="U70" s="794"/>
    </row>
    <row r="71" spans="1:21" s="80" customFormat="1">
      <c r="A71" s="796">
        <v>5</v>
      </c>
      <c r="B71" s="758" t="s">
        <v>1307</v>
      </c>
      <c r="C71" s="758"/>
      <c r="D71" s="758"/>
      <c r="E71" s="758"/>
      <c r="F71" s="758"/>
      <c r="G71" s="758"/>
      <c r="H71" s="758"/>
      <c r="I71" s="758"/>
      <c r="J71" s="758"/>
      <c r="K71" s="758"/>
      <c r="L71" s="832" t="s">
        <v>101</v>
      </c>
      <c r="M71" s="242" t="s">
        <v>416</v>
      </c>
      <c r="N71" s="213" t="s">
        <v>355</v>
      </c>
      <c r="O71" s="886"/>
      <c r="P71" s="895">
        <v>6.75</v>
      </c>
      <c r="Q71" s="895">
        <v>0</v>
      </c>
      <c r="R71" s="895"/>
      <c r="S71" s="895">
        <v>6.21</v>
      </c>
      <c r="T71" s="895">
        <v>0</v>
      </c>
      <c r="U71" s="794"/>
    </row>
    <row r="72" spans="1:21" s="80" customFormat="1" ht="22.8">
      <c r="A72" s="796">
        <v>5</v>
      </c>
      <c r="B72" s="758" t="s">
        <v>1308</v>
      </c>
      <c r="C72" s="758"/>
      <c r="D72" s="758"/>
      <c r="E72" s="758"/>
      <c r="F72" s="758"/>
      <c r="G72" s="758"/>
      <c r="H72" s="758"/>
      <c r="I72" s="758"/>
      <c r="J72" s="758"/>
      <c r="K72" s="758"/>
      <c r="L72" s="832" t="s">
        <v>102</v>
      </c>
      <c r="M72" s="242" t="s">
        <v>1223</v>
      </c>
      <c r="N72" s="213" t="s">
        <v>355</v>
      </c>
      <c r="O72" s="886"/>
      <c r="P72" s="895"/>
      <c r="Q72" s="895"/>
      <c r="R72" s="895"/>
      <c r="S72" s="895"/>
      <c r="T72" s="895">
        <v>0</v>
      </c>
      <c r="U72" s="794"/>
    </row>
    <row r="73" spans="1:21">
      <c r="A73" s="796">
        <v>5</v>
      </c>
      <c r="B73" s="825" t="s">
        <v>1362</v>
      </c>
      <c r="C73" s="825"/>
      <c r="D73" s="825"/>
      <c r="E73" s="825"/>
      <c r="F73" s="825"/>
      <c r="G73" s="825"/>
      <c r="H73" s="825"/>
      <c r="I73" s="825"/>
      <c r="J73" s="825"/>
      <c r="K73" s="825"/>
      <c r="L73" s="896">
        <v>4</v>
      </c>
      <c r="M73" s="242" t="s">
        <v>417</v>
      </c>
      <c r="N73" s="213" t="s">
        <v>355</v>
      </c>
      <c r="O73" s="897"/>
      <c r="P73" s="897">
        <v>24.75</v>
      </c>
      <c r="Q73" s="897">
        <v>24.75</v>
      </c>
      <c r="R73" s="897"/>
      <c r="S73" s="897">
        <v>33.43</v>
      </c>
      <c r="T73" s="897">
        <v>33.43</v>
      </c>
      <c r="U73" s="794"/>
    </row>
    <row r="74" spans="1:21" s="80" customFormat="1" ht="22.8">
      <c r="A74" s="796">
        <v>5</v>
      </c>
      <c r="B74" s="758" t="s">
        <v>1311</v>
      </c>
      <c r="C74" s="758"/>
      <c r="D74" s="758"/>
      <c r="E74" s="758"/>
      <c r="F74" s="758"/>
      <c r="G74" s="758"/>
      <c r="H74" s="758"/>
      <c r="I74" s="758"/>
      <c r="J74" s="758"/>
      <c r="K74" s="758"/>
      <c r="L74" s="832" t="s">
        <v>119</v>
      </c>
      <c r="M74" s="242" t="s">
        <v>418</v>
      </c>
      <c r="N74" s="213" t="s">
        <v>355</v>
      </c>
      <c r="O74" s="886"/>
      <c r="P74" s="886"/>
      <c r="Q74" s="886"/>
      <c r="R74" s="886"/>
      <c r="S74" s="886"/>
      <c r="T74" s="895">
        <v>0</v>
      </c>
      <c r="U74" s="794"/>
    </row>
    <row r="75" spans="1:21" s="80" customFormat="1">
      <c r="A75" s="796">
        <v>5</v>
      </c>
      <c r="B75" s="758" t="s">
        <v>1363</v>
      </c>
      <c r="C75" s="758"/>
      <c r="D75" s="758"/>
      <c r="E75" s="758"/>
      <c r="F75" s="758"/>
      <c r="G75" s="758"/>
      <c r="H75" s="758"/>
      <c r="I75" s="758"/>
      <c r="J75" s="758"/>
      <c r="K75" s="758"/>
      <c r="L75" s="832" t="s">
        <v>123</v>
      </c>
      <c r="M75" s="242" t="s">
        <v>136</v>
      </c>
      <c r="N75" s="213" t="s">
        <v>355</v>
      </c>
      <c r="O75" s="886"/>
      <c r="P75" s="886"/>
      <c r="Q75" s="886"/>
      <c r="R75" s="886"/>
      <c r="S75" s="886"/>
      <c r="T75" s="895">
        <v>0</v>
      </c>
      <c r="U75" s="794"/>
    </row>
    <row r="76" spans="1:21" s="80" customFormat="1">
      <c r="A76" s="796">
        <v>5</v>
      </c>
      <c r="B76" s="758" t="s">
        <v>1364</v>
      </c>
      <c r="C76" s="758"/>
      <c r="D76" s="758"/>
      <c r="E76" s="758"/>
      <c r="F76" s="758"/>
      <c r="G76" s="758"/>
      <c r="H76" s="758"/>
      <c r="I76" s="758"/>
      <c r="J76" s="758"/>
      <c r="K76" s="758"/>
      <c r="L76" s="832" t="s">
        <v>124</v>
      </c>
      <c r="M76" s="242" t="s">
        <v>135</v>
      </c>
      <c r="N76" s="213" t="s">
        <v>355</v>
      </c>
      <c r="O76" s="886"/>
      <c r="P76" s="886"/>
      <c r="Q76" s="886"/>
      <c r="R76" s="886"/>
      <c r="S76" s="886"/>
      <c r="T76" s="895">
        <v>0</v>
      </c>
      <c r="U76" s="794"/>
    </row>
    <row r="77" spans="1:21" s="80" customFormat="1" ht="22.8">
      <c r="A77" s="796">
        <v>5</v>
      </c>
      <c r="B77" s="758" t="s">
        <v>1365</v>
      </c>
      <c r="C77" s="758"/>
      <c r="D77" s="758"/>
      <c r="E77" s="758"/>
      <c r="F77" s="758"/>
      <c r="G77" s="758"/>
      <c r="H77" s="758"/>
      <c r="I77" s="758"/>
      <c r="J77" s="758"/>
      <c r="K77" s="758"/>
      <c r="L77" s="832" t="s">
        <v>125</v>
      </c>
      <c r="M77" s="242" t="s">
        <v>1224</v>
      </c>
      <c r="N77" s="213" t="s">
        <v>355</v>
      </c>
      <c r="O77" s="886"/>
      <c r="P77" s="886">
        <v>67.02</v>
      </c>
      <c r="Q77" s="886">
        <v>67.02</v>
      </c>
      <c r="R77" s="886"/>
      <c r="S77" s="886">
        <v>77.72</v>
      </c>
      <c r="T77" s="886">
        <v>77.72</v>
      </c>
      <c r="U77" s="794"/>
    </row>
    <row r="78" spans="1:21">
      <c r="A78" s="796">
        <v>5</v>
      </c>
      <c r="B78" s="825" t="s">
        <v>1369</v>
      </c>
      <c r="C78" s="825"/>
      <c r="D78" s="825"/>
      <c r="E78" s="825"/>
      <c r="F78" s="825"/>
      <c r="G78" s="825"/>
      <c r="H78" s="825"/>
      <c r="I78" s="825"/>
      <c r="J78" s="825"/>
      <c r="K78" s="825"/>
      <c r="L78" s="896">
        <v>9</v>
      </c>
      <c r="M78" s="242" t="s">
        <v>419</v>
      </c>
      <c r="N78" s="213" t="s">
        <v>355</v>
      </c>
      <c r="O78" s="898">
        <v>0</v>
      </c>
      <c r="P78" s="898">
        <v>0</v>
      </c>
      <c r="Q78" s="898">
        <v>0</v>
      </c>
      <c r="R78" s="898">
        <v>0</v>
      </c>
      <c r="S78" s="898">
        <v>6.24</v>
      </c>
      <c r="T78" s="898">
        <v>0</v>
      </c>
      <c r="U78" s="794"/>
    </row>
    <row r="79" spans="1:21" ht="0.15" customHeight="1">
      <c r="A79" s="796">
        <v>5</v>
      </c>
      <c r="B79" s="825"/>
      <c r="C79" s="825"/>
      <c r="D79" s="825"/>
      <c r="E79" s="825"/>
      <c r="F79" s="825"/>
      <c r="G79" s="825"/>
      <c r="H79" s="825"/>
      <c r="I79" s="825"/>
      <c r="J79" s="825"/>
      <c r="K79" s="825"/>
      <c r="L79" s="896">
        <v>9</v>
      </c>
      <c r="M79" s="212"/>
      <c r="N79" s="213"/>
      <c r="O79" s="232"/>
      <c r="P79" s="232"/>
      <c r="Q79" s="232"/>
      <c r="R79" s="232"/>
      <c r="S79" s="232"/>
      <c r="T79" s="232"/>
      <c r="U79" s="233"/>
    </row>
    <row r="80" spans="1:21" s="80" customFormat="1" ht="13.8">
      <c r="A80" s="790" t="s">
        <v>119</v>
      </c>
      <c r="B80" s="758" t="s">
        <v>1369</v>
      </c>
      <c r="C80" s="899" t="s">
        <v>330</v>
      </c>
      <c r="D80" s="758"/>
      <c r="E80" s="758"/>
      <c r="F80" s="758"/>
      <c r="G80" s="758"/>
      <c r="H80" s="758"/>
      <c r="I80" s="758"/>
      <c r="J80" s="758"/>
      <c r="K80" s="646"/>
      <c r="L80" s="832" t="s">
        <v>1039</v>
      </c>
      <c r="M80" s="900" t="s">
        <v>330</v>
      </c>
      <c r="N80" s="213" t="s">
        <v>355</v>
      </c>
      <c r="O80" s="886"/>
      <c r="P80" s="895"/>
      <c r="Q80" s="895">
        <v>0</v>
      </c>
      <c r="R80" s="895"/>
      <c r="S80" s="895">
        <v>6.24</v>
      </c>
      <c r="T80" s="895">
        <v>0</v>
      </c>
      <c r="U80" s="794"/>
    </row>
    <row r="81" spans="1:21" s="80" customFormat="1">
      <c r="A81" s="769" t="s">
        <v>123</v>
      </c>
      <c r="B81" s="758"/>
      <c r="C81" s="758"/>
      <c r="D81" s="758"/>
      <c r="E81" s="758"/>
      <c r="F81" s="758"/>
      <c r="G81" s="758"/>
      <c r="H81" s="758"/>
      <c r="I81" s="758"/>
      <c r="J81" s="758"/>
      <c r="K81" s="758"/>
      <c r="L81" s="813" t="s">
        <v>2870</v>
      </c>
      <c r="M81" s="692"/>
      <c r="N81" s="692"/>
      <c r="O81" s="692"/>
      <c r="P81" s="692"/>
      <c r="Q81" s="692"/>
      <c r="R81" s="692"/>
      <c r="S81" s="692"/>
      <c r="T81" s="692"/>
      <c r="U81" s="692"/>
    </row>
    <row r="82" spans="1:21" s="80" customFormat="1" ht="22.8">
      <c r="A82" s="796">
        <v>6</v>
      </c>
      <c r="B82" s="758" t="s">
        <v>1420</v>
      </c>
      <c r="C82" s="758"/>
      <c r="D82" s="758"/>
      <c r="E82" s="758"/>
      <c r="F82" s="758"/>
      <c r="G82" s="758"/>
      <c r="H82" s="758"/>
      <c r="I82" s="758"/>
      <c r="J82" s="758"/>
      <c r="K82" s="758"/>
      <c r="L82" s="893">
        <v>0</v>
      </c>
      <c r="M82" s="209" t="s">
        <v>414</v>
      </c>
      <c r="N82" s="210" t="s">
        <v>355</v>
      </c>
      <c r="O82" s="894">
        <v>0</v>
      </c>
      <c r="P82" s="894">
        <v>33.68</v>
      </c>
      <c r="Q82" s="894">
        <v>28.84</v>
      </c>
      <c r="R82" s="894">
        <v>0</v>
      </c>
      <c r="S82" s="894">
        <v>40.58</v>
      </c>
      <c r="T82" s="894">
        <v>32.97</v>
      </c>
      <c r="U82" s="794"/>
    </row>
    <row r="83" spans="1:21" s="80" customFormat="1">
      <c r="A83" s="796">
        <v>6</v>
      </c>
      <c r="B83" s="758" t="s">
        <v>1306</v>
      </c>
      <c r="C83" s="758"/>
      <c r="D83" s="758"/>
      <c r="E83" s="758"/>
      <c r="F83" s="758"/>
      <c r="G83" s="758"/>
      <c r="H83" s="758"/>
      <c r="I83" s="758"/>
      <c r="J83" s="758"/>
      <c r="K83" s="758"/>
      <c r="L83" s="832" t="s">
        <v>17</v>
      </c>
      <c r="M83" s="242" t="s">
        <v>415</v>
      </c>
      <c r="N83" s="213" t="s">
        <v>355</v>
      </c>
      <c r="O83" s="886"/>
      <c r="P83" s="895">
        <v>2.64</v>
      </c>
      <c r="Q83" s="895">
        <v>0</v>
      </c>
      <c r="R83" s="895"/>
      <c r="S83" s="895">
        <v>3.75</v>
      </c>
      <c r="T83" s="895">
        <v>0</v>
      </c>
      <c r="U83" s="794"/>
    </row>
    <row r="84" spans="1:21" s="80" customFormat="1">
      <c r="A84" s="796">
        <v>6</v>
      </c>
      <c r="B84" s="758" t="s">
        <v>1307</v>
      </c>
      <c r="C84" s="758"/>
      <c r="D84" s="758"/>
      <c r="E84" s="758"/>
      <c r="F84" s="758"/>
      <c r="G84" s="758"/>
      <c r="H84" s="758"/>
      <c r="I84" s="758"/>
      <c r="J84" s="758"/>
      <c r="K84" s="758"/>
      <c r="L84" s="832" t="s">
        <v>101</v>
      </c>
      <c r="M84" s="242" t="s">
        <v>416</v>
      </c>
      <c r="N84" s="213" t="s">
        <v>355</v>
      </c>
      <c r="O84" s="886"/>
      <c r="P84" s="895">
        <v>2.2000000000000002</v>
      </c>
      <c r="Q84" s="895">
        <v>0</v>
      </c>
      <c r="R84" s="895"/>
      <c r="S84" s="895">
        <v>2.06</v>
      </c>
      <c r="T84" s="895">
        <v>0</v>
      </c>
      <c r="U84" s="794"/>
    </row>
    <row r="85" spans="1:21" s="80" customFormat="1" ht="22.8">
      <c r="A85" s="796">
        <v>6</v>
      </c>
      <c r="B85" s="758" t="s">
        <v>1308</v>
      </c>
      <c r="C85" s="758"/>
      <c r="D85" s="758"/>
      <c r="E85" s="758"/>
      <c r="F85" s="758"/>
      <c r="G85" s="758"/>
      <c r="H85" s="758"/>
      <c r="I85" s="758"/>
      <c r="J85" s="758"/>
      <c r="K85" s="758"/>
      <c r="L85" s="832" t="s">
        <v>102</v>
      </c>
      <c r="M85" s="242" t="s">
        <v>1223</v>
      </c>
      <c r="N85" s="213" t="s">
        <v>355</v>
      </c>
      <c r="O85" s="886"/>
      <c r="P85" s="895"/>
      <c r="Q85" s="895"/>
      <c r="R85" s="895"/>
      <c r="S85" s="895"/>
      <c r="T85" s="895">
        <v>0</v>
      </c>
      <c r="U85" s="794"/>
    </row>
    <row r="86" spans="1:21">
      <c r="A86" s="796">
        <v>6</v>
      </c>
      <c r="B86" s="825" t="s">
        <v>1362</v>
      </c>
      <c r="C86" s="825"/>
      <c r="D86" s="825"/>
      <c r="E86" s="825"/>
      <c r="F86" s="825"/>
      <c r="G86" s="825"/>
      <c r="H86" s="825"/>
      <c r="I86" s="825"/>
      <c r="J86" s="825"/>
      <c r="K86" s="825"/>
      <c r="L86" s="896">
        <v>4</v>
      </c>
      <c r="M86" s="242" t="s">
        <v>417</v>
      </c>
      <c r="N86" s="213" t="s">
        <v>355</v>
      </c>
      <c r="O86" s="897"/>
      <c r="P86" s="897">
        <v>8.34</v>
      </c>
      <c r="Q86" s="897">
        <v>8.34</v>
      </c>
      <c r="R86" s="897"/>
      <c r="S86" s="897">
        <v>11.27</v>
      </c>
      <c r="T86" s="895">
        <v>11.27</v>
      </c>
      <c r="U86" s="794"/>
    </row>
    <row r="87" spans="1:21" s="80" customFormat="1" ht="22.8">
      <c r="A87" s="796">
        <v>6</v>
      </c>
      <c r="B87" s="758" t="s">
        <v>1311</v>
      </c>
      <c r="C87" s="758"/>
      <c r="D87" s="758"/>
      <c r="E87" s="758"/>
      <c r="F87" s="758"/>
      <c r="G87" s="758"/>
      <c r="H87" s="758"/>
      <c r="I87" s="758"/>
      <c r="J87" s="758"/>
      <c r="K87" s="758"/>
      <c r="L87" s="832" t="s">
        <v>119</v>
      </c>
      <c r="M87" s="242" t="s">
        <v>418</v>
      </c>
      <c r="N87" s="213" t="s">
        <v>355</v>
      </c>
      <c r="O87" s="886"/>
      <c r="P87" s="886"/>
      <c r="Q87" s="886"/>
      <c r="R87" s="886"/>
      <c r="S87" s="886"/>
      <c r="T87" s="895">
        <v>0</v>
      </c>
      <c r="U87" s="794"/>
    </row>
    <row r="88" spans="1:21" s="80" customFormat="1">
      <c r="A88" s="796">
        <v>6</v>
      </c>
      <c r="B88" s="758" t="s">
        <v>1363</v>
      </c>
      <c r="C88" s="758"/>
      <c r="D88" s="758"/>
      <c r="E88" s="758"/>
      <c r="F88" s="758"/>
      <c r="G88" s="758"/>
      <c r="H88" s="758"/>
      <c r="I88" s="758"/>
      <c r="J88" s="758"/>
      <c r="K88" s="758"/>
      <c r="L88" s="832" t="s">
        <v>123</v>
      </c>
      <c r="M88" s="242" t="s">
        <v>136</v>
      </c>
      <c r="N88" s="213" t="s">
        <v>355</v>
      </c>
      <c r="O88" s="886"/>
      <c r="P88" s="886"/>
      <c r="Q88" s="886"/>
      <c r="R88" s="886"/>
      <c r="S88" s="886"/>
      <c r="T88" s="895">
        <v>0</v>
      </c>
      <c r="U88" s="794"/>
    </row>
    <row r="89" spans="1:21" s="80" customFormat="1">
      <c r="A89" s="796">
        <v>6</v>
      </c>
      <c r="B89" s="758" t="s">
        <v>1364</v>
      </c>
      <c r="C89" s="758"/>
      <c r="D89" s="758"/>
      <c r="E89" s="758"/>
      <c r="F89" s="758"/>
      <c r="G89" s="758"/>
      <c r="H89" s="758"/>
      <c r="I89" s="758"/>
      <c r="J89" s="758"/>
      <c r="K89" s="758"/>
      <c r="L89" s="832" t="s">
        <v>124</v>
      </c>
      <c r="M89" s="242" t="s">
        <v>135</v>
      </c>
      <c r="N89" s="213" t="s">
        <v>355</v>
      </c>
      <c r="O89" s="886"/>
      <c r="P89" s="886"/>
      <c r="Q89" s="886"/>
      <c r="R89" s="886"/>
      <c r="S89" s="886"/>
      <c r="T89" s="895">
        <v>0</v>
      </c>
      <c r="U89" s="794"/>
    </row>
    <row r="90" spans="1:21" s="80" customFormat="1" ht="22.8">
      <c r="A90" s="796">
        <v>6</v>
      </c>
      <c r="B90" s="758" t="s">
        <v>1365</v>
      </c>
      <c r="C90" s="758"/>
      <c r="D90" s="758"/>
      <c r="E90" s="758"/>
      <c r="F90" s="758"/>
      <c r="G90" s="758"/>
      <c r="H90" s="758"/>
      <c r="I90" s="758"/>
      <c r="J90" s="758"/>
      <c r="K90" s="758"/>
      <c r="L90" s="832" t="s">
        <v>125</v>
      </c>
      <c r="M90" s="242" t="s">
        <v>1224</v>
      </c>
      <c r="N90" s="213" t="s">
        <v>355</v>
      </c>
      <c r="O90" s="886"/>
      <c r="P90" s="886">
        <v>20.5</v>
      </c>
      <c r="Q90" s="886">
        <v>20.5</v>
      </c>
      <c r="R90" s="886"/>
      <c r="S90" s="886">
        <v>21.7</v>
      </c>
      <c r="T90" s="895">
        <v>21.7</v>
      </c>
      <c r="U90" s="794"/>
    </row>
    <row r="91" spans="1:21">
      <c r="A91" s="796">
        <v>6</v>
      </c>
      <c r="B91" s="825" t="s">
        <v>1369</v>
      </c>
      <c r="C91" s="825"/>
      <c r="D91" s="825"/>
      <c r="E91" s="825"/>
      <c r="F91" s="825"/>
      <c r="G91" s="825"/>
      <c r="H91" s="825"/>
      <c r="I91" s="825"/>
      <c r="J91" s="825"/>
      <c r="K91" s="825"/>
      <c r="L91" s="896">
        <v>9</v>
      </c>
      <c r="M91" s="242" t="s">
        <v>419</v>
      </c>
      <c r="N91" s="213" t="s">
        <v>355</v>
      </c>
      <c r="O91" s="898">
        <v>0</v>
      </c>
      <c r="P91" s="898">
        <v>0</v>
      </c>
      <c r="Q91" s="898">
        <v>0</v>
      </c>
      <c r="R91" s="898">
        <v>0</v>
      </c>
      <c r="S91" s="898">
        <v>1.8</v>
      </c>
      <c r="T91" s="898">
        <v>0</v>
      </c>
      <c r="U91" s="794"/>
    </row>
    <row r="92" spans="1:21" ht="0.15" customHeight="1">
      <c r="A92" s="796">
        <v>6</v>
      </c>
      <c r="B92" s="825"/>
      <c r="C92" s="825"/>
      <c r="D92" s="825"/>
      <c r="E92" s="825"/>
      <c r="F92" s="825"/>
      <c r="G92" s="825"/>
      <c r="H92" s="825"/>
      <c r="I92" s="825"/>
      <c r="J92" s="825"/>
      <c r="K92" s="825"/>
      <c r="L92" s="896">
        <v>9</v>
      </c>
      <c r="M92" s="212"/>
      <c r="N92" s="213"/>
      <c r="O92" s="232"/>
      <c r="P92" s="232"/>
      <c r="Q92" s="232"/>
      <c r="R92" s="232"/>
      <c r="S92" s="232"/>
      <c r="T92" s="232"/>
      <c r="U92" s="233"/>
    </row>
    <row r="93" spans="1:21" s="80" customFormat="1" ht="13.8">
      <c r="A93" s="790" t="s">
        <v>123</v>
      </c>
      <c r="B93" s="758" t="s">
        <v>1369</v>
      </c>
      <c r="C93" s="899" t="s">
        <v>330</v>
      </c>
      <c r="D93" s="758"/>
      <c r="E93" s="758"/>
      <c r="F93" s="758"/>
      <c r="G93" s="758"/>
      <c r="H93" s="758"/>
      <c r="I93" s="758"/>
      <c r="J93" s="758"/>
      <c r="K93" s="646"/>
      <c r="L93" s="832" t="s">
        <v>1039</v>
      </c>
      <c r="M93" s="900" t="s">
        <v>330</v>
      </c>
      <c r="N93" s="213" t="s">
        <v>355</v>
      </c>
      <c r="O93" s="886"/>
      <c r="P93" s="895"/>
      <c r="Q93" s="895">
        <v>0</v>
      </c>
      <c r="R93" s="895"/>
      <c r="S93" s="895">
        <v>1.8</v>
      </c>
      <c r="T93" s="895">
        <v>0</v>
      </c>
      <c r="U93" s="794"/>
    </row>
    <row r="94" spans="1:21" s="80" customFormat="1">
      <c r="A94" s="769" t="s">
        <v>124</v>
      </c>
      <c r="B94" s="758"/>
      <c r="C94" s="758"/>
      <c r="D94" s="758"/>
      <c r="E94" s="758"/>
      <c r="F94" s="758"/>
      <c r="G94" s="758"/>
      <c r="H94" s="758"/>
      <c r="I94" s="758"/>
      <c r="J94" s="758"/>
      <c r="K94" s="758"/>
      <c r="L94" s="813" t="s">
        <v>2872</v>
      </c>
      <c r="M94" s="692"/>
      <c r="N94" s="692"/>
      <c r="O94" s="692"/>
      <c r="P94" s="692"/>
      <c r="Q94" s="692"/>
      <c r="R94" s="692"/>
      <c r="S94" s="692"/>
      <c r="T94" s="692"/>
      <c r="U94" s="692"/>
    </row>
    <row r="95" spans="1:21" s="80" customFormat="1" ht="22.8">
      <c r="A95" s="796">
        <v>7</v>
      </c>
      <c r="B95" s="758" t="s">
        <v>1420</v>
      </c>
      <c r="C95" s="758"/>
      <c r="D95" s="758"/>
      <c r="E95" s="758"/>
      <c r="F95" s="758"/>
      <c r="G95" s="758"/>
      <c r="H95" s="758"/>
      <c r="I95" s="758"/>
      <c r="J95" s="758"/>
      <c r="K95" s="758"/>
      <c r="L95" s="893">
        <v>0</v>
      </c>
      <c r="M95" s="209" t="s">
        <v>414</v>
      </c>
      <c r="N95" s="210" t="s">
        <v>355</v>
      </c>
      <c r="O95" s="894">
        <v>0</v>
      </c>
      <c r="P95" s="894">
        <v>206.17000000000002</v>
      </c>
      <c r="Q95" s="894">
        <v>0</v>
      </c>
      <c r="R95" s="894">
        <v>0</v>
      </c>
      <c r="S95" s="894">
        <v>251.6</v>
      </c>
      <c r="T95" s="894">
        <v>211.7</v>
      </c>
      <c r="U95" s="794"/>
    </row>
    <row r="96" spans="1:21" s="80" customFormat="1">
      <c r="A96" s="796">
        <v>7</v>
      </c>
      <c r="B96" s="758" t="s">
        <v>1306</v>
      </c>
      <c r="C96" s="758"/>
      <c r="D96" s="758"/>
      <c r="E96" s="758"/>
      <c r="F96" s="758"/>
      <c r="G96" s="758"/>
      <c r="H96" s="758"/>
      <c r="I96" s="758"/>
      <c r="J96" s="758"/>
      <c r="K96" s="758"/>
      <c r="L96" s="832" t="s">
        <v>17</v>
      </c>
      <c r="M96" s="242" t="s">
        <v>415</v>
      </c>
      <c r="N96" s="213" t="s">
        <v>355</v>
      </c>
      <c r="O96" s="886"/>
      <c r="P96" s="895">
        <v>13.97</v>
      </c>
      <c r="Q96" s="895">
        <v>0</v>
      </c>
      <c r="R96" s="895"/>
      <c r="S96" s="895">
        <v>15.68</v>
      </c>
      <c r="T96" s="895">
        <v>0</v>
      </c>
      <c r="U96" s="794"/>
    </row>
    <row r="97" spans="1:21" s="80" customFormat="1">
      <c r="A97" s="796">
        <v>7</v>
      </c>
      <c r="B97" s="758" t="s">
        <v>1307</v>
      </c>
      <c r="C97" s="758"/>
      <c r="D97" s="758"/>
      <c r="E97" s="758"/>
      <c r="F97" s="758"/>
      <c r="G97" s="758"/>
      <c r="H97" s="758"/>
      <c r="I97" s="758"/>
      <c r="J97" s="758"/>
      <c r="K97" s="758"/>
      <c r="L97" s="832" t="s">
        <v>101</v>
      </c>
      <c r="M97" s="242" t="s">
        <v>416</v>
      </c>
      <c r="N97" s="213" t="s">
        <v>355</v>
      </c>
      <c r="O97" s="886"/>
      <c r="P97" s="895">
        <v>12.21</v>
      </c>
      <c r="Q97" s="895">
        <v>0</v>
      </c>
      <c r="R97" s="895"/>
      <c r="S97" s="895">
        <v>11.49</v>
      </c>
      <c r="T97" s="895">
        <v>0</v>
      </c>
      <c r="U97" s="794"/>
    </row>
    <row r="98" spans="1:21" s="80" customFormat="1" ht="22.8">
      <c r="A98" s="796">
        <v>7</v>
      </c>
      <c r="B98" s="758" t="s">
        <v>1308</v>
      </c>
      <c r="C98" s="758"/>
      <c r="D98" s="758"/>
      <c r="E98" s="758"/>
      <c r="F98" s="758"/>
      <c r="G98" s="758"/>
      <c r="H98" s="758"/>
      <c r="I98" s="758"/>
      <c r="J98" s="758"/>
      <c r="K98" s="758"/>
      <c r="L98" s="832" t="s">
        <v>102</v>
      </c>
      <c r="M98" s="242" t="s">
        <v>1223</v>
      </c>
      <c r="N98" s="213" t="s">
        <v>355</v>
      </c>
      <c r="O98" s="886"/>
      <c r="P98" s="895"/>
      <c r="Q98" s="895"/>
      <c r="R98" s="895"/>
      <c r="S98" s="895"/>
      <c r="T98" s="895">
        <v>0</v>
      </c>
      <c r="U98" s="794"/>
    </row>
    <row r="99" spans="1:21">
      <c r="A99" s="796">
        <v>7</v>
      </c>
      <c r="B99" s="825" t="s">
        <v>1362</v>
      </c>
      <c r="C99" s="825"/>
      <c r="D99" s="825"/>
      <c r="E99" s="825"/>
      <c r="F99" s="825"/>
      <c r="G99" s="825"/>
      <c r="H99" s="825"/>
      <c r="I99" s="825"/>
      <c r="J99" s="825"/>
      <c r="K99" s="825"/>
      <c r="L99" s="896">
        <v>4</v>
      </c>
      <c r="M99" s="242" t="s">
        <v>417</v>
      </c>
      <c r="N99" s="213" t="s">
        <v>355</v>
      </c>
      <c r="O99" s="897"/>
      <c r="P99" s="897">
        <v>50.12</v>
      </c>
      <c r="Q99" s="897"/>
      <c r="R99" s="897"/>
      <c r="S99" s="897">
        <v>72.98</v>
      </c>
      <c r="T99" s="895">
        <v>72.98</v>
      </c>
      <c r="U99" s="794"/>
    </row>
    <row r="100" spans="1:21" s="80" customFormat="1" ht="22.8">
      <c r="A100" s="796">
        <v>7</v>
      </c>
      <c r="B100" s="758" t="s">
        <v>1311</v>
      </c>
      <c r="C100" s="758"/>
      <c r="D100" s="758"/>
      <c r="E100" s="758"/>
      <c r="F100" s="758"/>
      <c r="G100" s="758"/>
      <c r="H100" s="758"/>
      <c r="I100" s="758"/>
      <c r="J100" s="758"/>
      <c r="K100" s="758"/>
      <c r="L100" s="832" t="s">
        <v>119</v>
      </c>
      <c r="M100" s="242" t="s">
        <v>418</v>
      </c>
      <c r="N100" s="213" t="s">
        <v>355</v>
      </c>
      <c r="O100" s="886"/>
      <c r="P100" s="886"/>
      <c r="Q100" s="886"/>
      <c r="R100" s="886"/>
      <c r="S100" s="886"/>
      <c r="T100" s="895">
        <v>0</v>
      </c>
      <c r="U100" s="794"/>
    </row>
    <row r="101" spans="1:21" s="80" customFormat="1">
      <c r="A101" s="796">
        <v>7</v>
      </c>
      <c r="B101" s="758" t="s">
        <v>1363</v>
      </c>
      <c r="C101" s="758"/>
      <c r="D101" s="758"/>
      <c r="E101" s="758"/>
      <c r="F101" s="758"/>
      <c r="G101" s="758"/>
      <c r="H101" s="758"/>
      <c r="I101" s="758"/>
      <c r="J101" s="758"/>
      <c r="K101" s="758"/>
      <c r="L101" s="832" t="s">
        <v>123</v>
      </c>
      <c r="M101" s="242" t="s">
        <v>136</v>
      </c>
      <c r="N101" s="213" t="s">
        <v>355</v>
      </c>
      <c r="O101" s="886"/>
      <c r="P101" s="886"/>
      <c r="Q101" s="886"/>
      <c r="R101" s="886"/>
      <c r="S101" s="886"/>
      <c r="T101" s="895">
        <v>0</v>
      </c>
      <c r="U101" s="794"/>
    </row>
    <row r="102" spans="1:21" s="80" customFormat="1">
      <c r="A102" s="796">
        <v>7</v>
      </c>
      <c r="B102" s="758" t="s">
        <v>1364</v>
      </c>
      <c r="C102" s="758"/>
      <c r="D102" s="758"/>
      <c r="E102" s="758"/>
      <c r="F102" s="758"/>
      <c r="G102" s="758"/>
      <c r="H102" s="758"/>
      <c r="I102" s="758"/>
      <c r="J102" s="758"/>
      <c r="K102" s="758"/>
      <c r="L102" s="832" t="s">
        <v>124</v>
      </c>
      <c r="M102" s="242" t="s">
        <v>135</v>
      </c>
      <c r="N102" s="213" t="s">
        <v>355</v>
      </c>
      <c r="O102" s="886"/>
      <c r="P102" s="886"/>
      <c r="Q102" s="886"/>
      <c r="R102" s="886"/>
      <c r="S102" s="886"/>
      <c r="T102" s="895">
        <v>0</v>
      </c>
      <c r="U102" s="794"/>
    </row>
    <row r="103" spans="1:21" s="80" customFormat="1" ht="22.8">
      <c r="A103" s="796">
        <v>7</v>
      </c>
      <c r="B103" s="758" t="s">
        <v>1365</v>
      </c>
      <c r="C103" s="758"/>
      <c r="D103" s="758"/>
      <c r="E103" s="758"/>
      <c r="F103" s="758"/>
      <c r="G103" s="758"/>
      <c r="H103" s="758"/>
      <c r="I103" s="758"/>
      <c r="J103" s="758"/>
      <c r="K103" s="758"/>
      <c r="L103" s="832" t="s">
        <v>125</v>
      </c>
      <c r="M103" s="242" t="s">
        <v>1224</v>
      </c>
      <c r="N103" s="213" t="s">
        <v>355</v>
      </c>
      <c r="O103" s="886"/>
      <c r="P103" s="886">
        <v>129.87</v>
      </c>
      <c r="Q103" s="886"/>
      <c r="R103" s="886"/>
      <c r="S103" s="886">
        <v>138.72</v>
      </c>
      <c r="T103" s="895">
        <v>138.72</v>
      </c>
      <c r="U103" s="794"/>
    </row>
    <row r="104" spans="1:21">
      <c r="A104" s="796">
        <v>7</v>
      </c>
      <c r="B104" s="825" t="s">
        <v>1369</v>
      </c>
      <c r="C104" s="825"/>
      <c r="D104" s="825"/>
      <c r="E104" s="825"/>
      <c r="F104" s="825"/>
      <c r="G104" s="825"/>
      <c r="H104" s="825"/>
      <c r="I104" s="825"/>
      <c r="J104" s="825"/>
      <c r="K104" s="825"/>
      <c r="L104" s="896">
        <v>9</v>
      </c>
      <c r="M104" s="242" t="s">
        <v>419</v>
      </c>
      <c r="N104" s="213" t="s">
        <v>355</v>
      </c>
      <c r="O104" s="898">
        <v>0</v>
      </c>
      <c r="P104" s="898">
        <v>0</v>
      </c>
      <c r="Q104" s="898">
        <v>0</v>
      </c>
      <c r="R104" s="898">
        <v>0</v>
      </c>
      <c r="S104" s="898">
        <v>12.73</v>
      </c>
      <c r="T104" s="898">
        <v>0</v>
      </c>
      <c r="U104" s="794"/>
    </row>
    <row r="105" spans="1:21" ht="0.15" customHeight="1">
      <c r="A105" s="796">
        <v>7</v>
      </c>
      <c r="B105" s="825"/>
      <c r="C105" s="825"/>
      <c r="D105" s="825"/>
      <c r="E105" s="825"/>
      <c r="F105" s="825"/>
      <c r="G105" s="825"/>
      <c r="H105" s="825"/>
      <c r="I105" s="825"/>
      <c r="J105" s="825"/>
      <c r="K105" s="825"/>
      <c r="L105" s="896">
        <v>9</v>
      </c>
      <c r="M105" s="212"/>
      <c r="N105" s="213"/>
      <c r="O105" s="232"/>
      <c r="P105" s="232"/>
      <c r="Q105" s="232"/>
      <c r="R105" s="232"/>
      <c r="S105" s="232"/>
      <c r="T105" s="232"/>
      <c r="U105" s="233"/>
    </row>
    <row r="106" spans="1:21" s="80" customFormat="1" ht="13.8">
      <c r="A106" s="790" t="s">
        <v>124</v>
      </c>
      <c r="B106" s="758" t="s">
        <v>1369</v>
      </c>
      <c r="C106" s="899" t="s">
        <v>330</v>
      </c>
      <c r="D106" s="758"/>
      <c r="E106" s="758"/>
      <c r="F106" s="758"/>
      <c r="G106" s="758"/>
      <c r="H106" s="758"/>
      <c r="I106" s="758"/>
      <c r="J106" s="758"/>
      <c r="K106" s="646"/>
      <c r="L106" s="832" t="s">
        <v>1039</v>
      </c>
      <c r="M106" s="900" t="s">
        <v>330</v>
      </c>
      <c r="N106" s="213" t="s">
        <v>355</v>
      </c>
      <c r="O106" s="886"/>
      <c r="P106" s="895"/>
      <c r="Q106" s="895">
        <v>0</v>
      </c>
      <c r="R106" s="895"/>
      <c r="S106" s="895">
        <v>12.73</v>
      </c>
      <c r="T106" s="895">
        <v>0</v>
      </c>
      <c r="U106" s="794"/>
    </row>
    <row r="107" spans="1:21" s="80" customFormat="1">
      <c r="A107" s="769" t="s">
        <v>125</v>
      </c>
      <c r="B107" s="758"/>
      <c r="C107" s="758"/>
      <c r="D107" s="758"/>
      <c r="E107" s="758"/>
      <c r="F107" s="758"/>
      <c r="G107" s="758"/>
      <c r="H107" s="758"/>
      <c r="I107" s="758"/>
      <c r="J107" s="758"/>
      <c r="K107" s="758"/>
      <c r="L107" s="813" t="s">
        <v>2874</v>
      </c>
      <c r="M107" s="692"/>
      <c r="N107" s="692"/>
      <c r="O107" s="692"/>
      <c r="P107" s="692"/>
      <c r="Q107" s="692"/>
      <c r="R107" s="692"/>
      <c r="S107" s="692"/>
      <c r="T107" s="692"/>
      <c r="U107" s="692"/>
    </row>
    <row r="108" spans="1:21" s="80" customFormat="1" ht="22.8">
      <c r="A108" s="796">
        <v>8</v>
      </c>
      <c r="B108" s="758" t="s">
        <v>1420</v>
      </c>
      <c r="C108" s="758"/>
      <c r="D108" s="758"/>
      <c r="E108" s="758"/>
      <c r="F108" s="758"/>
      <c r="G108" s="758"/>
      <c r="H108" s="758"/>
      <c r="I108" s="758"/>
      <c r="J108" s="758"/>
      <c r="K108" s="758"/>
      <c r="L108" s="893">
        <v>0</v>
      </c>
      <c r="M108" s="209" t="s">
        <v>414</v>
      </c>
      <c r="N108" s="210" t="s">
        <v>355</v>
      </c>
      <c r="O108" s="894">
        <v>0</v>
      </c>
      <c r="P108" s="894">
        <v>0</v>
      </c>
      <c r="Q108" s="894">
        <v>0</v>
      </c>
      <c r="R108" s="894">
        <v>0</v>
      </c>
      <c r="S108" s="894">
        <v>82.679999999999993</v>
      </c>
      <c r="T108" s="894">
        <v>82.679999999999993</v>
      </c>
      <c r="U108" s="794"/>
    </row>
    <row r="109" spans="1:21" s="80" customFormat="1">
      <c r="A109" s="796">
        <v>8</v>
      </c>
      <c r="B109" s="758" t="s">
        <v>1306</v>
      </c>
      <c r="C109" s="758"/>
      <c r="D109" s="758"/>
      <c r="E109" s="758"/>
      <c r="F109" s="758"/>
      <c r="G109" s="758"/>
      <c r="H109" s="758"/>
      <c r="I109" s="758"/>
      <c r="J109" s="758"/>
      <c r="K109" s="758"/>
      <c r="L109" s="832" t="s">
        <v>17</v>
      </c>
      <c r="M109" s="242" t="s">
        <v>415</v>
      </c>
      <c r="N109" s="213" t="s">
        <v>355</v>
      </c>
      <c r="O109" s="886"/>
      <c r="P109" s="895"/>
      <c r="Q109" s="895"/>
      <c r="R109" s="895"/>
      <c r="S109" s="895"/>
      <c r="T109" s="895"/>
      <c r="U109" s="794"/>
    </row>
    <row r="110" spans="1:21" s="80" customFormat="1">
      <c r="A110" s="796">
        <v>8</v>
      </c>
      <c r="B110" s="758" t="s">
        <v>1307</v>
      </c>
      <c r="C110" s="758"/>
      <c r="D110" s="758"/>
      <c r="E110" s="758"/>
      <c r="F110" s="758"/>
      <c r="G110" s="758"/>
      <c r="H110" s="758"/>
      <c r="I110" s="758"/>
      <c r="J110" s="758"/>
      <c r="K110" s="758"/>
      <c r="L110" s="832" t="s">
        <v>101</v>
      </c>
      <c r="M110" s="242" t="s">
        <v>416</v>
      </c>
      <c r="N110" s="213" t="s">
        <v>355</v>
      </c>
      <c r="O110" s="886"/>
      <c r="P110" s="895"/>
      <c r="Q110" s="895"/>
      <c r="R110" s="895"/>
      <c r="S110" s="895"/>
      <c r="T110" s="895"/>
      <c r="U110" s="794"/>
    </row>
    <row r="111" spans="1:21" s="80" customFormat="1" ht="22.8">
      <c r="A111" s="796">
        <v>8</v>
      </c>
      <c r="B111" s="758" t="s">
        <v>1308</v>
      </c>
      <c r="C111" s="758"/>
      <c r="D111" s="758"/>
      <c r="E111" s="758"/>
      <c r="F111" s="758"/>
      <c r="G111" s="758"/>
      <c r="H111" s="758"/>
      <c r="I111" s="758"/>
      <c r="J111" s="758"/>
      <c r="K111" s="758"/>
      <c r="L111" s="832" t="s">
        <v>102</v>
      </c>
      <c r="M111" s="242" t="s">
        <v>1223</v>
      </c>
      <c r="N111" s="213" t="s">
        <v>355</v>
      </c>
      <c r="O111" s="886"/>
      <c r="P111" s="895"/>
      <c r="Q111" s="895"/>
      <c r="R111" s="895"/>
      <c r="S111" s="895"/>
      <c r="T111" s="895"/>
      <c r="U111" s="794"/>
    </row>
    <row r="112" spans="1:21">
      <c r="A112" s="796">
        <v>8</v>
      </c>
      <c r="B112" s="825" t="s">
        <v>1362</v>
      </c>
      <c r="C112" s="825"/>
      <c r="D112" s="825"/>
      <c r="E112" s="825"/>
      <c r="F112" s="825"/>
      <c r="G112" s="825"/>
      <c r="H112" s="825"/>
      <c r="I112" s="825"/>
      <c r="J112" s="825"/>
      <c r="K112" s="825"/>
      <c r="L112" s="896">
        <v>4</v>
      </c>
      <c r="M112" s="242" t="s">
        <v>417</v>
      </c>
      <c r="N112" s="213" t="s">
        <v>355</v>
      </c>
      <c r="O112" s="897"/>
      <c r="P112" s="897"/>
      <c r="Q112" s="897"/>
      <c r="R112" s="897"/>
      <c r="S112" s="897">
        <v>5.66</v>
      </c>
      <c r="T112" s="897">
        <v>5.66</v>
      </c>
      <c r="U112" s="794"/>
    </row>
    <row r="113" spans="1:21" s="80" customFormat="1" ht="22.8">
      <c r="A113" s="796">
        <v>8</v>
      </c>
      <c r="B113" s="758" t="s">
        <v>1311</v>
      </c>
      <c r="C113" s="758"/>
      <c r="D113" s="758"/>
      <c r="E113" s="758"/>
      <c r="F113" s="758"/>
      <c r="G113" s="758"/>
      <c r="H113" s="758"/>
      <c r="I113" s="758"/>
      <c r="J113" s="758"/>
      <c r="K113" s="758"/>
      <c r="L113" s="832" t="s">
        <v>119</v>
      </c>
      <c r="M113" s="242" t="s">
        <v>418</v>
      </c>
      <c r="N113" s="213" t="s">
        <v>355</v>
      </c>
      <c r="O113" s="886"/>
      <c r="P113" s="886"/>
      <c r="Q113" s="886"/>
      <c r="R113" s="886"/>
      <c r="S113" s="886"/>
      <c r="T113" s="886"/>
      <c r="U113" s="794"/>
    </row>
    <row r="114" spans="1:21" s="80" customFormat="1">
      <c r="A114" s="796">
        <v>8</v>
      </c>
      <c r="B114" s="758" t="s">
        <v>1363</v>
      </c>
      <c r="C114" s="758"/>
      <c r="D114" s="758"/>
      <c r="E114" s="758"/>
      <c r="F114" s="758"/>
      <c r="G114" s="758"/>
      <c r="H114" s="758"/>
      <c r="I114" s="758"/>
      <c r="J114" s="758"/>
      <c r="K114" s="758"/>
      <c r="L114" s="832" t="s">
        <v>123</v>
      </c>
      <c r="M114" s="242" t="s">
        <v>136</v>
      </c>
      <c r="N114" s="213" t="s">
        <v>355</v>
      </c>
      <c r="O114" s="886"/>
      <c r="P114" s="886"/>
      <c r="Q114" s="886"/>
      <c r="R114" s="886"/>
      <c r="S114" s="886"/>
      <c r="T114" s="886"/>
      <c r="U114" s="794"/>
    </row>
    <row r="115" spans="1:21" s="80" customFormat="1">
      <c r="A115" s="796">
        <v>8</v>
      </c>
      <c r="B115" s="758" t="s">
        <v>1364</v>
      </c>
      <c r="C115" s="758"/>
      <c r="D115" s="758"/>
      <c r="E115" s="758"/>
      <c r="F115" s="758"/>
      <c r="G115" s="758"/>
      <c r="H115" s="758"/>
      <c r="I115" s="758"/>
      <c r="J115" s="758"/>
      <c r="K115" s="758"/>
      <c r="L115" s="832" t="s">
        <v>124</v>
      </c>
      <c r="M115" s="242" t="s">
        <v>135</v>
      </c>
      <c r="N115" s="213" t="s">
        <v>355</v>
      </c>
      <c r="O115" s="886"/>
      <c r="P115" s="886"/>
      <c r="Q115" s="886"/>
      <c r="R115" s="886"/>
      <c r="S115" s="886"/>
      <c r="T115" s="886"/>
      <c r="U115" s="794"/>
    </row>
    <row r="116" spans="1:21" s="80" customFormat="1" ht="22.8">
      <c r="A116" s="796">
        <v>8</v>
      </c>
      <c r="B116" s="758" t="s">
        <v>1365</v>
      </c>
      <c r="C116" s="758"/>
      <c r="D116" s="758"/>
      <c r="E116" s="758"/>
      <c r="F116" s="758"/>
      <c r="G116" s="758"/>
      <c r="H116" s="758"/>
      <c r="I116" s="758"/>
      <c r="J116" s="758"/>
      <c r="K116" s="758"/>
      <c r="L116" s="832" t="s">
        <v>125</v>
      </c>
      <c r="M116" s="242" t="s">
        <v>1224</v>
      </c>
      <c r="N116" s="213" t="s">
        <v>355</v>
      </c>
      <c r="O116" s="886"/>
      <c r="P116" s="886"/>
      <c r="Q116" s="886"/>
      <c r="R116" s="886"/>
      <c r="S116" s="886">
        <v>77.02</v>
      </c>
      <c r="T116" s="886">
        <v>77.02</v>
      </c>
      <c r="U116" s="794"/>
    </row>
    <row r="117" spans="1:21">
      <c r="A117" s="796">
        <v>8</v>
      </c>
      <c r="B117" s="825" t="s">
        <v>1369</v>
      </c>
      <c r="C117" s="825"/>
      <c r="D117" s="825"/>
      <c r="E117" s="825"/>
      <c r="F117" s="825"/>
      <c r="G117" s="825"/>
      <c r="H117" s="825"/>
      <c r="I117" s="825"/>
      <c r="J117" s="825"/>
      <c r="K117" s="825"/>
      <c r="L117" s="896">
        <v>9</v>
      </c>
      <c r="M117" s="242" t="s">
        <v>419</v>
      </c>
      <c r="N117" s="213" t="s">
        <v>355</v>
      </c>
      <c r="O117" s="898">
        <v>0</v>
      </c>
      <c r="P117" s="898">
        <v>0</v>
      </c>
      <c r="Q117" s="898">
        <v>0</v>
      </c>
      <c r="R117" s="898">
        <v>0</v>
      </c>
      <c r="S117" s="898">
        <v>0</v>
      </c>
      <c r="T117" s="898">
        <v>0</v>
      </c>
      <c r="U117" s="794"/>
    </row>
    <row r="118" spans="1:21" ht="0.15" customHeight="1">
      <c r="A118" s="796">
        <v>8</v>
      </c>
      <c r="B118" s="825"/>
      <c r="C118" s="825"/>
      <c r="D118" s="825"/>
      <c r="E118" s="825"/>
      <c r="F118" s="825"/>
      <c r="G118" s="825"/>
      <c r="H118" s="825"/>
      <c r="I118" s="825"/>
      <c r="J118" s="825"/>
      <c r="K118" s="825"/>
      <c r="L118" s="896">
        <v>9</v>
      </c>
      <c r="M118" s="212"/>
      <c r="N118" s="213"/>
      <c r="O118" s="232"/>
      <c r="P118" s="232"/>
      <c r="Q118" s="232"/>
      <c r="R118" s="232"/>
      <c r="S118" s="232"/>
      <c r="T118" s="232"/>
      <c r="U118" s="233"/>
    </row>
    <row r="119" spans="1:21">
      <c r="A119" s="825"/>
      <c r="B119" s="825"/>
      <c r="C119" s="825"/>
      <c r="D119" s="825"/>
      <c r="E119" s="825"/>
      <c r="F119" s="825"/>
      <c r="G119" s="825"/>
      <c r="H119" s="825"/>
      <c r="I119" s="825"/>
      <c r="J119" s="825"/>
      <c r="K119" s="825"/>
      <c r="L119" s="825"/>
      <c r="M119" s="825"/>
      <c r="N119" s="825"/>
      <c r="O119" s="825"/>
      <c r="P119" s="825"/>
      <c r="Q119" s="825"/>
      <c r="R119" s="825"/>
      <c r="S119" s="825"/>
      <c r="T119" s="825"/>
      <c r="U119" s="825"/>
    </row>
    <row r="120" spans="1:21" s="86" customFormat="1" ht="15" customHeight="1">
      <c r="A120" s="685"/>
      <c r="B120" s="685"/>
      <c r="C120" s="685"/>
      <c r="D120" s="685"/>
      <c r="E120" s="685"/>
      <c r="F120" s="685"/>
      <c r="G120" s="685"/>
      <c r="H120" s="685"/>
      <c r="I120" s="685"/>
      <c r="J120" s="685"/>
      <c r="K120" s="685"/>
      <c r="L120" s="1124" t="s">
        <v>1255</v>
      </c>
      <c r="M120" s="1124"/>
      <c r="N120" s="1124"/>
      <c r="O120" s="1124"/>
      <c r="P120" s="1124"/>
      <c r="Q120" s="1124"/>
      <c r="R120" s="1124"/>
      <c r="S120" s="1125"/>
      <c r="T120" s="1125"/>
      <c r="U120" s="1125"/>
    </row>
    <row r="121" spans="1:21" s="86" customFormat="1" ht="80.25" customHeight="1">
      <c r="A121" s="685"/>
      <c r="B121" s="685"/>
      <c r="C121" s="685"/>
      <c r="D121" s="685"/>
      <c r="E121" s="685"/>
      <c r="F121" s="685"/>
      <c r="G121" s="685"/>
      <c r="H121" s="685"/>
      <c r="I121" s="685"/>
      <c r="J121" s="685"/>
      <c r="K121" s="646"/>
      <c r="L121" s="1130" t="s">
        <v>2797</v>
      </c>
      <c r="M121" s="1126"/>
      <c r="N121" s="1126"/>
      <c r="O121" s="1126"/>
      <c r="P121" s="1126"/>
      <c r="Q121" s="1126"/>
      <c r="R121" s="1126"/>
      <c r="S121" s="1127"/>
      <c r="T121" s="1127"/>
      <c r="U121" s="1127"/>
    </row>
    <row r="122" spans="1:21" s="86" customFormat="1" ht="45" customHeight="1">
      <c r="A122" s="685"/>
      <c r="B122" s="685"/>
      <c r="C122" s="685"/>
      <c r="D122" s="685"/>
      <c r="E122" s="685"/>
      <c r="F122" s="685"/>
      <c r="G122" s="685"/>
      <c r="H122" s="685"/>
      <c r="I122" s="685"/>
      <c r="J122" s="685"/>
      <c r="K122" s="646" t="s">
        <v>2927</v>
      </c>
      <c r="L122" s="1130" t="s">
        <v>2844</v>
      </c>
      <c r="M122" s="1126"/>
      <c r="N122" s="1126"/>
      <c r="O122" s="1126"/>
      <c r="P122" s="1126"/>
      <c r="Q122" s="1126"/>
      <c r="R122" s="1126"/>
      <c r="S122" s="1127"/>
      <c r="T122" s="1127"/>
      <c r="U122" s="1127"/>
    </row>
  </sheetData>
  <sheetProtection formatColumns="0" formatRows="0" autoFilter="0"/>
  <mergeCells count="7">
    <mergeCell ref="L122:U122"/>
    <mergeCell ref="L120:U120"/>
    <mergeCell ref="L121:U121"/>
    <mergeCell ref="L14:L15"/>
    <mergeCell ref="M14:M15"/>
    <mergeCell ref="N14:N15"/>
    <mergeCell ref="U14:U15"/>
  </mergeCells>
  <dataValidations count="3">
    <dataValidation allowBlank="1" showInputMessage="1" showErrorMessage="1" sqref="S118:T118 S92:T92 S27:T27 S40:T40 S53:T53 S66:T66 S79:T79 S105:T105 S119:U65578"/>
    <dataValidation type="textLength" operator="lessThanOrEqual" allowBlank="1" showInputMessage="1" showErrorMessage="1" errorTitle="Ошибка" error="Допускается ввод не более 900 символов!" sqref="U17:U26 U30:U39 U43:U52 U56:U65 U69:U78 U82:U91 U95:U104 U28 U41 U54 U67 U80 U93 U106 U108:U117">
      <formula1>900</formula1>
    </dataValidation>
    <dataValidation type="decimal" allowBlank="1" showErrorMessage="1" errorTitle="Ошибка" error="Допускается ввод только неотрицательных чисел!" sqref="O18:T25 O31:T38 O44:T51 O57:T64 O70:T77 O83:T90 O96:T103 O109:T11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235"/>
  <sheetViews>
    <sheetView showGridLines="0" view="pageBreakPreview" topLeftCell="L50" zoomScale="60" zoomScaleNormal="100" workbookViewId="0"/>
  </sheetViews>
  <sheetFormatPr defaultColWidth="8.875" defaultRowHeight="11.4"/>
  <cols>
    <col min="1" max="10" width="8.875" style="100" hidden="1" customWidth="1"/>
    <col min="11" max="11" width="3.75" style="100" hidden="1" customWidth="1"/>
    <col min="12" max="12" width="8" style="100" customWidth="1"/>
    <col min="13" max="13" width="54.75" style="100" customWidth="1"/>
    <col min="14" max="14" width="11.875" style="100" customWidth="1"/>
    <col min="15" max="15" width="14.875" style="100" customWidth="1"/>
    <col min="16" max="16" width="13.25" style="100" customWidth="1"/>
    <col min="17" max="17" width="15" style="100" customWidth="1"/>
    <col min="18" max="18" width="15.125" style="100" customWidth="1"/>
    <col min="19" max="19" width="15" style="100" customWidth="1"/>
    <col min="20" max="22" width="13.25" style="100" customWidth="1"/>
    <col min="23" max="23" width="21.25" style="100" customWidth="1"/>
    <col min="24" max="16384" width="8.875" style="100"/>
  </cols>
  <sheetData>
    <row r="1" spans="1:23" hidden="1">
      <c r="A1" s="901"/>
      <c r="B1" s="901"/>
      <c r="C1" s="901"/>
      <c r="D1" s="901"/>
      <c r="E1" s="901"/>
      <c r="F1" s="901"/>
      <c r="G1" s="901"/>
      <c r="H1" s="901"/>
      <c r="I1" s="901"/>
      <c r="J1" s="901"/>
      <c r="K1" s="901"/>
      <c r="L1" s="901"/>
      <c r="M1" s="901"/>
      <c r="N1" s="901"/>
      <c r="O1" s="901">
        <v>2022</v>
      </c>
      <c r="P1" s="901">
        <v>2022</v>
      </c>
      <c r="Q1" s="901">
        <v>2022</v>
      </c>
      <c r="R1" s="901">
        <v>2022</v>
      </c>
      <c r="S1" s="901">
        <v>2023</v>
      </c>
      <c r="T1" s="901">
        <v>2023</v>
      </c>
      <c r="U1" s="685">
        <v>2024</v>
      </c>
      <c r="V1" s="685">
        <v>2024</v>
      </c>
      <c r="W1" s="901"/>
    </row>
    <row r="2" spans="1:23" hidden="1">
      <c r="A2" s="901"/>
      <c r="B2" s="901"/>
      <c r="C2" s="901"/>
      <c r="D2" s="901"/>
      <c r="E2" s="901"/>
      <c r="F2" s="901"/>
      <c r="G2" s="901"/>
      <c r="H2" s="901"/>
      <c r="I2" s="901"/>
      <c r="J2" s="901"/>
      <c r="K2" s="901"/>
      <c r="L2" s="901"/>
      <c r="M2" s="901"/>
      <c r="N2" s="901"/>
      <c r="O2" s="901" t="s">
        <v>968</v>
      </c>
      <c r="P2" s="901" t="s">
        <v>271</v>
      </c>
      <c r="Q2" s="901" t="s">
        <v>421</v>
      </c>
      <c r="R2" s="901" t="s">
        <v>422</v>
      </c>
      <c r="S2" s="901" t="s">
        <v>968</v>
      </c>
      <c r="T2" s="901" t="s">
        <v>271</v>
      </c>
      <c r="U2" s="901" t="s">
        <v>272</v>
      </c>
      <c r="V2" s="901" t="s">
        <v>271</v>
      </c>
      <c r="W2" s="901"/>
    </row>
    <row r="3" spans="1:23" hidden="1">
      <c r="A3" s="901"/>
      <c r="B3" s="901"/>
      <c r="C3" s="901"/>
      <c r="D3" s="901"/>
      <c r="E3" s="901"/>
      <c r="F3" s="901"/>
      <c r="G3" s="901"/>
      <c r="H3" s="901"/>
      <c r="I3" s="901"/>
      <c r="J3" s="901"/>
      <c r="K3" s="901"/>
      <c r="L3" s="901"/>
      <c r="M3" s="901"/>
      <c r="N3" s="901"/>
      <c r="O3" s="901"/>
      <c r="P3" s="901"/>
      <c r="Q3" s="901"/>
      <c r="R3" s="901"/>
      <c r="S3" s="901"/>
      <c r="T3" s="901"/>
      <c r="U3" s="685"/>
      <c r="V3" s="685"/>
      <c r="W3" s="901"/>
    </row>
    <row r="4" spans="1:23" hidden="1">
      <c r="A4" s="901"/>
      <c r="B4" s="901"/>
      <c r="C4" s="901"/>
      <c r="D4" s="901"/>
      <c r="E4" s="901"/>
      <c r="F4" s="901"/>
      <c r="G4" s="901"/>
      <c r="H4" s="901"/>
      <c r="I4" s="901"/>
      <c r="J4" s="901"/>
      <c r="K4" s="901"/>
      <c r="L4" s="901"/>
      <c r="M4" s="901"/>
      <c r="N4" s="901"/>
      <c r="O4" s="901"/>
      <c r="P4" s="901"/>
      <c r="Q4" s="901"/>
      <c r="R4" s="901"/>
      <c r="S4" s="901"/>
      <c r="T4" s="901"/>
      <c r="U4" s="685"/>
      <c r="V4" s="685"/>
      <c r="W4" s="901"/>
    </row>
    <row r="5" spans="1:23" hidden="1">
      <c r="A5" s="901"/>
      <c r="B5" s="901"/>
      <c r="C5" s="901"/>
      <c r="D5" s="901"/>
      <c r="E5" s="901"/>
      <c r="F5" s="901"/>
      <c r="G5" s="901"/>
      <c r="H5" s="901"/>
      <c r="I5" s="901"/>
      <c r="J5" s="901"/>
      <c r="K5" s="901"/>
      <c r="L5" s="901"/>
      <c r="M5" s="901"/>
      <c r="N5" s="901"/>
      <c r="O5" s="901"/>
      <c r="P5" s="901"/>
      <c r="Q5" s="901"/>
      <c r="R5" s="901"/>
      <c r="S5" s="901"/>
      <c r="T5" s="901"/>
      <c r="U5" s="685"/>
      <c r="V5" s="685"/>
      <c r="W5" s="901"/>
    </row>
    <row r="6" spans="1:23" hidden="1">
      <c r="A6" s="901"/>
      <c r="B6" s="901"/>
      <c r="C6" s="901"/>
      <c r="D6" s="901"/>
      <c r="E6" s="901"/>
      <c r="F6" s="901"/>
      <c r="G6" s="901"/>
      <c r="H6" s="901"/>
      <c r="I6" s="901"/>
      <c r="J6" s="901"/>
      <c r="K6" s="901"/>
      <c r="L6" s="901"/>
      <c r="M6" s="901"/>
      <c r="N6" s="901"/>
      <c r="O6" s="901"/>
      <c r="P6" s="901"/>
      <c r="Q6" s="901"/>
      <c r="R6" s="901"/>
      <c r="S6" s="901"/>
      <c r="T6" s="901"/>
      <c r="U6" s="685"/>
      <c r="V6" s="685"/>
      <c r="W6" s="901"/>
    </row>
    <row r="7" spans="1:23" hidden="1">
      <c r="A7" s="901"/>
      <c r="B7" s="901"/>
      <c r="C7" s="901"/>
      <c r="D7" s="901"/>
      <c r="E7" s="901"/>
      <c r="F7" s="901"/>
      <c r="G7" s="901"/>
      <c r="H7" s="901"/>
      <c r="I7" s="901"/>
      <c r="J7" s="901"/>
      <c r="K7" s="901"/>
      <c r="L7" s="901"/>
      <c r="M7" s="901"/>
      <c r="N7" s="901"/>
      <c r="O7" s="685" t="b">
        <v>1</v>
      </c>
      <c r="P7" s="685" t="b">
        <v>1</v>
      </c>
      <c r="Q7" s="685" t="b">
        <v>1</v>
      </c>
      <c r="R7" s="685" t="b">
        <v>1</v>
      </c>
      <c r="S7" s="685" t="b">
        <v>1</v>
      </c>
      <c r="T7" s="685" t="b">
        <v>1</v>
      </c>
      <c r="U7" s="717"/>
      <c r="V7" s="717"/>
      <c r="W7" s="901"/>
    </row>
    <row r="8" spans="1:23" hidden="1">
      <c r="A8" s="901"/>
      <c r="B8" s="901"/>
      <c r="C8" s="901"/>
      <c r="D8" s="901"/>
      <c r="E8" s="901"/>
      <c r="F8" s="901"/>
      <c r="G8" s="901"/>
      <c r="H8" s="901"/>
      <c r="I8" s="901"/>
      <c r="J8" s="901"/>
      <c r="K8" s="901"/>
      <c r="L8" s="901"/>
      <c r="M8" s="901"/>
      <c r="N8" s="901"/>
      <c r="O8" s="901"/>
      <c r="P8" s="901"/>
      <c r="Q8" s="901"/>
      <c r="R8" s="901"/>
      <c r="S8" s="901"/>
      <c r="T8" s="901"/>
      <c r="U8" s="901"/>
      <c r="V8" s="901"/>
      <c r="W8" s="901"/>
    </row>
    <row r="9" spans="1:23" hidden="1">
      <c r="A9" s="901"/>
      <c r="B9" s="901"/>
      <c r="C9" s="901"/>
      <c r="D9" s="901"/>
      <c r="E9" s="901"/>
      <c r="F9" s="901"/>
      <c r="G9" s="901"/>
      <c r="H9" s="901"/>
      <c r="I9" s="901"/>
      <c r="J9" s="901"/>
      <c r="K9" s="901"/>
      <c r="L9" s="901"/>
      <c r="M9" s="901"/>
      <c r="N9" s="901"/>
      <c r="O9" s="901"/>
      <c r="P9" s="901"/>
      <c r="Q9" s="901"/>
      <c r="R9" s="901"/>
      <c r="S9" s="901"/>
      <c r="T9" s="901"/>
      <c r="U9" s="901"/>
      <c r="V9" s="901"/>
      <c r="W9" s="901"/>
    </row>
    <row r="10" spans="1:23" hidden="1">
      <c r="A10" s="901"/>
      <c r="B10" s="901"/>
      <c r="C10" s="901"/>
      <c r="D10" s="901"/>
      <c r="E10" s="901"/>
      <c r="F10" s="901"/>
      <c r="G10" s="901"/>
      <c r="H10" s="901"/>
      <c r="I10" s="901"/>
      <c r="J10" s="901"/>
      <c r="K10" s="901"/>
      <c r="L10" s="901"/>
      <c r="M10" s="901"/>
      <c r="N10" s="901"/>
      <c r="O10" s="901"/>
      <c r="P10" s="901"/>
      <c r="Q10" s="901"/>
      <c r="R10" s="901"/>
      <c r="S10" s="901"/>
      <c r="T10" s="901"/>
      <c r="U10" s="901"/>
      <c r="V10" s="901"/>
      <c r="W10" s="901"/>
    </row>
    <row r="11" spans="1:23" s="98" customFormat="1" ht="15" hidden="1" customHeight="1">
      <c r="A11" s="902"/>
      <c r="B11" s="902"/>
      <c r="C11" s="902"/>
      <c r="D11" s="902"/>
      <c r="E11" s="902"/>
      <c r="F11" s="902"/>
      <c r="G11" s="902"/>
      <c r="H11" s="902"/>
      <c r="I11" s="902"/>
      <c r="J11" s="902"/>
      <c r="K11" s="902"/>
      <c r="L11" s="902"/>
      <c r="M11" s="662"/>
      <c r="N11" s="902"/>
      <c r="O11" s="902"/>
      <c r="P11" s="902"/>
      <c r="Q11" s="902"/>
      <c r="R11" s="902"/>
      <c r="S11" s="902"/>
      <c r="T11" s="902"/>
      <c r="U11" s="902"/>
      <c r="V11" s="902"/>
      <c r="W11" s="902"/>
    </row>
    <row r="12" spans="1:23" s="98" customFormat="1" ht="20.100000000000001" customHeight="1">
      <c r="A12" s="902"/>
      <c r="B12" s="902"/>
      <c r="C12" s="902"/>
      <c r="D12" s="902"/>
      <c r="E12" s="902"/>
      <c r="F12" s="902"/>
      <c r="G12" s="902"/>
      <c r="H12" s="902"/>
      <c r="I12" s="902"/>
      <c r="J12" s="902"/>
      <c r="K12" s="902"/>
      <c r="L12" s="358" t="s">
        <v>1110</v>
      </c>
      <c r="M12" s="247"/>
      <c r="N12" s="247"/>
      <c r="O12" s="247"/>
      <c r="P12" s="247"/>
      <c r="Q12" s="247"/>
      <c r="R12" s="247"/>
      <c r="S12" s="247"/>
      <c r="T12" s="247"/>
      <c r="U12" s="247"/>
      <c r="V12" s="247"/>
      <c r="W12" s="248"/>
    </row>
    <row r="13" spans="1:23" s="98" customFormat="1" ht="11.25" hidden="1" customHeight="1">
      <c r="A13" s="902"/>
      <c r="B13" s="902"/>
      <c r="C13" s="902"/>
      <c r="D13" s="902"/>
      <c r="E13" s="902"/>
      <c r="F13" s="902"/>
      <c r="G13" s="902"/>
      <c r="H13" s="902"/>
      <c r="I13" s="902"/>
      <c r="J13" s="902"/>
      <c r="K13" s="902"/>
      <c r="L13" s="902"/>
      <c r="M13" s="902"/>
      <c r="N13" s="902"/>
      <c r="O13" s="902"/>
      <c r="P13" s="902"/>
      <c r="Q13" s="902"/>
      <c r="R13" s="902"/>
      <c r="S13" s="902"/>
      <c r="T13" s="902"/>
      <c r="U13" s="902"/>
      <c r="V13" s="902"/>
      <c r="W13" s="902"/>
    </row>
    <row r="14" spans="1:23" s="98" customFormat="1" ht="22.5" hidden="1" customHeight="1">
      <c r="A14" s="902"/>
      <c r="B14" s="902"/>
      <c r="C14" s="902"/>
      <c r="D14" s="902"/>
      <c r="E14" s="902"/>
      <c r="F14" s="902"/>
      <c r="G14" s="902"/>
      <c r="H14" s="902"/>
      <c r="I14" s="902"/>
      <c r="J14" s="902"/>
      <c r="K14" s="902"/>
      <c r="L14" s="1140" t="s">
        <v>1111</v>
      </c>
      <c r="M14" s="1140"/>
      <c r="N14" s="903" t="s">
        <v>20</v>
      </c>
      <c r="O14" s="902"/>
      <c r="P14" s="902"/>
      <c r="Q14" s="902"/>
      <c r="R14" s="902"/>
      <c r="S14" s="902"/>
      <c r="T14" s="902"/>
      <c r="U14" s="902"/>
      <c r="V14" s="902"/>
      <c r="W14" s="902"/>
    </row>
    <row r="15" spans="1:23" s="98" customFormat="1" ht="11.25" customHeight="1">
      <c r="A15" s="902"/>
      <c r="B15" s="902"/>
      <c r="C15" s="902"/>
      <c r="D15" s="902"/>
      <c r="E15" s="902"/>
      <c r="F15" s="902"/>
      <c r="G15" s="902"/>
      <c r="H15" s="902"/>
      <c r="I15" s="902"/>
      <c r="J15" s="902"/>
      <c r="K15" s="902"/>
      <c r="L15" s="902"/>
      <c r="M15" s="902"/>
      <c r="N15" s="902"/>
      <c r="O15" s="902"/>
      <c r="P15" s="902"/>
      <c r="Q15" s="902"/>
      <c r="R15" s="902"/>
      <c r="S15" s="902"/>
      <c r="T15" s="902"/>
      <c r="U15" s="902"/>
      <c r="V15" s="902"/>
      <c r="W15" s="902"/>
    </row>
    <row r="16" spans="1:23" s="98" customFormat="1" ht="15" customHeight="1">
      <c r="A16" s="902"/>
      <c r="B16" s="902"/>
      <c r="C16" s="902"/>
      <c r="D16" s="902"/>
      <c r="E16" s="902"/>
      <c r="F16" s="902"/>
      <c r="G16" s="902"/>
      <c r="H16" s="902"/>
      <c r="I16" s="902"/>
      <c r="J16" s="902"/>
      <c r="K16" s="902"/>
      <c r="L16" s="1112" t="s">
        <v>15</v>
      </c>
      <c r="M16" s="1145" t="s">
        <v>420</v>
      </c>
      <c r="N16" s="1145" t="s">
        <v>141</v>
      </c>
      <c r="O16" s="904" t="s">
        <v>2875</v>
      </c>
      <c r="P16" s="904" t="s">
        <v>2875</v>
      </c>
      <c r="Q16" s="904" t="s">
        <v>2875</v>
      </c>
      <c r="R16" s="904" t="s">
        <v>2875</v>
      </c>
      <c r="S16" s="905" t="s">
        <v>2876</v>
      </c>
      <c r="T16" s="905" t="s">
        <v>2876</v>
      </c>
      <c r="U16" s="767" t="s">
        <v>2877</v>
      </c>
      <c r="V16" s="767" t="s">
        <v>2877</v>
      </c>
      <c r="W16" s="1141" t="s">
        <v>308</v>
      </c>
    </row>
    <row r="17" spans="1:23" s="99" customFormat="1" ht="126" customHeight="1">
      <c r="A17" s="906"/>
      <c r="B17" s="906"/>
      <c r="C17" s="906"/>
      <c r="D17" s="906"/>
      <c r="E17" s="906"/>
      <c r="F17" s="906"/>
      <c r="G17" s="906"/>
      <c r="H17" s="906"/>
      <c r="I17" s="906"/>
      <c r="J17" s="906"/>
      <c r="K17" s="906"/>
      <c r="L17" s="1112"/>
      <c r="M17" s="1145"/>
      <c r="N17" s="1145"/>
      <c r="O17" s="904" t="s">
        <v>968</v>
      </c>
      <c r="P17" s="907" t="s">
        <v>271</v>
      </c>
      <c r="Q17" s="907" t="s">
        <v>421</v>
      </c>
      <c r="R17" s="907" t="s">
        <v>422</v>
      </c>
      <c r="S17" s="907" t="s">
        <v>968</v>
      </c>
      <c r="T17" s="908" t="s">
        <v>271</v>
      </c>
      <c r="U17" s="767" t="s">
        <v>272</v>
      </c>
      <c r="V17" s="767" t="s">
        <v>271</v>
      </c>
      <c r="W17" s="1141"/>
    </row>
    <row r="18" spans="1:23" s="260" customFormat="1" ht="22.8" hidden="1">
      <c r="A18" s="909"/>
      <c r="B18" s="901" t="b">
        <v>0</v>
      </c>
      <c r="C18" s="910"/>
      <c r="D18" s="910"/>
      <c r="E18" s="910"/>
      <c r="F18" s="910"/>
      <c r="G18" s="910"/>
      <c r="H18" s="910"/>
      <c r="I18" s="910"/>
      <c r="J18" s="910"/>
      <c r="K18" s="910"/>
      <c r="L18" s="258">
        <v>1</v>
      </c>
      <c r="M18" s="253" t="s">
        <v>423</v>
      </c>
      <c r="N18" s="259" t="s">
        <v>355</v>
      </c>
      <c r="O18" s="911">
        <v>0</v>
      </c>
      <c r="P18" s="911">
        <v>0</v>
      </c>
      <c r="Q18" s="911">
        <v>0</v>
      </c>
      <c r="R18" s="911">
        <v>0</v>
      </c>
      <c r="S18" s="911">
        <v>0</v>
      </c>
      <c r="T18" s="911">
        <v>0</v>
      </c>
      <c r="U18" s="911">
        <v>0</v>
      </c>
      <c r="V18" s="911">
        <v>0</v>
      </c>
      <c r="W18" s="794"/>
    </row>
    <row r="19" spans="1:23" hidden="1">
      <c r="A19" s="909"/>
      <c r="B19" s="901" t="b">
        <v>0</v>
      </c>
      <c r="C19" s="901"/>
      <c r="D19" s="901"/>
      <c r="E19" s="901"/>
      <c r="F19" s="901"/>
      <c r="G19" s="901"/>
      <c r="H19" s="901"/>
      <c r="I19" s="901"/>
      <c r="J19" s="901"/>
      <c r="K19" s="901"/>
      <c r="L19" s="255" t="s">
        <v>154</v>
      </c>
      <c r="M19" s="256" t="s">
        <v>424</v>
      </c>
      <c r="N19" s="252" t="s">
        <v>355</v>
      </c>
      <c r="O19" s="912">
        <v>0</v>
      </c>
      <c r="P19" s="912">
        <v>0</v>
      </c>
      <c r="Q19" s="912">
        <v>0</v>
      </c>
      <c r="R19" s="912">
        <v>0</v>
      </c>
      <c r="S19" s="912">
        <v>0</v>
      </c>
      <c r="T19" s="912">
        <v>0</v>
      </c>
      <c r="U19" s="912">
        <v>0</v>
      </c>
      <c r="V19" s="912">
        <v>0</v>
      </c>
      <c r="W19" s="794"/>
    </row>
    <row r="20" spans="1:23" hidden="1">
      <c r="A20" s="909"/>
      <c r="B20" s="901" t="b">
        <v>0</v>
      </c>
      <c r="C20" s="901"/>
      <c r="D20" s="901"/>
      <c r="E20" s="901"/>
      <c r="F20" s="901"/>
      <c r="G20" s="901"/>
      <c r="H20" s="901"/>
      <c r="I20" s="901"/>
      <c r="J20" s="901"/>
      <c r="K20" s="901"/>
      <c r="L20" s="255" t="s">
        <v>397</v>
      </c>
      <c r="M20" s="257" t="s">
        <v>425</v>
      </c>
      <c r="N20" s="252" t="s">
        <v>355</v>
      </c>
      <c r="O20" s="913"/>
      <c r="P20" s="913"/>
      <c r="Q20" s="913"/>
      <c r="R20" s="913"/>
      <c r="S20" s="913"/>
      <c r="T20" s="913"/>
      <c r="U20" s="913"/>
      <c r="V20" s="913"/>
      <c r="W20" s="794"/>
    </row>
    <row r="21" spans="1:23" hidden="1">
      <c r="A21" s="909"/>
      <c r="B21" s="901" t="b">
        <v>0</v>
      </c>
      <c r="C21" s="901"/>
      <c r="D21" s="901"/>
      <c r="E21" s="901"/>
      <c r="F21" s="901"/>
      <c r="G21" s="901"/>
      <c r="H21" s="901"/>
      <c r="I21" s="901"/>
      <c r="J21" s="901"/>
      <c r="K21" s="901"/>
      <c r="L21" s="255" t="s">
        <v>399</v>
      </c>
      <c r="M21" s="257" t="s">
        <v>913</v>
      </c>
      <c r="N21" s="252" t="s">
        <v>355</v>
      </c>
      <c r="O21" s="913"/>
      <c r="P21" s="913"/>
      <c r="Q21" s="913"/>
      <c r="R21" s="913"/>
      <c r="S21" s="913"/>
      <c r="T21" s="913"/>
      <c r="U21" s="913"/>
      <c r="V21" s="913"/>
      <c r="W21" s="794"/>
    </row>
    <row r="22" spans="1:23" hidden="1">
      <c r="A22" s="909"/>
      <c r="B22" s="901" t="b">
        <v>0</v>
      </c>
      <c r="C22" s="901"/>
      <c r="D22" s="901"/>
      <c r="E22" s="901"/>
      <c r="F22" s="901"/>
      <c r="G22" s="901"/>
      <c r="H22" s="901"/>
      <c r="I22" s="901"/>
      <c r="J22" s="901"/>
      <c r="K22" s="901"/>
      <c r="L22" s="255" t="s">
        <v>882</v>
      </c>
      <c r="M22" s="257" t="s">
        <v>426</v>
      </c>
      <c r="N22" s="252" t="s">
        <v>355</v>
      </c>
      <c r="O22" s="913"/>
      <c r="P22" s="913"/>
      <c r="Q22" s="913"/>
      <c r="R22" s="913"/>
      <c r="S22" s="913"/>
      <c r="T22" s="913"/>
      <c r="U22" s="913"/>
      <c r="V22" s="913"/>
      <c r="W22" s="794"/>
    </row>
    <row r="23" spans="1:23" hidden="1">
      <c r="A23" s="909"/>
      <c r="B23" s="901" t="b">
        <v>0</v>
      </c>
      <c r="C23" s="901"/>
      <c r="D23" s="901"/>
      <c r="E23" s="901"/>
      <c r="F23" s="901"/>
      <c r="G23" s="901"/>
      <c r="H23" s="901"/>
      <c r="I23" s="901"/>
      <c r="J23" s="901"/>
      <c r="K23" s="901"/>
      <c r="L23" s="255" t="s">
        <v>883</v>
      </c>
      <c r="M23" s="257" t="s">
        <v>427</v>
      </c>
      <c r="N23" s="252" t="s">
        <v>355</v>
      </c>
      <c r="O23" s="913"/>
      <c r="P23" s="913"/>
      <c r="Q23" s="913"/>
      <c r="R23" s="913"/>
      <c r="S23" s="913"/>
      <c r="T23" s="913"/>
      <c r="U23" s="913"/>
      <c r="V23" s="913"/>
      <c r="W23" s="794"/>
    </row>
    <row r="24" spans="1:23" hidden="1">
      <c r="A24" s="909"/>
      <c r="B24" s="901" t="b">
        <v>0</v>
      </c>
      <c r="C24" s="901"/>
      <c r="D24" s="901"/>
      <c r="E24" s="901"/>
      <c r="F24" s="901"/>
      <c r="G24" s="901"/>
      <c r="H24" s="901"/>
      <c r="I24" s="901"/>
      <c r="J24" s="901"/>
      <c r="K24" s="901"/>
      <c r="L24" s="255" t="s">
        <v>155</v>
      </c>
      <c r="M24" s="256" t="s">
        <v>428</v>
      </c>
      <c r="N24" s="252" t="s">
        <v>355</v>
      </c>
      <c r="O24" s="912">
        <v>0</v>
      </c>
      <c r="P24" s="912">
        <v>0</v>
      </c>
      <c r="Q24" s="912">
        <v>0</v>
      </c>
      <c r="R24" s="912">
        <v>0</v>
      </c>
      <c r="S24" s="912">
        <v>0</v>
      </c>
      <c r="T24" s="912">
        <v>0</v>
      </c>
      <c r="U24" s="912">
        <v>0</v>
      </c>
      <c r="V24" s="912">
        <v>0</v>
      </c>
      <c r="W24" s="794"/>
    </row>
    <row r="25" spans="1:23" hidden="1">
      <c r="A25" s="909"/>
      <c r="B25" s="901" t="b">
        <v>0</v>
      </c>
      <c r="C25" s="901"/>
      <c r="D25" s="901"/>
      <c r="E25" s="901"/>
      <c r="F25" s="901"/>
      <c r="G25" s="901"/>
      <c r="H25" s="901"/>
      <c r="I25" s="901"/>
      <c r="J25" s="901"/>
      <c r="K25" s="901"/>
      <c r="L25" s="255" t="s">
        <v>453</v>
      </c>
      <c r="M25" s="257" t="s">
        <v>429</v>
      </c>
      <c r="N25" s="252" t="s">
        <v>355</v>
      </c>
      <c r="O25" s="913"/>
      <c r="P25" s="913"/>
      <c r="Q25" s="913"/>
      <c r="R25" s="913"/>
      <c r="S25" s="913"/>
      <c r="T25" s="913"/>
      <c r="U25" s="913"/>
      <c r="V25" s="913"/>
      <c r="W25" s="794"/>
    </row>
    <row r="26" spans="1:23" hidden="1">
      <c r="A26" s="909"/>
      <c r="B26" s="901" t="b">
        <v>0</v>
      </c>
      <c r="C26" s="901"/>
      <c r="D26" s="901"/>
      <c r="E26" s="901"/>
      <c r="F26" s="901"/>
      <c r="G26" s="901"/>
      <c r="H26" s="901"/>
      <c r="I26" s="901"/>
      <c r="J26" s="901"/>
      <c r="K26" s="901"/>
      <c r="L26" s="255" t="s">
        <v>456</v>
      </c>
      <c r="M26" s="257" t="s">
        <v>430</v>
      </c>
      <c r="N26" s="252" t="s">
        <v>355</v>
      </c>
      <c r="O26" s="913"/>
      <c r="P26" s="913"/>
      <c r="Q26" s="913"/>
      <c r="R26" s="913"/>
      <c r="S26" s="913"/>
      <c r="T26" s="913"/>
      <c r="U26" s="913"/>
      <c r="V26" s="913"/>
      <c r="W26" s="794"/>
    </row>
    <row r="27" spans="1:23" hidden="1">
      <c r="A27" s="909"/>
      <c r="B27" s="901" t="b">
        <v>0</v>
      </c>
      <c r="C27" s="901"/>
      <c r="D27" s="901"/>
      <c r="E27" s="901"/>
      <c r="F27" s="901"/>
      <c r="G27" s="901"/>
      <c r="H27" s="901"/>
      <c r="I27" s="901"/>
      <c r="J27" s="901"/>
      <c r="K27" s="901"/>
      <c r="L27" s="255" t="s">
        <v>457</v>
      </c>
      <c r="M27" s="257" t="s">
        <v>431</v>
      </c>
      <c r="N27" s="252" t="s">
        <v>355</v>
      </c>
      <c r="O27" s="913"/>
      <c r="P27" s="913"/>
      <c r="Q27" s="913"/>
      <c r="R27" s="913"/>
      <c r="S27" s="913"/>
      <c r="T27" s="913"/>
      <c r="U27" s="913"/>
      <c r="V27" s="913"/>
      <c r="W27" s="794"/>
    </row>
    <row r="28" spans="1:23" hidden="1">
      <c r="A28" s="909"/>
      <c r="B28" s="901" t="b">
        <v>0</v>
      </c>
      <c r="C28" s="901"/>
      <c r="D28" s="901"/>
      <c r="E28" s="901"/>
      <c r="F28" s="901"/>
      <c r="G28" s="901"/>
      <c r="H28" s="901"/>
      <c r="I28" s="901"/>
      <c r="J28" s="901"/>
      <c r="K28" s="901"/>
      <c r="L28" s="255" t="s">
        <v>363</v>
      </c>
      <c r="M28" s="256" t="s">
        <v>432</v>
      </c>
      <c r="N28" s="252" t="s">
        <v>355</v>
      </c>
      <c r="O28" s="912">
        <v>0</v>
      </c>
      <c r="P28" s="912">
        <v>0</v>
      </c>
      <c r="Q28" s="912">
        <v>0</v>
      </c>
      <c r="R28" s="912">
        <v>0</v>
      </c>
      <c r="S28" s="912">
        <v>0</v>
      </c>
      <c r="T28" s="912">
        <v>0</v>
      </c>
      <c r="U28" s="912">
        <v>0</v>
      </c>
      <c r="V28" s="912">
        <v>0</v>
      </c>
      <c r="W28" s="794"/>
    </row>
    <row r="29" spans="1:23" hidden="1">
      <c r="A29" s="909"/>
      <c r="B29" s="901" t="b">
        <v>0</v>
      </c>
      <c r="C29" s="901"/>
      <c r="D29" s="901"/>
      <c r="E29" s="901"/>
      <c r="F29" s="901"/>
      <c r="G29" s="901"/>
      <c r="H29" s="901"/>
      <c r="I29" s="901"/>
      <c r="J29" s="901"/>
      <c r="K29" s="901"/>
      <c r="L29" s="255" t="s">
        <v>462</v>
      </c>
      <c r="M29" s="257" t="s">
        <v>433</v>
      </c>
      <c r="N29" s="252" t="s">
        <v>355</v>
      </c>
      <c r="O29" s="913"/>
      <c r="P29" s="913"/>
      <c r="Q29" s="913"/>
      <c r="R29" s="913"/>
      <c r="S29" s="913"/>
      <c r="T29" s="913"/>
      <c r="U29" s="913"/>
      <c r="V29" s="913"/>
      <c r="W29" s="794"/>
    </row>
    <row r="30" spans="1:23" hidden="1">
      <c r="A30" s="909"/>
      <c r="B30" s="901" t="b">
        <v>0</v>
      </c>
      <c r="C30" s="901"/>
      <c r="D30" s="901"/>
      <c r="E30" s="901"/>
      <c r="F30" s="901"/>
      <c r="G30" s="901"/>
      <c r="H30" s="901"/>
      <c r="I30" s="901"/>
      <c r="J30" s="901"/>
      <c r="K30" s="901"/>
      <c r="L30" s="255" t="s">
        <v>463</v>
      </c>
      <c r="M30" s="257" t="s">
        <v>434</v>
      </c>
      <c r="N30" s="252" t="s">
        <v>355</v>
      </c>
      <c r="O30" s="913"/>
      <c r="P30" s="913"/>
      <c r="Q30" s="913"/>
      <c r="R30" s="913"/>
      <c r="S30" s="913"/>
      <c r="T30" s="913"/>
      <c r="U30" s="913"/>
      <c r="V30" s="913"/>
      <c r="W30" s="794"/>
    </row>
    <row r="31" spans="1:23" hidden="1">
      <c r="A31" s="909"/>
      <c r="B31" s="901" t="b">
        <v>0</v>
      </c>
      <c r="C31" s="901"/>
      <c r="D31" s="901"/>
      <c r="E31" s="901"/>
      <c r="F31" s="901"/>
      <c r="G31" s="901"/>
      <c r="H31" s="901"/>
      <c r="I31" s="901"/>
      <c r="J31" s="901"/>
      <c r="K31" s="901"/>
      <c r="L31" s="255" t="s">
        <v>464</v>
      </c>
      <c r="M31" s="257" t="s">
        <v>435</v>
      </c>
      <c r="N31" s="252" t="s">
        <v>355</v>
      </c>
      <c r="O31" s="913"/>
      <c r="P31" s="913"/>
      <c r="Q31" s="913"/>
      <c r="R31" s="913"/>
      <c r="S31" s="913"/>
      <c r="T31" s="913"/>
      <c r="U31" s="913"/>
      <c r="V31" s="913"/>
      <c r="W31" s="794"/>
    </row>
    <row r="32" spans="1:23" hidden="1">
      <c r="A32" s="909"/>
      <c r="B32" s="901" t="b">
        <v>0</v>
      </c>
      <c r="C32" s="901"/>
      <c r="D32" s="901"/>
      <c r="E32" s="901"/>
      <c r="F32" s="901"/>
      <c r="G32" s="901"/>
      <c r="H32" s="901"/>
      <c r="I32" s="901"/>
      <c r="J32" s="901"/>
      <c r="K32" s="901"/>
      <c r="L32" s="255" t="s">
        <v>365</v>
      </c>
      <c r="M32" s="256" t="s">
        <v>436</v>
      </c>
      <c r="N32" s="252" t="s">
        <v>355</v>
      </c>
      <c r="O32" s="912">
        <v>0</v>
      </c>
      <c r="P32" s="912">
        <v>0</v>
      </c>
      <c r="Q32" s="912">
        <v>0</v>
      </c>
      <c r="R32" s="912">
        <v>0</v>
      </c>
      <c r="S32" s="912">
        <v>0</v>
      </c>
      <c r="T32" s="912">
        <v>0</v>
      </c>
      <c r="U32" s="912">
        <v>0</v>
      </c>
      <c r="V32" s="912">
        <v>0</v>
      </c>
      <c r="W32" s="794"/>
    </row>
    <row r="33" spans="1:23" hidden="1">
      <c r="A33" s="909"/>
      <c r="B33" s="901" t="b">
        <v>0</v>
      </c>
      <c r="C33" s="901"/>
      <c r="D33" s="901"/>
      <c r="E33" s="901"/>
      <c r="F33" s="901"/>
      <c r="G33" s="901"/>
      <c r="H33" s="901"/>
      <c r="I33" s="901"/>
      <c r="J33" s="901"/>
      <c r="K33" s="901"/>
      <c r="L33" s="255" t="s">
        <v>466</v>
      </c>
      <c r="M33" s="257" t="s">
        <v>437</v>
      </c>
      <c r="N33" s="252" t="s">
        <v>355</v>
      </c>
      <c r="O33" s="913"/>
      <c r="P33" s="913"/>
      <c r="Q33" s="913"/>
      <c r="R33" s="913"/>
      <c r="S33" s="913"/>
      <c r="T33" s="913"/>
      <c r="U33" s="913"/>
      <c r="V33" s="913"/>
      <c r="W33" s="794"/>
    </row>
    <row r="34" spans="1:23" ht="22.8" hidden="1">
      <c r="A34" s="909"/>
      <c r="B34" s="901" t="b">
        <v>0</v>
      </c>
      <c r="C34" s="901"/>
      <c r="D34" s="901"/>
      <c r="E34" s="901"/>
      <c r="F34" s="901"/>
      <c r="G34" s="901"/>
      <c r="H34" s="901"/>
      <c r="I34" s="901"/>
      <c r="J34" s="901"/>
      <c r="K34" s="901"/>
      <c r="L34" s="255" t="s">
        <v>473</v>
      </c>
      <c r="M34" s="257" t="s">
        <v>959</v>
      </c>
      <c r="N34" s="252" t="s">
        <v>355</v>
      </c>
      <c r="O34" s="913"/>
      <c r="P34" s="913"/>
      <c r="Q34" s="913"/>
      <c r="R34" s="913"/>
      <c r="S34" s="913"/>
      <c r="T34" s="913"/>
      <c r="U34" s="913"/>
      <c r="V34" s="913"/>
      <c r="W34" s="794"/>
    </row>
    <row r="35" spans="1:23" ht="22.8" hidden="1">
      <c r="A35" s="909"/>
      <c r="B35" s="901" t="b">
        <v>0</v>
      </c>
      <c r="C35" s="901"/>
      <c r="D35" s="901"/>
      <c r="E35" s="901"/>
      <c r="F35" s="901"/>
      <c r="G35" s="901"/>
      <c r="H35" s="901"/>
      <c r="I35" s="901"/>
      <c r="J35" s="901"/>
      <c r="K35" s="901"/>
      <c r="L35" s="255" t="s">
        <v>474</v>
      </c>
      <c r="M35" s="257" t="s">
        <v>438</v>
      </c>
      <c r="N35" s="252" t="s">
        <v>355</v>
      </c>
      <c r="O35" s="913"/>
      <c r="P35" s="913"/>
      <c r="Q35" s="913"/>
      <c r="R35" s="913"/>
      <c r="S35" s="913"/>
      <c r="T35" s="913"/>
      <c r="U35" s="913"/>
      <c r="V35" s="913"/>
      <c r="W35" s="794"/>
    </row>
    <row r="36" spans="1:23" hidden="1">
      <c r="A36" s="909"/>
      <c r="B36" s="901" t="b">
        <v>0</v>
      </c>
      <c r="C36" s="901"/>
      <c r="D36" s="901"/>
      <c r="E36" s="901"/>
      <c r="F36" s="901"/>
      <c r="G36" s="901"/>
      <c r="H36" s="901"/>
      <c r="I36" s="901"/>
      <c r="J36" s="901"/>
      <c r="K36" s="901"/>
      <c r="L36" s="255" t="s">
        <v>475</v>
      </c>
      <c r="M36" s="257" t="s">
        <v>439</v>
      </c>
      <c r="N36" s="252" t="s">
        <v>355</v>
      </c>
      <c r="O36" s="913"/>
      <c r="P36" s="913"/>
      <c r="Q36" s="913"/>
      <c r="R36" s="913"/>
      <c r="S36" s="913"/>
      <c r="T36" s="913"/>
      <c r="U36" s="913"/>
      <c r="V36" s="913"/>
      <c r="W36" s="794"/>
    </row>
    <row r="37" spans="1:23" s="260" customFormat="1" ht="22.8" hidden="1">
      <c r="A37" s="909"/>
      <c r="B37" s="901" t="b">
        <v>0</v>
      </c>
      <c r="C37" s="910"/>
      <c r="D37" s="910"/>
      <c r="E37" s="910"/>
      <c r="F37" s="910"/>
      <c r="G37" s="910"/>
      <c r="H37" s="910"/>
      <c r="I37" s="910"/>
      <c r="J37" s="910"/>
      <c r="K37" s="910"/>
      <c r="L37" s="258" t="s">
        <v>101</v>
      </c>
      <c r="M37" s="254" t="s">
        <v>440</v>
      </c>
      <c r="N37" s="259" t="s">
        <v>355</v>
      </c>
      <c r="O37" s="911">
        <v>0</v>
      </c>
      <c r="P37" s="911">
        <v>0</v>
      </c>
      <c r="Q37" s="911">
        <v>0</v>
      </c>
      <c r="R37" s="911">
        <v>0</v>
      </c>
      <c r="S37" s="911">
        <v>0</v>
      </c>
      <c r="T37" s="911">
        <v>0</v>
      </c>
      <c r="U37" s="911">
        <v>0</v>
      </c>
      <c r="V37" s="911">
        <v>0</v>
      </c>
      <c r="W37" s="794"/>
    </row>
    <row r="38" spans="1:23" hidden="1">
      <c r="A38" s="909"/>
      <c r="B38" s="901" t="b">
        <v>0</v>
      </c>
      <c r="C38" s="901"/>
      <c r="D38" s="901"/>
      <c r="E38" s="901"/>
      <c r="F38" s="901"/>
      <c r="G38" s="901"/>
      <c r="H38" s="901"/>
      <c r="I38" s="901"/>
      <c r="J38" s="901"/>
      <c r="K38" s="901"/>
      <c r="L38" s="255" t="s">
        <v>16</v>
      </c>
      <c r="M38" s="256" t="s">
        <v>966</v>
      </c>
      <c r="N38" s="252" t="s">
        <v>355</v>
      </c>
      <c r="O38" s="913"/>
      <c r="P38" s="913"/>
      <c r="Q38" s="913"/>
      <c r="R38" s="913"/>
      <c r="S38" s="913"/>
      <c r="T38" s="913"/>
      <c r="U38" s="913"/>
      <c r="V38" s="913"/>
      <c r="W38" s="794"/>
    </row>
    <row r="39" spans="1:23" hidden="1">
      <c r="A39" s="909"/>
      <c r="B39" s="901" t="b">
        <v>0</v>
      </c>
      <c r="C39" s="901"/>
      <c r="D39" s="901"/>
      <c r="E39" s="901"/>
      <c r="F39" s="901"/>
      <c r="G39" s="901"/>
      <c r="H39" s="901"/>
      <c r="I39" s="901"/>
      <c r="J39" s="901"/>
      <c r="K39" s="901"/>
      <c r="L39" s="255" t="s">
        <v>143</v>
      </c>
      <c r="M39" s="256" t="s">
        <v>967</v>
      </c>
      <c r="N39" s="252" t="s">
        <v>355</v>
      </c>
      <c r="O39" s="913"/>
      <c r="P39" s="913"/>
      <c r="Q39" s="913"/>
      <c r="R39" s="913"/>
      <c r="S39" s="913"/>
      <c r="T39" s="913"/>
      <c r="U39" s="913"/>
      <c r="V39" s="913"/>
      <c r="W39" s="794"/>
    </row>
    <row r="40" spans="1:23" hidden="1">
      <c r="A40" s="909"/>
      <c r="B40" s="901" t="b">
        <v>0</v>
      </c>
      <c r="C40" s="901"/>
      <c r="D40" s="901"/>
      <c r="E40" s="901"/>
      <c r="F40" s="901"/>
      <c r="G40" s="901"/>
      <c r="H40" s="901"/>
      <c r="I40" s="901"/>
      <c r="J40" s="901"/>
      <c r="K40" s="901"/>
      <c r="L40" s="255" t="s">
        <v>156</v>
      </c>
      <c r="M40" s="256" t="s">
        <v>441</v>
      </c>
      <c r="N40" s="252" t="s">
        <v>355</v>
      </c>
      <c r="O40" s="913"/>
      <c r="P40" s="913"/>
      <c r="Q40" s="913"/>
      <c r="R40" s="913"/>
      <c r="S40" s="913"/>
      <c r="T40" s="913"/>
      <c r="U40" s="913"/>
      <c r="V40" s="913"/>
      <c r="W40" s="794"/>
    </row>
    <row r="41" spans="1:23" s="80" customFormat="1">
      <c r="A41" s="769" t="s">
        <v>17</v>
      </c>
      <c r="B41" s="901" t="b">
        <v>1</v>
      </c>
      <c r="C41" s="758"/>
      <c r="D41" s="758"/>
      <c r="E41" s="758"/>
      <c r="F41" s="758"/>
      <c r="G41" s="758"/>
      <c r="H41" s="758"/>
      <c r="I41" s="758"/>
      <c r="J41" s="758"/>
      <c r="K41" s="758"/>
      <c r="L41" s="914" t="s">
        <v>2860</v>
      </c>
      <c r="M41" s="915"/>
      <c r="N41" s="915"/>
      <c r="O41" s="915"/>
      <c r="P41" s="915"/>
      <c r="Q41" s="915"/>
      <c r="R41" s="915"/>
      <c r="S41" s="915"/>
      <c r="T41" s="915"/>
      <c r="U41" s="915"/>
      <c r="V41" s="915"/>
      <c r="W41" s="915"/>
    </row>
    <row r="42" spans="1:23" s="260" customFormat="1" ht="22.8">
      <c r="A42" s="796">
        <v>1</v>
      </c>
      <c r="B42" s="901" t="b">
        <v>1</v>
      </c>
      <c r="C42" s="901" t="s">
        <v>1306</v>
      </c>
      <c r="D42" s="910"/>
      <c r="E42" s="910"/>
      <c r="F42" s="910"/>
      <c r="G42" s="910"/>
      <c r="H42" s="910"/>
      <c r="I42" s="910"/>
      <c r="J42" s="910"/>
      <c r="K42" s="910"/>
      <c r="L42" s="258">
        <v>1</v>
      </c>
      <c r="M42" s="253" t="s">
        <v>423</v>
      </c>
      <c r="N42" s="259" t="s">
        <v>355</v>
      </c>
      <c r="O42" s="911">
        <v>0</v>
      </c>
      <c r="P42" s="911">
        <v>0</v>
      </c>
      <c r="Q42" s="911">
        <v>0</v>
      </c>
      <c r="R42" s="911">
        <v>0</v>
      </c>
      <c r="S42" s="911">
        <v>0</v>
      </c>
      <c r="T42" s="911">
        <v>0</v>
      </c>
      <c r="U42" s="911">
        <v>0</v>
      </c>
      <c r="V42" s="911">
        <v>0</v>
      </c>
      <c r="W42" s="794"/>
    </row>
    <row r="43" spans="1:23">
      <c r="A43" s="796">
        <v>1</v>
      </c>
      <c r="B43" s="901" t="b">
        <v>1</v>
      </c>
      <c r="C43" s="901" t="s">
        <v>1352</v>
      </c>
      <c r="D43" s="901"/>
      <c r="E43" s="901"/>
      <c r="F43" s="901"/>
      <c r="G43" s="901"/>
      <c r="H43" s="901"/>
      <c r="I43" s="901"/>
      <c r="J43" s="901"/>
      <c r="K43" s="901"/>
      <c r="L43" s="255" t="s">
        <v>154</v>
      </c>
      <c r="M43" s="256" t="s">
        <v>424</v>
      </c>
      <c r="N43" s="252" t="s">
        <v>355</v>
      </c>
      <c r="O43" s="912">
        <v>0</v>
      </c>
      <c r="P43" s="912">
        <v>0</v>
      </c>
      <c r="Q43" s="912">
        <v>0</v>
      </c>
      <c r="R43" s="912">
        <v>0</v>
      </c>
      <c r="S43" s="912">
        <v>0</v>
      </c>
      <c r="T43" s="912">
        <v>0</v>
      </c>
      <c r="U43" s="912">
        <v>0</v>
      </c>
      <c r="V43" s="912">
        <v>0</v>
      </c>
      <c r="W43" s="794"/>
    </row>
    <row r="44" spans="1:23">
      <c r="A44" s="796">
        <v>1</v>
      </c>
      <c r="B44" s="901" t="b">
        <v>1</v>
      </c>
      <c r="C44" s="901" t="s">
        <v>1418</v>
      </c>
      <c r="D44" s="901"/>
      <c r="E44" s="901"/>
      <c r="F44" s="901"/>
      <c r="G44" s="901"/>
      <c r="H44" s="901"/>
      <c r="I44" s="901"/>
      <c r="J44" s="901"/>
      <c r="K44" s="901"/>
      <c r="L44" s="255" t="s">
        <v>397</v>
      </c>
      <c r="M44" s="257" t="s">
        <v>425</v>
      </c>
      <c r="N44" s="252" t="s">
        <v>355</v>
      </c>
      <c r="O44" s="913"/>
      <c r="P44" s="913"/>
      <c r="Q44" s="913"/>
      <c r="R44" s="913"/>
      <c r="S44" s="913"/>
      <c r="T44" s="913"/>
      <c r="U44" s="913"/>
      <c r="V44" s="913"/>
      <c r="W44" s="794"/>
    </row>
    <row r="45" spans="1:23">
      <c r="A45" s="796">
        <v>1</v>
      </c>
      <c r="B45" s="901" t="b">
        <v>1</v>
      </c>
      <c r="C45" s="901" t="s">
        <v>1419</v>
      </c>
      <c r="D45" s="901"/>
      <c r="E45" s="901"/>
      <c r="F45" s="901"/>
      <c r="G45" s="901"/>
      <c r="H45" s="901"/>
      <c r="I45" s="901"/>
      <c r="J45" s="901"/>
      <c r="K45" s="901"/>
      <c r="L45" s="255" t="s">
        <v>399</v>
      </c>
      <c r="M45" s="257" t="s">
        <v>913</v>
      </c>
      <c r="N45" s="252" t="s">
        <v>355</v>
      </c>
      <c r="O45" s="913"/>
      <c r="P45" s="913"/>
      <c r="Q45" s="913"/>
      <c r="R45" s="913"/>
      <c r="S45" s="913"/>
      <c r="T45" s="913"/>
      <c r="U45" s="913"/>
      <c r="V45" s="913"/>
      <c r="W45" s="794"/>
    </row>
    <row r="46" spans="1:23">
      <c r="A46" s="796">
        <v>1</v>
      </c>
      <c r="B46" s="901" t="b">
        <v>1</v>
      </c>
      <c r="C46" s="901" t="s">
        <v>1421</v>
      </c>
      <c r="D46" s="901"/>
      <c r="E46" s="901"/>
      <c r="F46" s="901"/>
      <c r="G46" s="901"/>
      <c r="H46" s="901"/>
      <c r="I46" s="901"/>
      <c r="J46" s="901"/>
      <c r="K46" s="901"/>
      <c r="L46" s="255" t="s">
        <v>882</v>
      </c>
      <c r="M46" s="257" t="s">
        <v>426</v>
      </c>
      <c r="N46" s="252" t="s">
        <v>355</v>
      </c>
      <c r="O46" s="913"/>
      <c r="P46" s="913"/>
      <c r="Q46" s="913"/>
      <c r="R46" s="913"/>
      <c r="S46" s="913"/>
      <c r="T46" s="913"/>
      <c r="U46" s="913"/>
      <c r="V46" s="913"/>
      <c r="W46" s="794"/>
    </row>
    <row r="47" spans="1:23">
      <c r="A47" s="796">
        <v>1</v>
      </c>
      <c r="B47" s="901" t="b">
        <v>1</v>
      </c>
      <c r="C47" s="901" t="s">
        <v>1422</v>
      </c>
      <c r="D47" s="901"/>
      <c r="E47" s="901"/>
      <c r="F47" s="901"/>
      <c r="G47" s="901"/>
      <c r="H47" s="901"/>
      <c r="I47" s="901"/>
      <c r="J47" s="901"/>
      <c r="K47" s="901"/>
      <c r="L47" s="255" t="s">
        <v>883</v>
      </c>
      <c r="M47" s="257" t="s">
        <v>427</v>
      </c>
      <c r="N47" s="252" t="s">
        <v>355</v>
      </c>
      <c r="O47" s="913"/>
      <c r="P47" s="913"/>
      <c r="Q47" s="913"/>
      <c r="R47" s="913"/>
      <c r="S47" s="913"/>
      <c r="T47" s="913"/>
      <c r="U47" s="913"/>
      <c r="V47" s="913"/>
      <c r="W47" s="794"/>
    </row>
    <row r="48" spans="1:23">
      <c r="A48" s="796">
        <v>1</v>
      </c>
      <c r="B48" s="901" t="b">
        <v>1</v>
      </c>
      <c r="C48" s="901" t="s">
        <v>1353</v>
      </c>
      <c r="D48" s="901"/>
      <c r="E48" s="901"/>
      <c r="F48" s="901"/>
      <c r="G48" s="901"/>
      <c r="H48" s="901"/>
      <c r="I48" s="901"/>
      <c r="J48" s="901"/>
      <c r="K48" s="901"/>
      <c r="L48" s="255" t="s">
        <v>155</v>
      </c>
      <c r="M48" s="256" t="s">
        <v>428</v>
      </c>
      <c r="N48" s="252" t="s">
        <v>355</v>
      </c>
      <c r="O48" s="912">
        <v>0</v>
      </c>
      <c r="P48" s="912">
        <v>0</v>
      </c>
      <c r="Q48" s="912">
        <v>0</v>
      </c>
      <c r="R48" s="912">
        <v>0</v>
      </c>
      <c r="S48" s="912">
        <v>0</v>
      </c>
      <c r="T48" s="912">
        <v>0</v>
      </c>
      <c r="U48" s="912">
        <v>0</v>
      </c>
      <c r="V48" s="912">
        <v>0</v>
      </c>
      <c r="W48" s="794"/>
    </row>
    <row r="49" spans="1:23">
      <c r="A49" s="796">
        <v>1</v>
      </c>
      <c r="B49" s="901" t="b">
        <v>1</v>
      </c>
      <c r="C49" s="901" t="s">
        <v>1423</v>
      </c>
      <c r="D49" s="901"/>
      <c r="E49" s="901"/>
      <c r="F49" s="901"/>
      <c r="G49" s="901"/>
      <c r="H49" s="901"/>
      <c r="I49" s="901"/>
      <c r="J49" s="901"/>
      <c r="K49" s="901"/>
      <c r="L49" s="255" t="s">
        <v>453</v>
      </c>
      <c r="M49" s="257" t="s">
        <v>429</v>
      </c>
      <c r="N49" s="252" t="s">
        <v>355</v>
      </c>
      <c r="O49" s="913"/>
      <c r="P49" s="913"/>
      <c r="Q49" s="913"/>
      <c r="R49" s="913"/>
      <c r="S49" s="913"/>
      <c r="T49" s="913"/>
      <c r="U49" s="913"/>
      <c r="V49" s="913"/>
      <c r="W49" s="794"/>
    </row>
    <row r="50" spans="1:23">
      <c r="A50" s="796">
        <v>1</v>
      </c>
      <c r="B50" s="901" t="b">
        <v>1</v>
      </c>
      <c r="C50" s="901" t="s">
        <v>1424</v>
      </c>
      <c r="D50" s="901"/>
      <c r="E50" s="901"/>
      <c r="F50" s="901"/>
      <c r="G50" s="901"/>
      <c r="H50" s="901"/>
      <c r="I50" s="901"/>
      <c r="J50" s="901"/>
      <c r="K50" s="901"/>
      <c r="L50" s="255" t="s">
        <v>456</v>
      </c>
      <c r="M50" s="257" t="s">
        <v>430</v>
      </c>
      <c r="N50" s="252" t="s">
        <v>355</v>
      </c>
      <c r="O50" s="913"/>
      <c r="P50" s="913"/>
      <c r="Q50" s="913"/>
      <c r="R50" s="913"/>
      <c r="S50" s="913"/>
      <c r="T50" s="913"/>
      <c r="U50" s="913"/>
      <c r="V50" s="913"/>
      <c r="W50" s="794"/>
    </row>
    <row r="51" spans="1:23">
      <c r="A51" s="796">
        <v>1</v>
      </c>
      <c r="B51" s="901" t="b">
        <v>1</v>
      </c>
      <c r="C51" s="901" t="s">
        <v>1425</v>
      </c>
      <c r="D51" s="901"/>
      <c r="E51" s="901"/>
      <c r="F51" s="901"/>
      <c r="G51" s="901"/>
      <c r="H51" s="901"/>
      <c r="I51" s="901"/>
      <c r="J51" s="901"/>
      <c r="K51" s="901"/>
      <c r="L51" s="255" t="s">
        <v>457</v>
      </c>
      <c r="M51" s="257" t="s">
        <v>431</v>
      </c>
      <c r="N51" s="252" t="s">
        <v>355</v>
      </c>
      <c r="O51" s="913"/>
      <c r="P51" s="913"/>
      <c r="Q51" s="913"/>
      <c r="R51" s="913"/>
      <c r="S51" s="913"/>
      <c r="T51" s="913"/>
      <c r="U51" s="913"/>
      <c r="V51" s="913"/>
      <c r="W51" s="794"/>
    </row>
    <row r="52" spans="1:23">
      <c r="A52" s="796">
        <v>1</v>
      </c>
      <c r="B52" s="901" t="b">
        <v>1</v>
      </c>
      <c r="C52" s="901" t="s">
        <v>1354</v>
      </c>
      <c r="D52" s="901"/>
      <c r="E52" s="901"/>
      <c r="F52" s="901"/>
      <c r="G52" s="901"/>
      <c r="H52" s="901"/>
      <c r="I52" s="901"/>
      <c r="J52" s="901"/>
      <c r="K52" s="901"/>
      <c r="L52" s="255" t="s">
        <v>363</v>
      </c>
      <c r="M52" s="256" t="s">
        <v>432</v>
      </c>
      <c r="N52" s="252" t="s">
        <v>355</v>
      </c>
      <c r="O52" s="912">
        <v>0</v>
      </c>
      <c r="P52" s="912">
        <v>0</v>
      </c>
      <c r="Q52" s="912">
        <v>0</v>
      </c>
      <c r="R52" s="912">
        <v>0</v>
      </c>
      <c r="S52" s="912">
        <v>0</v>
      </c>
      <c r="T52" s="912">
        <v>0</v>
      </c>
      <c r="U52" s="912">
        <v>0</v>
      </c>
      <c r="V52" s="912">
        <v>0</v>
      </c>
      <c r="W52" s="794"/>
    </row>
    <row r="53" spans="1:23">
      <c r="A53" s="796">
        <v>1</v>
      </c>
      <c r="B53" s="901" t="b">
        <v>1</v>
      </c>
      <c r="C53" s="901" t="s">
        <v>1426</v>
      </c>
      <c r="D53" s="901"/>
      <c r="E53" s="901"/>
      <c r="F53" s="901"/>
      <c r="G53" s="901"/>
      <c r="H53" s="901"/>
      <c r="I53" s="901"/>
      <c r="J53" s="901"/>
      <c r="K53" s="901"/>
      <c r="L53" s="255" t="s">
        <v>462</v>
      </c>
      <c r="M53" s="257" t="s">
        <v>433</v>
      </c>
      <c r="N53" s="252" t="s">
        <v>355</v>
      </c>
      <c r="O53" s="913"/>
      <c r="P53" s="913"/>
      <c r="Q53" s="913"/>
      <c r="R53" s="913"/>
      <c r="S53" s="913"/>
      <c r="T53" s="913"/>
      <c r="U53" s="913"/>
      <c r="V53" s="913"/>
      <c r="W53" s="794"/>
    </row>
    <row r="54" spans="1:23">
      <c r="A54" s="796">
        <v>1</v>
      </c>
      <c r="B54" s="901" t="b">
        <v>1</v>
      </c>
      <c r="C54" s="901" t="s">
        <v>1427</v>
      </c>
      <c r="D54" s="901"/>
      <c r="E54" s="901"/>
      <c r="F54" s="901"/>
      <c r="G54" s="901"/>
      <c r="H54" s="901"/>
      <c r="I54" s="901"/>
      <c r="J54" s="901"/>
      <c r="K54" s="901"/>
      <c r="L54" s="255" t="s">
        <v>463</v>
      </c>
      <c r="M54" s="257" t="s">
        <v>434</v>
      </c>
      <c r="N54" s="252" t="s">
        <v>355</v>
      </c>
      <c r="O54" s="913"/>
      <c r="P54" s="913"/>
      <c r="Q54" s="913"/>
      <c r="R54" s="913"/>
      <c r="S54" s="913"/>
      <c r="T54" s="913"/>
      <c r="U54" s="913"/>
      <c r="V54" s="913"/>
      <c r="W54" s="794"/>
    </row>
    <row r="55" spans="1:23">
      <c r="A55" s="796">
        <v>1</v>
      </c>
      <c r="B55" s="901" t="b">
        <v>1</v>
      </c>
      <c r="C55" s="901" t="s">
        <v>1428</v>
      </c>
      <c r="D55" s="901"/>
      <c r="E55" s="901"/>
      <c r="F55" s="901"/>
      <c r="G55" s="901"/>
      <c r="H55" s="901"/>
      <c r="I55" s="901"/>
      <c r="J55" s="901"/>
      <c r="K55" s="901"/>
      <c r="L55" s="255" t="s">
        <v>464</v>
      </c>
      <c r="M55" s="257" t="s">
        <v>435</v>
      </c>
      <c r="N55" s="252" t="s">
        <v>355</v>
      </c>
      <c r="O55" s="913"/>
      <c r="P55" s="913"/>
      <c r="Q55" s="913"/>
      <c r="R55" s="913"/>
      <c r="S55" s="913"/>
      <c r="T55" s="913"/>
      <c r="U55" s="913"/>
      <c r="V55" s="913"/>
      <c r="W55" s="794"/>
    </row>
    <row r="56" spans="1:23">
      <c r="A56" s="796">
        <v>1</v>
      </c>
      <c r="B56" s="901" t="b">
        <v>1</v>
      </c>
      <c r="C56" s="901" t="s">
        <v>1355</v>
      </c>
      <c r="D56" s="901"/>
      <c r="E56" s="901"/>
      <c r="F56" s="901"/>
      <c r="G56" s="901"/>
      <c r="H56" s="901"/>
      <c r="I56" s="901"/>
      <c r="J56" s="901"/>
      <c r="K56" s="901"/>
      <c r="L56" s="255" t="s">
        <v>365</v>
      </c>
      <c r="M56" s="256" t="s">
        <v>436</v>
      </c>
      <c r="N56" s="252" t="s">
        <v>355</v>
      </c>
      <c r="O56" s="912">
        <v>0</v>
      </c>
      <c r="P56" s="912">
        <v>0</v>
      </c>
      <c r="Q56" s="912">
        <v>0</v>
      </c>
      <c r="R56" s="912">
        <v>0</v>
      </c>
      <c r="S56" s="912">
        <v>0</v>
      </c>
      <c r="T56" s="912">
        <v>0</v>
      </c>
      <c r="U56" s="912">
        <v>0</v>
      </c>
      <c r="V56" s="912">
        <v>0</v>
      </c>
      <c r="W56" s="794"/>
    </row>
    <row r="57" spans="1:23">
      <c r="A57" s="796">
        <v>1</v>
      </c>
      <c r="B57" s="901" t="b">
        <v>1</v>
      </c>
      <c r="C57" s="901" t="s">
        <v>1429</v>
      </c>
      <c r="D57" s="901"/>
      <c r="E57" s="901"/>
      <c r="F57" s="901"/>
      <c r="G57" s="901"/>
      <c r="H57" s="901"/>
      <c r="I57" s="901"/>
      <c r="J57" s="901"/>
      <c r="K57" s="901"/>
      <c r="L57" s="255" t="s">
        <v>466</v>
      </c>
      <c r="M57" s="257" t="s">
        <v>437</v>
      </c>
      <c r="N57" s="252" t="s">
        <v>355</v>
      </c>
      <c r="O57" s="913"/>
      <c r="P57" s="913"/>
      <c r="Q57" s="913"/>
      <c r="R57" s="913"/>
      <c r="S57" s="913"/>
      <c r="T57" s="913"/>
      <c r="U57" s="913"/>
      <c r="V57" s="913"/>
      <c r="W57" s="794"/>
    </row>
    <row r="58" spans="1:23" ht="22.8">
      <c r="A58" s="796">
        <v>1</v>
      </c>
      <c r="B58" s="901" t="b">
        <v>1</v>
      </c>
      <c r="C58" s="901" t="s">
        <v>1430</v>
      </c>
      <c r="D58" s="901"/>
      <c r="E58" s="901"/>
      <c r="F58" s="901"/>
      <c r="G58" s="901"/>
      <c r="H58" s="901"/>
      <c r="I58" s="901"/>
      <c r="J58" s="901"/>
      <c r="K58" s="901"/>
      <c r="L58" s="255" t="s">
        <v>473</v>
      </c>
      <c r="M58" s="257" t="s">
        <v>959</v>
      </c>
      <c r="N58" s="252" t="s">
        <v>355</v>
      </c>
      <c r="O58" s="913"/>
      <c r="P58" s="913"/>
      <c r="Q58" s="913"/>
      <c r="R58" s="913"/>
      <c r="S58" s="913"/>
      <c r="T58" s="913"/>
      <c r="U58" s="913"/>
      <c r="V58" s="913"/>
      <c r="W58" s="794"/>
    </row>
    <row r="59" spans="1:23" ht="22.8">
      <c r="A59" s="796">
        <v>1</v>
      </c>
      <c r="B59" s="901" t="b">
        <v>1</v>
      </c>
      <c r="C59" s="901" t="s">
        <v>1431</v>
      </c>
      <c r="D59" s="901"/>
      <c r="E59" s="901"/>
      <c r="F59" s="901"/>
      <c r="G59" s="901"/>
      <c r="H59" s="901"/>
      <c r="I59" s="901"/>
      <c r="J59" s="901"/>
      <c r="K59" s="901"/>
      <c r="L59" s="255" t="s">
        <v>474</v>
      </c>
      <c r="M59" s="257" t="s">
        <v>438</v>
      </c>
      <c r="N59" s="252" t="s">
        <v>355</v>
      </c>
      <c r="O59" s="913"/>
      <c r="P59" s="913"/>
      <c r="Q59" s="913"/>
      <c r="R59" s="913"/>
      <c r="S59" s="913"/>
      <c r="T59" s="913"/>
      <c r="U59" s="913"/>
      <c r="V59" s="913"/>
      <c r="W59" s="794"/>
    </row>
    <row r="60" spans="1:23">
      <c r="A60" s="796">
        <v>1</v>
      </c>
      <c r="B60" s="901" t="b">
        <v>1</v>
      </c>
      <c r="C60" s="901" t="s">
        <v>1432</v>
      </c>
      <c r="D60" s="901"/>
      <c r="E60" s="901"/>
      <c r="F60" s="901"/>
      <c r="G60" s="901"/>
      <c r="H60" s="901"/>
      <c r="I60" s="901"/>
      <c r="J60" s="901"/>
      <c r="K60" s="901"/>
      <c r="L60" s="255" t="s">
        <v>475</v>
      </c>
      <c r="M60" s="257" t="s">
        <v>439</v>
      </c>
      <c r="N60" s="252" t="s">
        <v>355</v>
      </c>
      <c r="O60" s="913"/>
      <c r="P60" s="913"/>
      <c r="Q60" s="913"/>
      <c r="R60" s="913"/>
      <c r="S60" s="913"/>
      <c r="T60" s="913"/>
      <c r="U60" s="913"/>
      <c r="V60" s="913"/>
      <c r="W60" s="794"/>
    </row>
    <row r="61" spans="1:23" s="260" customFormat="1" ht="22.8">
      <c r="A61" s="796">
        <v>1</v>
      </c>
      <c r="B61" s="901" t="b">
        <v>1</v>
      </c>
      <c r="C61" s="901" t="s">
        <v>1307</v>
      </c>
      <c r="D61" s="910"/>
      <c r="E61" s="910"/>
      <c r="F61" s="910"/>
      <c r="G61" s="910"/>
      <c r="H61" s="910"/>
      <c r="I61" s="910"/>
      <c r="J61" s="910"/>
      <c r="K61" s="910"/>
      <c r="L61" s="258" t="s">
        <v>101</v>
      </c>
      <c r="M61" s="254" t="s">
        <v>440</v>
      </c>
      <c r="N61" s="259" t="s">
        <v>355</v>
      </c>
      <c r="O61" s="911">
        <v>0</v>
      </c>
      <c r="P61" s="911">
        <v>0</v>
      </c>
      <c r="Q61" s="911">
        <v>0</v>
      </c>
      <c r="R61" s="911">
        <v>0</v>
      </c>
      <c r="S61" s="911">
        <v>0</v>
      </c>
      <c r="T61" s="911">
        <v>0</v>
      </c>
      <c r="U61" s="911">
        <v>0</v>
      </c>
      <c r="V61" s="911">
        <v>0</v>
      </c>
      <c r="W61" s="794"/>
    </row>
    <row r="62" spans="1:23">
      <c r="A62" s="796">
        <v>1</v>
      </c>
      <c r="B62" s="901" t="b">
        <v>1</v>
      </c>
      <c r="C62" s="901" t="s">
        <v>1356</v>
      </c>
      <c r="D62" s="901"/>
      <c r="E62" s="901"/>
      <c r="F62" s="901"/>
      <c r="G62" s="901"/>
      <c r="H62" s="901"/>
      <c r="I62" s="901"/>
      <c r="J62" s="901"/>
      <c r="K62" s="901"/>
      <c r="L62" s="255" t="s">
        <v>16</v>
      </c>
      <c r="M62" s="256" t="s">
        <v>966</v>
      </c>
      <c r="N62" s="252" t="s">
        <v>355</v>
      </c>
      <c r="O62" s="913"/>
      <c r="P62" s="913"/>
      <c r="Q62" s="913"/>
      <c r="R62" s="913"/>
      <c r="S62" s="913"/>
      <c r="T62" s="913"/>
      <c r="U62" s="913"/>
      <c r="V62" s="913"/>
      <c r="W62" s="794"/>
    </row>
    <row r="63" spans="1:23">
      <c r="A63" s="796">
        <v>1</v>
      </c>
      <c r="B63" s="901" t="b">
        <v>1</v>
      </c>
      <c r="C63" s="901" t="s">
        <v>1357</v>
      </c>
      <c r="D63" s="901"/>
      <c r="E63" s="901"/>
      <c r="F63" s="901"/>
      <c r="G63" s="901"/>
      <c r="H63" s="901"/>
      <c r="I63" s="901"/>
      <c r="J63" s="901"/>
      <c r="K63" s="901"/>
      <c r="L63" s="255" t="s">
        <v>143</v>
      </c>
      <c r="M63" s="256" t="s">
        <v>967</v>
      </c>
      <c r="N63" s="252" t="s">
        <v>355</v>
      </c>
      <c r="O63" s="913"/>
      <c r="P63" s="913"/>
      <c r="Q63" s="913"/>
      <c r="R63" s="913"/>
      <c r="S63" s="913"/>
      <c r="T63" s="913"/>
      <c r="U63" s="913"/>
      <c r="V63" s="913"/>
      <c r="W63" s="794"/>
    </row>
    <row r="64" spans="1:23">
      <c r="A64" s="796">
        <v>1</v>
      </c>
      <c r="B64" s="901" t="b">
        <v>1</v>
      </c>
      <c r="C64" s="901" t="s">
        <v>1409</v>
      </c>
      <c r="D64" s="901"/>
      <c r="E64" s="901"/>
      <c r="F64" s="901"/>
      <c r="G64" s="901"/>
      <c r="H64" s="901"/>
      <c r="I64" s="901"/>
      <c r="J64" s="901"/>
      <c r="K64" s="901"/>
      <c r="L64" s="255" t="s">
        <v>156</v>
      </c>
      <c r="M64" s="256" t="s">
        <v>441</v>
      </c>
      <c r="N64" s="252" t="s">
        <v>355</v>
      </c>
      <c r="O64" s="913"/>
      <c r="P64" s="913"/>
      <c r="Q64" s="913"/>
      <c r="R64" s="913"/>
      <c r="S64" s="913"/>
      <c r="T64" s="913"/>
      <c r="U64" s="913"/>
      <c r="V64" s="913"/>
      <c r="W64" s="794"/>
    </row>
    <row r="65" spans="1:23" s="80" customFormat="1">
      <c r="A65" s="769" t="s">
        <v>101</v>
      </c>
      <c r="B65" s="901" t="b">
        <v>1</v>
      </c>
      <c r="C65" s="758"/>
      <c r="D65" s="758"/>
      <c r="E65" s="758"/>
      <c r="F65" s="758"/>
      <c r="G65" s="758"/>
      <c r="H65" s="758"/>
      <c r="I65" s="758"/>
      <c r="J65" s="758"/>
      <c r="K65" s="758"/>
      <c r="L65" s="914" t="s">
        <v>2862</v>
      </c>
      <c r="M65" s="915"/>
      <c r="N65" s="915"/>
      <c r="O65" s="915"/>
      <c r="P65" s="915"/>
      <c r="Q65" s="915"/>
      <c r="R65" s="915"/>
      <c r="S65" s="915"/>
      <c r="T65" s="915"/>
      <c r="U65" s="915"/>
      <c r="V65" s="915"/>
      <c r="W65" s="915"/>
    </row>
    <row r="66" spans="1:23" s="260" customFormat="1" ht="22.8">
      <c r="A66" s="796">
        <v>2</v>
      </c>
      <c r="B66" s="901" t="b">
        <v>1</v>
      </c>
      <c r="C66" s="901" t="s">
        <v>1306</v>
      </c>
      <c r="D66" s="910"/>
      <c r="E66" s="910"/>
      <c r="F66" s="910"/>
      <c r="G66" s="910"/>
      <c r="H66" s="910"/>
      <c r="I66" s="910"/>
      <c r="J66" s="910"/>
      <c r="K66" s="910"/>
      <c r="L66" s="258">
        <v>1</v>
      </c>
      <c r="M66" s="253" t="s">
        <v>423</v>
      </c>
      <c r="N66" s="259" t="s">
        <v>355</v>
      </c>
      <c r="O66" s="911">
        <v>0</v>
      </c>
      <c r="P66" s="911">
        <v>0</v>
      </c>
      <c r="Q66" s="911">
        <v>0</v>
      </c>
      <c r="R66" s="911">
        <v>0</v>
      </c>
      <c r="S66" s="911">
        <v>0</v>
      </c>
      <c r="T66" s="911">
        <v>0</v>
      </c>
      <c r="U66" s="911">
        <v>0</v>
      </c>
      <c r="V66" s="911">
        <v>0</v>
      </c>
      <c r="W66" s="794"/>
    </row>
    <row r="67" spans="1:23">
      <c r="A67" s="796">
        <v>2</v>
      </c>
      <c r="B67" s="901" t="b">
        <v>1</v>
      </c>
      <c r="C67" s="901" t="s">
        <v>1352</v>
      </c>
      <c r="D67" s="901"/>
      <c r="E67" s="901"/>
      <c r="F67" s="901"/>
      <c r="G67" s="901"/>
      <c r="H67" s="901"/>
      <c r="I67" s="901"/>
      <c r="J67" s="901"/>
      <c r="K67" s="901"/>
      <c r="L67" s="255" t="s">
        <v>154</v>
      </c>
      <c r="M67" s="256" t="s">
        <v>424</v>
      </c>
      <c r="N67" s="252" t="s">
        <v>355</v>
      </c>
      <c r="O67" s="912">
        <v>0</v>
      </c>
      <c r="P67" s="912">
        <v>0</v>
      </c>
      <c r="Q67" s="912">
        <v>0</v>
      </c>
      <c r="R67" s="912">
        <v>0</v>
      </c>
      <c r="S67" s="912">
        <v>0</v>
      </c>
      <c r="T67" s="912">
        <v>0</v>
      </c>
      <c r="U67" s="912">
        <v>0</v>
      </c>
      <c r="V67" s="912">
        <v>0</v>
      </c>
      <c r="W67" s="794"/>
    </row>
    <row r="68" spans="1:23">
      <c r="A68" s="796">
        <v>2</v>
      </c>
      <c r="B68" s="901" t="b">
        <v>1</v>
      </c>
      <c r="C68" s="901" t="s">
        <v>1418</v>
      </c>
      <c r="D68" s="901"/>
      <c r="E68" s="901"/>
      <c r="F68" s="901"/>
      <c r="G68" s="901"/>
      <c r="H68" s="901"/>
      <c r="I68" s="901"/>
      <c r="J68" s="901"/>
      <c r="K68" s="901"/>
      <c r="L68" s="255" t="s">
        <v>397</v>
      </c>
      <c r="M68" s="257" t="s">
        <v>425</v>
      </c>
      <c r="N68" s="252" t="s">
        <v>355</v>
      </c>
      <c r="O68" s="913"/>
      <c r="P68" s="913"/>
      <c r="Q68" s="913"/>
      <c r="R68" s="913"/>
      <c r="S68" s="913"/>
      <c r="T68" s="913"/>
      <c r="U68" s="913"/>
      <c r="V68" s="913"/>
      <c r="W68" s="794"/>
    </row>
    <row r="69" spans="1:23">
      <c r="A69" s="796">
        <v>2</v>
      </c>
      <c r="B69" s="901" t="b">
        <v>1</v>
      </c>
      <c r="C69" s="901" t="s">
        <v>1419</v>
      </c>
      <c r="D69" s="901"/>
      <c r="E69" s="901"/>
      <c r="F69" s="901"/>
      <c r="G69" s="901"/>
      <c r="H69" s="901"/>
      <c r="I69" s="901"/>
      <c r="J69" s="901"/>
      <c r="K69" s="901"/>
      <c r="L69" s="255" t="s">
        <v>399</v>
      </c>
      <c r="M69" s="257" t="s">
        <v>913</v>
      </c>
      <c r="N69" s="252" t="s">
        <v>355</v>
      </c>
      <c r="O69" s="913"/>
      <c r="P69" s="913"/>
      <c r="Q69" s="913"/>
      <c r="R69" s="913"/>
      <c r="S69" s="913"/>
      <c r="T69" s="913"/>
      <c r="U69" s="913"/>
      <c r="V69" s="913"/>
      <c r="W69" s="794"/>
    </row>
    <row r="70" spans="1:23">
      <c r="A70" s="796">
        <v>2</v>
      </c>
      <c r="B70" s="901" t="b">
        <v>1</v>
      </c>
      <c r="C70" s="901" t="s">
        <v>1421</v>
      </c>
      <c r="D70" s="901"/>
      <c r="E70" s="901"/>
      <c r="F70" s="901"/>
      <c r="G70" s="901"/>
      <c r="H70" s="901"/>
      <c r="I70" s="901"/>
      <c r="J70" s="901"/>
      <c r="K70" s="901"/>
      <c r="L70" s="255" t="s">
        <v>882</v>
      </c>
      <c r="M70" s="257" t="s">
        <v>426</v>
      </c>
      <c r="N70" s="252" t="s">
        <v>355</v>
      </c>
      <c r="O70" s="913"/>
      <c r="P70" s="913"/>
      <c r="Q70" s="913"/>
      <c r="R70" s="913"/>
      <c r="S70" s="913"/>
      <c r="T70" s="913"/>
      <c r="U70" s="913"/>
      <c r="V70" s="913"/>
      <c r="W70" s="794"/>
    </row>
    <row r="71" spans="1:23">
      <c r="A71" s="796">
        <v>2</v>
      </c>
      <c r="B71" s="901" t="b">
        <v>1</v>
      </c>
      <c r="C71" s="901" t="s">
        <v>1422</v>
      </c>
      <c r="D71" s="901"/>
      <c r="E71" s="901"/>
      <c r="F71" s="901"/>
      <c r="G71" s="901"/>
      <c r="H71" s="901"/>
      <c r="I71" s="901"/>
      <c r="J71" s="901"/>
      <c r="K71" s="901"/>
      <c r="L71" s="255" t="s">
        <v>883</v>
      </c>
      <c r="M71" s="257" t="s">
        <v>427</v>
      </c>
      <c r="N71" s="252" t="s">
        <v>355</v>
      </c>
      <c r="O71" s="913"/>
      <c r="P71" s="913"/>
      <c r="Q71" s="913"/>
      <c r="R71" s="913"/>
      <c r="S71" s="913"/>
      <c r="T71" s="913"/>
      <c r="U71" s="913"/>
      <c r="V71" s="913"/>
      <c r="W71" s="794"/>
    </row>
    <row r="72" spans="1:23">
      <c r="A72" s="796">
        <v>2</v>
      </c>
      <c r="B72" s="901" t="b">
        <v>1</v>
      </c>
      <c r="C72" s="901" t="s">
        <v>1353</v>
      </c>
      <c r="D72" s="901"/>
      <c r="E72" s="901"/>
      <c r="F72" s="901"/>
      <c r="G72" s="901"/>
      <c r="H72" s="901"/>
      <c r="I72" s="901"/>
      <c r="J72" s="901"/>
      <c r="K72" s="901"/>
      <c r="L72" s="255" t="s">
        <v>155</v>
      </c>
      <c r="M72" s="256" t="s">
        <v>428</v>
      </c>
      <c r="N72" s="252" t="s">
        <v>355</v>
      </c>
      <c r="O72" s="912">
        <v>0</v>
      </c>
      <c r="P72" s="912">
        <v>0</v>
      </c>
      <c r="Q72" s="912">
        <v>0</v>
      </c>
      <c r="R72" s="912">
        <v>0</v>
      </c>
      <c r="S72" s="912">
        <v>0</v>
      </c>
      <c r="T72" s="912">
        <v>0</v>
      </c>
      <c r="U72" s="912">
        <v>0</v>
      </c>
      <c r="V72" s="912">
        <v>0</v>
      </c>
      <c r="W72" s="794"/>
    </row>
    <row r="73" spans="1:23">
      <c r="A73" s="796">
        <v>2</v>
      </c>
      <c r="B73" s="901" t="b">
        <v>1</v>
      </c>
      <c r="C73" s="901" t="s">
        <v>1423</v>
      </c>
      <c r="D73" s="901"/>
      <c r="E73" s="901"/>
      <c r="F73" s="901"/>
      <c r="G73" s="901"/>
      <c r="H73" s="901"/>
      <c r="I73" s="901"/>
      <c r="J73" s="901"/>
      <c r="K73" s="901"/>
      <c r="L73" s="255" t="s">
        <v>453</v>
      </c>
      <c r="M73" s="257" t="s">
        <v>429</v>
      </c>
      <c r="N73" s="252" t="s">
        <v>355</v>
      </c>
      <c r="O73" s="913"/>
      <c r="P73" s="913"/>
      <c r="Q73" s="913"/>
      <c r="R73" s="913"/>
      <c r="S73" s="913"/>
      <c r="T73" s="913"/>
      <c r="U73" s="913"/>
      <c r="V73" s="913"/>
      <c r="W73" s="794"/>
    </row>
    <row r="74" spans="1:23">
      <c r="A74" s="796">
        <v>2</v>
      </c>
      <c r="B74" s="901" t="b">
        <v>1</v>
      </c>
      <c r="C74" s="901" t="s">
        <v>1424</v>
      </c>
      <c r="D74" s="901"/>
      <c r="E74" s="901"/>
      <c r="F74" s="901"/>
      <c r="G74" s="901"/>
      <c r="H74" s="901"/>
      <c r="I74" s="901"/>
      <c r="J74" s="901"/>
      <c r="K74" s="901"/>
      <c r="L74" s="255" t="s">
        <v>456</v>
      </c>
      <c r="M74" s="257" t="s">
        <v>430</v>
      </c>
      <c r="N74" s="252" t="s">
        <v>355</v>
      </c>
      <c r="O74" s="913"/>
      <c r="P74" s="913"/>
      <c r="Q74" s="913"/>
      <c r="R74" s="913"/>
      <c r="S74" s="913"/>
      <c r="T74" s="913"/>
      <c r="U74" s="913"/>
      <c r="V74" s="913"/>
      <c r="W74" s="794"/>
    </row>
    <row r="75" spans="1:23">
      <c r="A75" s="796">
        <v>2</v>
      </c>
      <c r="B75" s="901" t="b">
        <v>1</v>
      </c>
      <c r="C75" s="901" t="s">
        <v>1425</v>
      </c>
      <c r="D75" s="901"/>
      <c r="E75" s="901"/>
      <c r="F75" s="901"/>
      <c r="G75" s="901"/>
      <c r="H75" s="901"/>
      <c r="I75" s="901"/>
      <c r="J75" s="901"/>
      <c r="K75" s="901"/>
      <c r="L75" s="255" t="s">
        <v>457</v>
      </c>
      <c r="M75" s="257" t="s">
        <v>431</v>
      </c>
      <c r="N75" s="252" t="s">
        <v>355</v>
      </c>
      <c r="O75" s="913"/>
      <c r="P75" s="913"/>
      <c r="Q75" s="913"/>
      <c r="R75" s="913"/>
      <c r="S75" s="913"/>
      <c r="T75" s="913"/>
      <c r="U75" s="913"/>
      <c r="V75" s="913"/>
      <c r="W75" s="794"/>
    </row>
    <row r="76" spans="1:23">
      <c r="A76" s="796">
        <v>2</v>
      </c>
      <c r="B76" s="901" t="b">
        <v>1</v>
      </c>
      <c r="C76" s="901" t="s">
        <v>1354</v>
      </c>
      <c r="D76" s="901"/>
      <c r="E76" s="901"/>
      <c r="F76" s="901"/>
      <c r="G76" s="901"/>
      <c r="H76" s="901"/>
      <c r="I76" s="901"/>
      <c r="J76" s="901"/>
      <c r="K76" s="901"/>
      <c r="L76" s="255" t="s">
        <v>363</v>
      </c>
      <c r="M76" s="256" t="s">
        <v>432</v>
      </c>
      <c r="N76" s="252" t="s">
        <v>355</v>
      </c>
      <c r="O76" s="912">
        <v>0</v>
      </c>
      <c r="P76" s="912">
        <v>0</v>
      </c>
      <c r="Q76" s="912">
        <v>0</v>
      </c>
      <c r="R76" s="912">
        <v>0</v>
      </c>
      <c r="S76" s="912">
        <v>0</v>
      </c>
      <c r="T76" s="912">
        <v>0</v>
      </c>
      <c r="U76" s="912">
        <v>0</v>
      </c>
      <c r="V76" s="912">
        <v>0</v>
      </c>
      <c r="W76" s="794"/>
    </row>
    <row r="77" spans="1:23">
      <c r="A77" s="796">
        <v>2</v>
      </c>
      <c r="B77" s="901" t="b">
        <v>1</v>
      </c>
      <c r="C77" s="901" t="s">
        <v>1426</v>
      </c>
      <c r="D77" s="901"/>
      <c r="E77" s="901"/>
      <c r="F77" s="901"/>
      <c r="G77" s="901"/>
      <c r="H77" s="901"/>
      <c r="I77" s="901"/>
      <c r="J77" s="901"/>
      <c r="K77" s="901"/>
      <c r="L77" s="255" t="s">
        <v>462</v>
      </c>
      <c r="M77" s="257" t="s">
        <v>433</v>
      </c>
      <c r="N77" s="252" t="s">
        <v>355</v>
      </c>
      <c r="O77" s="913"/>
      <c r="P77" s="913"/>
      <c r="Q77" s="913"/>
      <c r="R77" s="913"/>
      <c r="S77" s="913"/>
      <c r="T77" s="913"/>
      <c r="U77" s="913"/>
      <c r="V77" s="913"/>
      <c r="W77" s="794"/>
    </row>
    <row r="78" spans="1:23">
      <c r="A78" s="796">
        <v>2</v>
      </c>
      <c r="B78" s="901" t="b">
        <v>1</v>
      </c>
      <c r="C78" s="901" t="s">
        <v>1427</v>
      </c>
      <c r="D78" s="901"/>
      <c r="E78" s="901"/>
      <c r="F78" s="901"/>
      <c r="G78" s="901"/>
      <c r="H78" s="901"/>
      <c r="I78" s="901"/>
      <c r="J78" s="901"/>
      <c r="K78" s="901"/>
      <c r="L78" s="255" t="s">
        <v>463</v>
      </c>
      <c r="M78" s="257" t="s">
        <v>434</v>
      </c>
      <c r="N78" s="252" t="s">
        <v>355</v>
      </c>
      <c r="O78" s="913"/>
      <c r="P78" s="913"/>
      <c r="Q78" s="913"/>
      <c r="R78" s="913"/>
      <c r="S78" s="913"/>
      <c r="T78" s="913"/>
      <c r="U78" s="913"/>
      <c r="V78" s="913"/>
      <c r="W78" s="794"/>
    </row>
    <row r="79" spans="1:23">
      <c r="A79" s="796">
        <v>2</v>
      </c>
      <c r="B79" s="901" t="b">
        <v>1</v>
      </c>
      <c r="C79" s="901" t="s">
        <v>1428</v>
      </c>
      <c r="D79" s="901"/>
      <c r="E79" s="901"/>
      <c r="F79" s="901"/>
      <c r="G79" s="901"/>
      <c r="H79" s="901"/>
      <c r="I79" s="901"/>
      <c r="J79" s="901"/>
      <c r="K79" s="901"/>
      <c r="L79" s="255" t="s">
        <v>464</v>
      </c>
      <c r="M79" s="257" t="s">
        <v>435</v>
      </c>
      <c r="N79" s="252" t="s">
        <v>355</v>
      </c>
      <c r="O79" s="913"/>
      <c r="P79" s="913"/>
      <c r="Q79" s="913"/>
      <c r="R79" s="913"/>
      <c r="S79" s="913"/>
      <c r="T79" s="913"/>
      <c r="U79" s="913"/>
      <c r="V79" s="913"/>
      <c r="W79" s="794"/>
    </row>
    <row r="80" spans="1:23">
      <c r="A80" s="796">
        <v>2</v>
      </c>
      <c r="B80" s="901" t="b">
        <v>1</v>
      </c>
      <c r="C80" s="901" t="s">
        <v>1355</v>
      </c>
      <c r="D80" s="901"/>
      <c r="E80" s="901"/>
      <c r="F80" s="901"/>
      <c r="G80" s="901"/>
      <c r="H80" s="901"/>
      <c r="I80" s="901"/>
      <c r="J80" s="901"/>
      <c r="K80" s="901"/>
      <c r="L80" s="255" t="s">
        <v>365</v>
      </c>
      <c r="M80" s="256" t="s">
        <v>436</v>
      </c>
      <c r="N80" s="252" t="s">
        <v>355</v>
      </c>
      <c r="O80" s="912">
        <v>0</v>
      </c>
      <c r="P80" s="912">
        <v>0</v>
      </c>
      <c r="Q80" s="912">
        <v>0</v>
      </c>
      <c r="R80" s="912">
        <v>0</v>
      </c>
      <c r="S80" s="912">
        <v>0</v>
      </c>
      <c r="T80" s="912">
        <v>0</v>
      </c>
      <c r="U80" s="912">
        <v>0</v>
      </c>
      <c r="V80" s="912">
        <v>0</v>
      </c>
      <c r="W80" s="794"/>
    </row>
    <row r="81" spans="1:23">
      <c r="A81" s="796">
        <v>2</v>
      </c>
      <c r="B81" s="901" t="b">
        <v>1</v>
      </c>
      <c r="C81" s="901" t="s">
        <v>1429</v>
      </c>
      <c r="D81" s="901"/>
      <c r="E81" s="901"/>
      <c r="F81" s="901"/>
      <c r="G81" s="901"/>
      <c r="H81" s="901"/>
      <c r="I81" s="901"/>
      <c r="J81" s="901"/>
      <c r="K81" s="901"/>
      <c r="L81" s="255" t="s">
        <v>466</v>
      </c>
      <c r="M81" s="257" t="s">
        <v>437</v>
      </c>
      <c r="N81" s="252" t="s">
        <v>355</v>
      </c>
      <c r="O81" s="913"/>
      <c r="P81" s="913"/>
      <c r="Q81" s="913"/>
      <c r="R81" s="913"/>
      <c r="S81" s="913"/>
      <c r="T81" s="913"/>
      <c r="U81" s="913"/>
      <c r="V81" s="913"/>
      <c r="W81" s="794"/>
    </row>
    <row r="82" spans="1:23" ht="22.8">
      <c r="A82" s="796">
        <v>2</v>
      </c>
      <c r="B82" s="901" t="b">
        <v>1</v>
      </c>
      <c r="C82" s="901" t="s">
        <v>1430</v>
      </c>
      <c r="D82" s="901"/>
      <c r="E82" s="901"/>
      <c r="F82" s="901"/>
      <c r="G82" s="901"/>
      <c r="H82" s="901"/>
      <c r="I82" s="901"/>
      <c r="J82" s="901"/>
      <c r="K82" s="901"/>
      <c r="L82" s="255" t="s">
        <v>473</v>
      </c>
      <c r="M82" s="257" t="s">
        <v>959</v>
      </c>
      <c r="N82" s="252" t="s">
        <v>355</v>
      </c>
      <c r="O82" s="913"/>
      <c r="P82" s="913"/>
      <c r="Q82" s="913"/>
      <c r="R82" s="913"/>
      <c r="S82" s="913"/>
      <c r="T82" s="913"/>
      <c r="U82" s="913"/>
      <c r="V82" s="913"/>
      <c r="W82" s="794"/>
    </row>
    <row r="83" spans="1:23" ht="22.8">
      <c r="A83" s="796">
        <v>2</v>
      </c>
      <c r="B83" s="901" t="b">
        <v>1</v>
      </c>
      <c r="C83" s="901" t="s">
        <v>1431</v>
      </c>
      <c r="D83" s="901"/>
      <c r="E83" s="901"/>
      <c r="F83" s="901"/>
      <c r="G83" s="901"/>
      <c r="H83" s="901"/>
      <c r="I83" s="901"/>
      <c r="J83" s="901"/>
      <c r="K83" s="901"/>
      <c r="L83" s="255" t="s">
        <v>474</v>
      </c>
      <c r="M83" s="257" t="s">
        <v>438</v>
      </c>
      <c r="N83" s="252" t="s">
        <v>355</v>
      </c>
      <c r="O83" s="913"/>
      <c r="P83" s="913"/>
      <c r="Q83" s="913"/>
      <c r="R83" s="913"/>
      <c r="S83" s="913"/>
      <c r="T83" s="913"/>
      <c r="U83" s="913"/>
      <c r="V83" s="913"/>
      <c r="W83" s="794"/>
    </row>
    <row r="84" spans="1:23">
      <c r="A84" s="796">
        <v>2</v>
      </c>
      <c r="B84" s="901" t="b">
        <v>1</v>
      </c>
      <c r="C84" s="901" t="s">
        <v>1432</v>
      </c>
      <c r="D84" s="901"/>
      <c r="E84" s="901"/>
      <c r="F84" s="901"/>
      <c r="G84" s="901"/>
      <c r="H84" s="901"/>
      <c r="I84" s="901"/>
      <c r="J84" s="901"/>
      <c r="K84" s="901"/>
      <c r="L84" s="255" t="s">
        <v>475</v>
      </c>
      <c r="M84" s="257" t="s">
        <v>439</v>
      </c>
      <c r="N84" s="252" t="s">
        <v>355</v>
      </c>
      <c r="O84" s="913"/>
      <c r="P84" s="913"/>
      <c r="Q84" s="913"/>
      <c r="R84" s="913"/>
      <c r="S84" s="913"/>
      <c r="T84" s="913"/>
      <c r="U84" s="913"/>
      <c r="V84" s="913"/>
      <c r="W84" s="794"/>
    </row>
    <row r="85" spans="1:23" s="260" customFormat="1" ht="22.8">
      <c r="A85" s="796">
        <v>2</v>
      </c>
      <c r="B85" s="901" t="b">
        <v>1</v>
      </c>
      <c r="C85" s="901" t="s">
        <v>1307</v>
      </c>
      <c r="D85" s="910"/>
      <c r="E85" s="910"/>
      <c r="F85" s="910"/>
      <c r="G85" s="910"/>
      <c r="H85" s="910"/>
      <c r="I85" s="910"/>
      <c r="J85" s="910"/>
      <c r="K85" s="910"/>
      <c r="L85" s="258" t="s">
        <v>101</v>
      </c>
      <c r="M85" s="254" t="s">
        <v>440</v>
      </c>
      <c r="N85" s="259" t="s">
        <v>355</v>
      </c>
      <c r="O85" s="911">
        <v>0</v>
      </c>
      <c r="P85" s="911">
        <v>0</v>
      </c>
      <c r="Q85" s="911">
        <v>0</v>
      </c>
      <c r="R85" s="911">
        <v>0</v>
      </c>
      <c r="S85" s="911">
        <v>0</v>
      </c>
      <c r="T85" s="911">
        <v>0</v>
      </c>
      <c r="U85" s="911">
        <v>0</v>
      </c>
      <c r="V85" s="911">
        <v>0</v>
      </c>
      <c r="W85" s="794"/>
    </row>
    <row r="86" spans="1:23">
      <c r="A86" s="796">
        <v>2</v>
      </c>
      <c r="B86" s="901" t="b">
        <v>1</v>
      </c>
      <c r="C86" s="901" t="s">
        <v>1356</v>
      </c>
      <c r="D86" s="901"/>
      <c r="E86" s="901"/>
      <c r="F86" s="901"/>
      <c r="G86" s="901"/>
      <c r="H86" s="901"/>
      <c r="I86" s="901"/>
      <c r="J86" s="901"/>
      <c r="K86" s="901"/>
      <c r="L86" s="255" t="s">
        <v>16</v>
      </c>
      <c r="M86" s="256" t="s">
        <v>966</v>
      </c>
      <c r="N86" s="252" t="s">
        <v>355</v>
      </c>
      <c r="O86" s="913"/>
      <c r="P86" s="913"/>
      <c r="Q86" s="913"/>
      <c r="R86" s="913"/>
      <c r="S86" s="913"/>
      <c r="T86" s="913"/>
      <c r="U86" s="913"/>
      <c r="V86" s="913"/>
      <c r="W86" s="794"/>
    </row>
    <row r="87" spans="1:23">
      <c r="A87" s="796">
        <v>2</v>
      </c>
      <c r="B87" s="901" t="b">
        <v>1</v>
      </c>
      <c r="C87" s="901" t="s">
        <v>1357</v>
      </c>
      <c r="D87" s="901"/>
      <c r="E87" s="901"/>
      <c r="F87" s="901"/>
      <c r="G87" s="901"/>
      <c r="H87" s="901"/>
      <c r="I87" s="901"/>
      <c r="J87" s="901"/>
      <c r="K87" s="901"/>
      <c r="L87" s="255" t="s">
        <v>143</v>
      </c>
      <c r="M87" s="256" t="s">
        <v>967</v>
      </c>
      <c r="N87" s="252" t="s">
        <v>355</v>
      </c>
      <c r="O87" s="913"/>
      <c r="P87" s="913"/>
      <c r="Q87" s="913"/>
      <c r="R87" s="913"/>
      <c r="S87" s="913"/>
      <c r="T87" s="913"/>
      <c r="U87" s="913"/>
      <c r="V87" s="913"/>
      <c r="W87" s="794"/>
    </row>
    <row r="88" spans="1:23">
      <c r="A88" s="796">
        <v>2</v>
      </c>
      <c r="B88" s="901" t="b">
        <v>1</v>
      </c>
      <c r="C88" s="901" t="s">
        <v>1409</v>
      </c>
      <c r="D88" s="901"/>
      <c r="E88" s="901"/>
      <c r="F88" s="901"/>
      <c r="G88" s="901"/>
      <c r="H88" s="901"/>
      <c r="I88" s="901"/>
      <c r="J88" s="901"/>
      <c r="K88" s="901"/>
      <c r="L88" s="255" t="s">
        <v>156</v>
      </c>
      <c r="M88" s="256" t="s">
        <v>441</v>
      </c>
      <c r="N88" s="252" t="s">
        <v>355</v>
      </c>
      <c r="O88" s="913"/>
      <c r="P88" s="913"/>
      <c r="Q88" s="913"/>
      <c r="R88" s="913"/>
      <c r="S88" s="913"/>
      <c r="T88" s="913"/>
      <c r="U88" s="913"/>
      <c r="V88" s="913"/>
      <c r="W88" s="794"/>
    </row>
    <row r="89" spans="1:23" s="80" customFormat="1">
      <c r="A89" s="769" t="s">
        <v>102</v>
      </c>
      <c r="B89" s="901" t="b">
        <v>1</v>
      </c>
      <c r="C89" s="758"/>
      <c r="D89" s="758"/>
      <c r="E89" s="758"/>
      <c r="F89" s="758"/>
      <c r="G89" s="758"/>
      <c r="H89" s="758"/>
      <c r="I89" s="758"/>
      <c r="J89" s="758"/>
      <c r="K89" s="758"/>
      <c r="L89" s="914" t="s">
        <v>2864</v>
      </c>
      <c r="M89" s="915"/>
      <c r="N89" s="915"/>
      <c r="O89" s="915"/>
      <c r="P89" s="915"/>
      <c r="Q89" s="915"/>
      <c r="R89" s="915"/>
      <c r="S89" s="915"/>
      <c r="T89" s="915"/>
      <c r="U89" s="915"/>
      <c r="V89" s="915"/>
      <c r="W89" s="915"/>
    </row>
    <row r="90" spans="1:23" s="260" customFormat="1" ht="22.8">
      <c r="A90" s="796">
        <v>3</v>
      </c>
      <c r="B90" s="901" t="b">
        <v>1</v>
      </c>
      <c r="C90" s="901" t="s">
        <v>1306</v>
      </c>
      <c r="D90" s="910"/>
      <c r="E90" s="910"/>
      <c r="F90" s="910"/>
      <c r="G90" s="910"/>
      <c r="H90" s="910"/>
      <c r="I90" s="910"/>
      <c r="J90" s="910"/>
      <c r="K90" s="910"/>
      <c r="L90" s="258">
        <v>1</v>
      </c>
      <c r="M90" s="253" t="s">
        <v>423</v>
      </c>
      <c r="N90" s="259" t="s">
        <v>355</v>
      </c>
      <c r="O90" s="911">
        <v>0</v>
      </c>
      <c r="P90" s="911">
        <v>0</v>
      </c>
      <c r="Q90" s="911">
        <v>0</v>
      </c>
      <c r="R90" s="911">
        <v>0</v>
      </c>
      <c r="S90" s="911">
        <v>0</v>
      </c>
      <c r="T90" s="911">
        <v>0</v>
      </c>
      <c r="U90" s="911">
        <v>0</v>
      </c>
      <c r="V90" s="911">
        <v>0</v>
      </c>
      <c r="W90" s="794"/>
    </row>
    <row r="91" spans="1:23">
      <c r="A91" s="796">
        <v>3</v>
      </c>
      <c r="B91" s="901" t="b">
        <v>1</v>
      </c>
      <c r="C91" s="901" t="s">
        <v>1352</v>
      </c>
      <c r="D91" s="901"/>
      <c r="E91" s="901"/>
      <c r="F91" s="901"/>
      <c r="G91" s="901"/>
      <c r="H91" s="901"/>
      <c r="I91" s="901"/>
      <c r="J91" s="901"/>
      <c r="K91" s="901"/>
      <c r="L91" s="255" t="s">
        <v>154</v>
      </c>
      <c r="M91" s="256" t="s">
        <v>424</v>
      </c>
      <c r="N91" s="252" t="s">
        <v>355</v>
      </c>
      <c r="O91" s="912">
        <v>0</v>
      </c>
      <c r="P91" s="912">
        <v>0</v>
      </c>
      <c r="Q91" s="912">
        <v>0</v>
      </c>
      <c r="R91" s="912">
        <v>0</v>
      </c>
      <c r="S91" s="912">
        <v>0</v>
      </c>
      <c r="T91" s="912">
        <v>0</v>
      </c>
      <c r="U91" s="912">
        <v>0</v>
      </c>
      <c r="V91" s="912">
        <v>0</v>
      </c>
      <c r="W91" s="794"/>
    </row>
    <row r="92" spans="1:23">
      <c r="A92" s="796">
        <v>3</v>
      </c>
      <c r="B92" s="901" t="b">
        <v>1</v>
      </c>
      <c r="C92" s="901" t="s">
        <v>1418</v>
      </c>
      <c r="D92" s="901"/>
      <c r="E92" s="901"/>
      <c r="F92" s="901"/>
      <c r="G92" s="901"/>
      <c r="H92" s="901"/>
      <c r="I92" s="901"/>
      <c r="J92" s="901"/>
      <c r="K92" s="901"/>
      <c r="L92" s="255" t="s">
        <v>397</v>
      </c>
      <c r="M92" s="257" t="s">
        <v>425</v>
      </c>
      <c r="N92" s="252" t="s">
        <v>355</v>
      </c>
      <c r="O92" s="913"/>
      <c r="P92" s="913"/>
      <c r="Q92" s="913"/>
      <c r="R92" s="913"/>
      <c r="S92" s="913"/>
      <c r="T92" s="913"/>
      <c r="U92" s="913"/>
      <c r="V92" s="913"/>
      <c r="W92" s="794"/>
    </row>
    <row r="93" spans="1:23">
      <c r="A93" s="796">
        <v>3</v>
      </c>
      <c r="B93" s="901" t="b">
        <v>1</v>
      </c>
      <c r="C93" s="901" t="s">
        <v>1419</v>
      </c>
      <c r="D93" s="901"/>
      <c r="E93" s="901"/>
      <c r="F93" s="901"/>
      <c r="G93" s="901"/>
      <c r="H93" s="901"/>
      <c r="I93" s="901"/>
      <c r="J93" s="901"/>
      <c r="K93" s="901"/>
      <c r="L93" s="255" t="s">
        <v>399</v>
      </c>
      <c r="M93" s="257" t="s">
        <v>913</v>
      </c>
      <c r="N93" s="252" t="s">
        <v>355</v>
      </c>
      <c r="O93" s="913"/>
      <c r="P93" s="913"/>
      <c r="Q93" s="913"/>
      <c r="R93" s="913"/>
      <c r="S93" s="913"/>
      <c r="T93" s="913"/>
      <c r="U93" s="913"/>
      <c r="V93" s="913"/>
      <c r="W93" s="794"/>
    </row>
    <row r="94" spans="1:23">
      <c r="A94" s="796">
        <v>3</v>
      </c>
      <c r="B94" s="901" t="b">
        <v>1</v>
      </c>
      <c r="C94" s="901" t="s">
        <v>1421</v>
      </c>
      <c r="D94" s="901"/>
      <c r="E94" s="901"/>
      <c r="F94" s="901"/>
      <c r="G94" s="901"/>
      <c r="H94" s="901"/>
      <c r="I94" s="901"/>
      <c r="J94" s="901"/>
      <c r="K94" s="901"/>
      <c r="L94" s="255" t="s">
        <v>882</v>
      </c>
      <c r="M94" s="257" t="s">
        <v>426</v>
      </c>
      <c r="N94" s="252" t="s">
        <v>355</v>
      </c>
      <c r="O94" s="913"/>
      <c r="P94" s="913"/>
      <c r="Q94" s="913"/>
      <c r="R94" s="913"/>
      <c r="S94" s="913"/>
      <c r="T94" s="913"/>
      <c r="U94" s="913"/>
      <c r="V94" s="913"/>
      <c r="W94" s="794"/>
    </row>
    <row r="95" spans="1:23">
      <c r="A95" s="796">
        <v>3</v>
      </c>
      <c r="B95" s="901" t="b">
        <v>1</v>
      </c>
      <c r="C95" s="901" t="s">
        <v>1422</v>
      </c>
      <c r="D95" s="901"/>
      <c r="E95" s="901"/>
      <c r="F95" s="901"/>
      <c r="G95" s="901"/>
      <c r="H95" s="901"/>
      <c r="I95" s="901"/>
      <c r="J95" s="901"/>
      <c r="K95" s="901"/>
      <c r="L95" s="255" t="s">
        <v>883</v>
      </c>
      <c r="M95" s="257" t="s">
        <v>427</v>
      </c>
      <c r="N95" s="252" t="s">
        <v>355</v>
      </c>
      <c r="O95" s="913"/>
      <c r="P95" s="913"/>
      <c r="Q95" s="913"/>
      <c r="R95" s="913"/>
      <c r="S95" s="913"/>
      <c r="T95" s="913"/>
      <c r="U95" s="913"/>
      <c r="V95" s="913"/>
      <c r="W95" s="794"/>
    </row>
    <row r="96" spans="1:23">
      <c r="A96" s="796">
        <v>3</v>
      </c>
      <c r="B96" s="901" t="b">
        <v>1</v>
      </c>
      <c r="C96" s="901" t="s">
        <v>1353</v>
      </c>
      <c r="D96" s="901"/>
      <c r="E96" s="901"/>
      <c r="F96" s="901"/>
      <c r="G96" s="901"/>
      <c r="H96" s="901"/>
      <c r="I96" s="901"/>
      <c r="J96" s="901"/>
      <c r="K96" s="901"/>
      <c r="L96" s="255" t="s">
        <v>155</v>
      </c>
      <c r="M96" s="256" t="s">
        <v>428</v>
      </c>
      <c r="N96" s="252" t="s">
        <v>355</v>
      </c>
      <c r="O96" s="912">
        <v>0</v>
      </c>
      <c r="P96" s="912">
        <v>0</v>
      </c>
      <c r="Q96" s="912">
        <v>0</v>
      </c>
      <c r="R96" s="912">
        <v>0</v>
      </c>
      <c r="S96" s="912">
        <v>0</v>
      </c>
      <c r="T96" s="912">
        <v>0</v>
      </c>
      <c r="U96" s="912">
        <v>0</v>
      </c>
      <c r="V96" s="912">
        <v>0</v>
      </c>
      <c r="W96" s="794"/>
    </row>
    <row r="97" spans="1:23">
      <c r="A97" s="796">
        <v>3</v>
      </c>
      <c r="B97" s="901" t="b">
        <v>1</v>
      </c>
      <c r="C97" s="901" t="s">
        <v>1423</v>
      </c>
      <c r="D97" s="901"/>
      <c r="E97" s="901"/>
      <c r="F97" s="901"/>
      <c r="G97" s="901"/>
      <c r="H97" s="901"/>
      <c r="I97" s="901"/>
      <c r="J97" s="901"/>
      <c r="K97" s="901"/>
      <c r="L97" s="255" t="s">
        <v>453</v>
      </c>
      <c r="M97" s="257" t="s">
        <v>429</v>
      </c>
      <c r="N97" s="252" t="s">
        <v>355</v>
      </c>
      <c r="O97" s="913"/>
      <c r="P97" s="913"/>
      <c r="Q97" s="913"/>
      <c r="R97" s="913"/>
      <c r="S97" s="913"/>
      <c r="T97" s="913"/>
      <c r="U97" s="913"/>
      <c r="V97" s="913"/>
      <c r="W97" s="794"/>
    </row>
    <row r="98" spans="1:23">
      <c r="A98" s="796">
        <v>3</v>
      </c>
      <c r="B98" s="901" t="b">
        <v>1</v>
      </c>
      <c r="C98" s="901" t="s">
        <v>1424</v>
      </c>
      <c r="D98" s="901"/>
      <c r="E98" s="901"/>
      <c r="F98" s="901"/>
      <c r="G98" s="901"/>
      <c r="H98" s="901"/>
      <c r="I98" s="901"/>
      <c r="J98" s="901"/>
      <c r="K98" s="901"/>
      <c r="L98" s="255" t="s">
        <v>456</v>
      </c>
      <c r="M98" s="257" t="s">
        <v>430</v>
      </c>
      <c r="N98" s="252" t="s">
        <v>355</v>
      </c>
      <c r="O98" s="913"/>
      <c r="P98" s="913"/>
      <c r="Q98" s="913"/>
      <c r="R98" s="913"/>
      <c r="S98" s="913"/>
      <c r="T98" s="913"/>
      <c r="U98" s="913"/>
      <c r="V98" s="913"/>
      <c r="W98" s="794"/>
    </row>
    <row r="99" spans="1:23">
      <c r="A99" s="796">
        <v>3</v>
      </c>
      <c r="B99" s="901" t="b">
        <v>1</v>
      </c>
      <c r="C99" s="901" t="s">
        <v>1425</v>
      </c>
      <c r="D99" s="901"/>
      <c r="E99" s="901"/>
      <c r="F99" s="901"/>
      <c r="G99" s="901"/>
      <c r="H99" s="901"/>
      <c r="I99" s="901"/>
      <c r="J99" s="901"/>
      <c r="K99" s="901"/>
      <c r="L99" s="255" t="s">
        <v>457</v>
      </c>
      <c r="M99" s="257" t="s">
        <v>431</v>
      </c>
      <c r="N99" s="252" t="s">
        <v>355</v>
      </c>
      <c r="O99" s="913"/>
      <c r="P99" s="913"/>
      <c r="Q99" s="913"/>
      <c r="R99" s="913"/>
      <c r="S99" s="913"/>
      <c r="T99" s="913"/>
      <c r="U99" s="913"/>
      <c r="V99" s="913"/>
      <c r="W99" s="794"/>
    </row>
    <row r="100" spans="1:23">
      <c r="A100" s="796">
        <v>3</v>
      </c>
      <c r="B100" s="901" t="b">
        <v>1</v>
      </c>
      <c r="C100" s="901" t="s">
        <v>1354</v>
      </c>
      <c r="D100" s="901"/>
      <c r="E100" s="901"/>
      <c r="F100" s="901"/>
      <c r="G100" s="901"/>
      <c r="H100" s="901"/>
      <c r="I100" s="901"/>
      <c r="J100" s="901"/>
      <c r="K100" s="901"/>
      <c r="L100" s="255" t="s">
        <v>363</v>
      </c>
      <c r="M100" s="256" t="s">
        <v>432</v>
      </c>
      <c r="N100" s="252" t="s">
        <v>355</v>
      </c>
      <c r="O100" s="912">
        <v>0</v>
      </c>
      <c r="P100" s="912">
        <v>0</v>
      </c>
      <c r="Q100" s="912">
        <v>0</v>
      </c>
      <c r="R100" s="912">
        <v>0</v>
      </c>
      <c r="S100" s="912">
        <v>0</v>
      </c>
      <c r="T100" s="912">
        <v>0</v>
      </c>
      <c r="U100" s="912">
        <v>0</v>
      </c>
      <c r="V100" s="912">
        <v>0</v>
      </c>
      <c r="W100" s="794"/>
    </row>
    <row r="101" spans="1:23">
      <c r="A101" s="796">
        <v>3</v>
      </c>
      <c r="B101" s="901" t="b">
        <v>1</v>
      </c>
      <c r="C101" s="901" t="s">
        <v>1426</v>
      </c>
      <c r="D101" s="901"/>
      <c r="E101" s="901"/>
      <c r="F101" s="901"/>
      <c r="G101" s="901"/>
      <c r="H101" s="901"/>
      <c r="I101" s="901"/>
      <c r="J101" s="901"/>
      <c r="K101" s="901"/>
      <c r="L101" s="255" t="s">
        <v>462</v>
      </c>
      <c r="M101" s="257" t="s">
        <v>433</v>
      </c>
      <c r="N101" s="252" t="s">
        <v>355</v>
      </c>
      <c r="O101" s="913"/>
      <c r="P101" s="913"/>
      <c r="Q101" s="913"/>
      <c r="R101" s="913"/>
      <c r="S101" s="913"/>
      <c r="T101" s="913"/>
      <c r="U101" s="913"/>
      <c r="V101" s="913"/>
      <c r="W101" s="794"/>
    </row>
    <row r="102" spans="1:23">
      <c r="A102" s="796">
        <v>3</v>
      </c>
      <c r="B102" s="901" t="b">
        <v>1</v>
      </c>
      <c r="C102" s="901" t="s">
        <v>1427</v>
      </c>
      <c r="D102" s="901"/>
      <c r="E102" s="901"/>
      <c r="F102" s="901"/>
      <c r="G102" s="901"/>
      <c r="H102" s="901"/>
      <c r="I102" s="901"/>
      <c r="J102" s="901"/>
      <c r="K102" s="901"/>
      <c r="L102" s="255" t="s">
        <v>463</v>
      </c>
      <c r="M102" s="257" t="s">
        <v>434</v>
      </c>
      <c r="N102" s="252" t="s">
        <v>355</v>
      </c>
      <c r="O102" s="913"/>
      <c r="P102" s="913"/>
      <c r="Q102" s="913"/>
      <c r="R102" s="913"/>
      <c r="S102" s="913"/>
      <c r="T102" s="913"/>
      <c r="U102" s="913"/>
      <c r="V102" s="913"/>
      <c r="W102" s="794"/>
    </row>
    <row r="103" spans="1:23">
      <c r="A103" s="796">
        <v>3</v>
      </c>
      <c r="B103" s="901" t="b">
        <v>1</v>
      </c>
      <c r="C103" s="901" t="s">
        <v>1428</v>
      </c>
      <c r="D103" s="901"/>
      <c r="E103" s="901"/>
      <c r="F103" s="901"/>
      <c r="G103" s="901"/>
      <c r="H103" s="901"/>
      <c r="I103" s="901"/>
      <c r="J103" s="901"/>
      <c r="K103" s="901"/>
      <c r="L103" s="255" t="s">
        <v>464</v>
      </c>
      <c r="M103" s="257" t="s">
        <v>435</v>
      </c>
      <c r="N103" s="252" t="s">
        <v>355</v>
      </c>
      <c r="O103" s="913"/>
      <c r="P103" s="913"/>
      <c r="Q103" s="913"/>
      <c r="R103" s="913"/>
      <c r="S103" s="913"/>
      <c r="T103" s="913"/>
      <c r="U103" s="913"/>
      <c r="V103" s="913"/>
      <c r="W103" s="794"/>
    </row>
    <row r="104" spans="1:23">
      <c r="A104" s="796">
        <v>3</v>
      </c>
      <c r="B104" s="901" t="b">
        <v>1</v>
      </c>
      <c r="C104" s="901" t="s">
        <v>1355</v>
      </c>
      <c r="D104" s="901"/>
      <c r="E104" s="901"/>
      <c r="F104" s="901"/>
      <c r="G104" s="901"/>
      <c r="H104" s="901"/>
      <c r="I104" s="901"/>
      <c r="J104" s="901"/>
      <c r="K104" s="901"/>
      <c r="L104" s="255" t="s">
        <v>365</v>
      </c>
      <c r="M104" s="256" t="s">
        <v>436</v>
      </c>
      <c r="N104" s="252" t="s">
        <v>355</v>
      </c>
      <c r="O104" s="912">
        <v>0</v>
      </c>
      <c r="P104" s="912">
        <v>0</v>
      </c>
      <c r="Q104" s="912">
        <v>0</v>
      </c>
      <c r="R104" s="912">
        <v>0</v>
      </c>
      <c r="S104" s="912">
        <v>0</v>
      </c>
      <c r="T104" s="912">
        <v>0</v>
      </c>
      <c r="U104" s="912">
        <v>0</v>
      </c>
      <c r="V104" s="912">
        <v>0</v>
      </c>
      <c r="W104" s="794"/>
    </row>
    <row r="105" spans="1:23">
      <c r="A105" s="796">
        <v>3</v>
      </c>
      <c r="B105" s="901" t="b">
        <v>1</v>
      </c>
      <c r="C105" s="901" t="s">
        <v>1429</v>
      </c>
      <c r="D105" s="901"/>
      <c r="E105" s="901"/>
      <c r="F105" s="901"/>
      <c r="G105" s="901"/>
      <c r="H105" s="901"/>
      <c r="I105" s="901"/>
      <c r="J105" s="901"/>
      <c r="K105" s="901"/>
      <c r="L105" s="255" t="s">
        <v>466</v>
      </c>
      <c r="M105" s="257" t="s">
        <v>437</v>
      </c>
      <c r="N105" s="252" t="s">
        <v>355</v>
      </c>
      <c r="O105" s="913"/>
      <c r="P105" s="913"/>
      <c r="Q105" s="913"/>
      <c r="R105" s="913"/>
      <c r="S105" s="913"/>
      <c r="T105" s="913"/>
      <c r="U105" s="913"/>
      <c r="V105" s="913"/>
      <c r="W105" s="794"/>
    </row>
    <row r="106" spans="1:23" ht="22.8">
      <c r="A106" s="796">
        <v>3</v>
      </c>
      <c r="B106" s="901" t="b">
        <v>1</v>
      </c>
      <c r="C106" s="901" t="s">
        <v>1430</v>
      </c>
      <c r="D106" s="901"/>
      <c r="E106" s="901"/>
      <c r="F106" s="901"/>
      <c r="G106" s="901"/>
      <c r="H106" s="901"/>
      <c r="I106" s="901"/>
      <c r="J106" s="901"/>
      <c r="K106" s="901"/>
      <c r="L106" s="255" t="s">
        <v>473</v>
      </c>
      <c r="M106" s="257" t="s">
        <v>959</v>
      </c>
      <c r="N106" s="252" t="s">
        <v>355</v>
      </c>
      <c r="O106" s="913"/>
      <c r="P106" s="913"/>
      <c r="Q106" s="913"/>
      <c r="R106" s="913"/>
      <c r="S106" s="913"/>
      <c r="T106" s="913"/>
      <c r="U106" s="913"/>
      <c r="V106" s="913"/>
      <c r="W106" s="794"/>
    </row>
    <row r="107" spans="1:23" ht="22.8">
      <c r="A107" s="796">
        <v>3</v>
      </c>
      <c r="B107" s="901" t="b">
        <v>1</v>
      </c>
      <c r="C107" s="901" t="s">
        <v>1431</v>
      </c>
      <c r="D107" s="901"/>
      <c r="E107" s="901"/>
      <c r="F107" s="901"/>
      <c r="G107" s="901"/>
      <c r="H107" s="901"/>
      <c r="I107" s="901"/>
      <c r="J107" s="901"/>
      <c r="K107" s="901"/>
      <c r="L107" s="255" t="s">
        <v>474</v>
      </c>
      <c r="M107" s="257" t="s">
        <v>438</v>
      </c>
      <c r="N107" s="252" t="s">
        <v>355</v>
      </c>
      <c r="O107" s="913"/>
      <c r="P107" s="913"/>
      <c r="Q107" s="913"/>
      <c r="R107" s="913"/>
      <c r="S107" s="913"/>
      <c r="T107" s="913"/>
      <c r="U107" s="913"/>
      <c r="V107" s="913"/>
      <c r="W107" s="794"/>
    </row>
    <row r="108" spans="1:23">
      <c r="A108" s="796">
        <v>3</v>
      </c>
      <c r="B108" s="901" t="b">
        <v>1</v>
      </c>
      <c r="C108" s="901" t="s">
        <v>1432</v>
      </c>
      <c r="D108" s="901"/>
      <c r="E108" s="901"/>
      <c r="F108" s="901"/>
      <c r="G108" s="901"/>
      <c r="H108" s="901"/>
      <c r="I108" s="901"/>
      <c r="J108" s="901"/>
      <c r="K108" s="901"/>
      <c r="L108" s="255" t="s">
        <v>475</v>
      </c>
      <c r="M108" s="257" t="s">
        <v>439</v>
      </c>
      <c r="N108" s="252" t="s">
        <v>355</v>
      </c>
      <c r="O108" s="913"/>
      <c r="P108" s="913"/>
      <c r="Q108" s="913"/>
      <c r="R108" s="913"/>
      <c r="S108" s="913"/>
      <c r="T108" s="913"/>
      <c r="U108" s="913"/>
      <c r="V108" s="913"/>
      <c r="W108" s="794"/>
    </row>
    <row r="109" spans="1:23" s="260" customFormat="1" ht="22.8">
      <c r="A109" s="796">
        <v>3</v>
      </c>
      <c r="B109" s="901" t="b">
        <v>1</v>
      </c>
      <c r="C109" s="901" t="s">
        <v>1307</v>
      </c>
      <c r="D109" s="910"/>
      <c r="E109" s="910"/>
      <c r="F109" s="910"/>
      <c r="G109" s="910"/>
      <c r="H109" s="910"/>
      <c r="I109" s="910"/>
      <c r="J109" s="910"/>
      <c r="K109" s="910"/>
      <c r="L109" s="258" t="s">
        <v>101</v>
      </c>
      <c r="M109" s="254" t="s">
        <v>440</v>
      </c>
      <c r="N109" s="259" t="s">
        <v>355</v>
      </c>
      <c r="O109" s="911">
        <v>0</v>
      </c>
      <c r="P109" s="911">
        <v>0</v>
      </c>
      <c r="Q109" s="911">
        <v>0</v>
      </c>
      <c r="R109" s="911">
        <v>0</v>
      </c>
      <c r="S109" s="911">
        <v>0</v>
      </c>
      <c r="T109" s="911">
        <v>0</v>
      </c>
      <c r="U109" s="911">
        <v>0</v>
      </c>
      <c r="V109" s="911">
        <v>0</v>
      </c>
      <c r="W109" s="794"/>
    </row>
    <row r="110" spans="1:23">
      <c r="A110" s="796">
        <v>3</v>
      </c>
      <c r="B110" s="901" t="b">
        <v>1</v>
      </c>
      <c r="C110" s="901" t="s">
        <v>1356</v>
      </c>
      <c r="D110" s="901"/>
      <c r="E110" s="901"/>
      <c r="F110" s="901"/>
      <c r="G110" s="901"/>
      <c r="H110" s="901"/>
      <c r="I110" s="901"/>
      <c r="J110" s="901"/>
      <c r="K110" s="901"/>
      <c r="L110" s="255" t="s">
        <v>16</v>
      </c>
      <c r="M110" s="256" t="s">
        <v>966</v>
      </c>
      <c r="N110" s="252" t="s">
        <v>355</v>
      </c>
      <c r="O110" s="913"/>
      <c r="P110" s="913"/>
      <c r="Q110" s="913"/>
      <c r="R110" s="913"/>
      <c r="S110" s="913"/>
      <c r="T110" s="913"/>
      <c r="U110" s="913"/>
      <c r="V110" s="913"/>
      <c r="W110" s="794"/>
    </row>
    <row r="111" spans="1:23">
      <c r="A111" s="796">
        <v>3</v>
      </c>
      <c r="B111" s="901" t="b">
        <v>1</v>
      </c>
      <c r="C111" s="901" t="s">
        <v>1357</v>
      </c>
      <c r="D111" s="901"/>
      <c r="E111" s="901"/>
      <c r="F111" s="901"/>
      <c r="G111" s="901"/>
      <c r="H111" s="901"/>
      <c r="I111" s="901"/>
      <c r="J111" s="901"/>
      <c r="K111" s="901"/>
      <c r="L111" s="255" t="s">
        <v>143</v>
      </c>
      <c r="M111" s="256" t="s">
        <v>967</v>
      </c>
      <c r="N111" s="252" t="s">
        <v>355</v>
      </c>
      <c r="O111" s="913"/>
      <c r="P111" s="913"/>
      <c r="Q111" s="913"/>
      <c r="R111" s="913"/>
      <c r="S111" s="913"/>
      <c r="T111" s="913"/>
      <c r="U111" s="913"/>
      <c r="V111" s="913"/>
      <c r="W111" s="794"/>
    </row>
    <row r="112" spans="1:23">
      <c r="A112" s="796">
        <v>3</v>
      </c>
      <c r="B112" s="901" t="b">
        <v>1</v>
      </c>
      <c r="C112" s="901" t="s">
        <v>1409</v>
      </c>
      <c r="D112" s="901"/>
      <c r="E112" s="901"/>
      <c r="F112" s="901"/>
      <c r="G112" s="901"/>
      <c r="H112" s="901"/>
      <c r="I112" s="901"/>
      <c r="J112" s="901"/>
      <c r="K112" s="901"/>
      <c r="L112" s="255" t="s">
        <v>156</v>
      </c>
      <c r="M112" s="256" t="s">
        <v>441</v>
      </c>
      <c r="N112" s="252" t="s">
        <v>355</v>
      </c>
      <c r="O112" s="913"/>
      <c r="P112" s="913"/>
      <c r="Q112" s="913"/>
      <c r="R112" s="913"/>
      <c r="S112" s="913"/>
      <c r="T112" s="913"/>
      <c r="U112" s="913"/>
      <c r="V112" s="913"/>
      <c r="W112" s="794"/>
    </row>
    <row r="113" spans="1:23" s="80" customFormat="1">
      <c r="A113" s="769" t="s">
        <v>103</v>
      </c>
      <c r="B113" s="901" t="b">
        <v>1</v>
      </c>
      <c r="C113" s="758"/>
      <c r="D113" s="758"/>
      <c r="E113" s="758"/>
      <c r="F113" s="758"/>
      <c r="G113" s="758"/>
      <c r="H113" s="758"/>
      <c r="I113" s="758"/>
      <c r="J113" s="758"/>
      <c r="K113" s="758"/>
      <c r="L113" s="914" t="s">
        <v>2866</v>
      </c>
      <c r="M113" s="915"/>
      <c r="N113" s="915"/>
      <c r="O113" s="915"/>
      <c r="P113" s="915"/>
      <c r="Q113" s="915"/>
      <c r="R113" s="915"/>
      <c r="S113" s="915"/>
      <c r="T113" s="915"/>
      <c r="U113" s="915"/>
      <c r="V113" s="915"/>
      <c r="W113" s="915"/>
    </row>
    <row r="114" spans="1:23" s="260" customFormat="1" ht="22.8">
      <c r="A114" s="796">
        <v>4</v>
      </c>
      <c r="B114" s="901" t="b">
        <v>1</v>
      </c>
      <c r="C114" s="901" t="s">
        <v>1306</v>
      </c>
      <c r="D114" s="910"/>
      <c r="E114" s="910"/>
      <c r="F114" s="910"/>
      <c r="G114" s="910"/>
      <c r="H114" s="910"/>
      <c r="I114" s="910"/>
      <c r="J114" s="910"/>
      <c r="K114" s="910"/>
      <c r="L114" s="258">
        <v>1</v>
      </c>
      <c r="M114" s="253" t="s">
        <v>423</v>
      </c>
      <c r="N114" s="259" t="s">
        <v>355</v>
      </c>
      <c r="O114" s="911">
        <v>0</v>
      </c>
      <c r="P114" s="911">
        <v>0</v>
      </c>
      <c r="Q114" s="911">
        <v>0</v>
      </c>
      <c r="R114" s="911">
        <v>0</v>
      </c>
      <c r="S114" s="911">
        <v>0</v>
      </c>
      <c r="T114" s="911">
        <v>0</v>
      </c>
      <c r="U114" s="911">
        <v>0</v>
      </c>
      <c r="V114" s="911">
        <v>0</v>
      </c>
      <c r="W114" s="794"/>
    </row>
    <row r="115" spans="1:23">
      <c r="A115" s="796">
        <v>4</v>
      </c>
      <c r="B115" s="901" t="b">
        <v>1</v>
      </c>
      <c r="C115" s="901" t="s">
        <v>1352</v>
      </c>
      <c r="D115" s="901"/>
      <c r="E115" s="901"/>
      <c r="F115" s="901"/>
      <c r="G115" s="901"/>
      <c r="H115" s="901"/>
      <c r="I115" s="901"/>
      <c r="J115" s="901"/>
      <c r="K115" s="901"/>
      <c r="L115" s="255" t="s">
        <v>154</v>
      </c>
      <c r="M115" s="256" t="s">
        <v>424</v>
      </c>
      <c r="N115" s="252" t="s">
        <v>355</v>
      </c>
      <c r="O115" s="912">
        <v>0</v>
      </c>
      <c r="P115" s="912">
        <v>0</v>
      </c>
      <c r="Q115" s="912">
        <v>0</v>
      </c>
      <c r="R115" s="912">
        <v>0</v>
      </c>
      <c r="S115" s="912">
        <v>0</v>
      </c>
      <c r="T115" s="912">
        <v>0</v>
      </c>
      <c r="U115" s="912">
        <v>0</v>
      </c>
      <c r="V115" s="912">
        <v>0</v>
      </c>
      <c r="W115" s="794"/>
    </row>
    <row r="116" spans="1:23">
      <c r="A116" s="796">
        <v>4</v>
      </c>
      <c r="B116" s="901" t="b">
        <v>1</v>
      </c>
      <c r="C116" s="901" t="s">
        <v>1418</v>
      </c>
      <c r="D116" s="901"/>
      <c r="E116" s="901"/>
      <c r="F116" s="901"/>
      <c r="G116" s="901"/>
      <c r="H116" s="901"/>
      <c r="I116" s="901"/>
      <c r="J116" s="901"/>
      <c r="K116" s="901"/>
      <c r="L116" s="255" t="s">
        <v>397</v>
      </c>
      <c r="M116" s="257" t="s">
        <v>425</v>
      </c>
      <c r="N116" s="252" t="s">
        <v>355</v>
      </c>
      <c r="O116" s="913"/>
      <c r="P116" s="913"/>
      <c r="Q116" s="913"/>
      <c r="R116" s="913"/>
      <c r="S116" s="913"/>
      <c r="T116" s="913"/>
      <c r="U116" s="913"/>
      <c r="V116" s="913"/>
      <c r="W116" s="794"/>
    </row>
    <row r="117" spans="1:23">
      <c r="A117" s="796">
        <v>4</v>
      </c>
      <c r="B117" s="901" t="b">
        <v>1</v>
      </c>
      <c r="C117" s="901" t="s">
        <v>1419</v>
      </c>
      <c r="D117" s="901"/>
      <c r="E117" s="901"/>
      <c r="F117" s="901"/>
      <c r="G117" s="901"/>
      <c r="H117" s="901"/>
      <c r="I117" s="901"/>
      <c r="J117" s="901"/>
      <c r="K117" s="901"/>
      <c r="L117" s="255" t="s">
        <v>399</v>
      </c>
      <c r="M117" s="257" t="s">
        <v>913</v>
      </c>
      <c r="N117" s="252" t="s">
        <v>355</v>
      </c>
      <c r="O117" s="913"/>
      <c r="P117" s="913"/>
      <c r="Q117" s="913"/>
      <c r="R117" s="913"/>
      <c r="S117" s="913"/>
      <c r="T117" s="913"/>
      <c r="U117" s="913"/>
      <c r="V117" s="913"/>
      <c r="W117" s="794"/>
    </row>
    <row r="118" spans="1:23">
      <c r="A118" s="796">
        <v>4</v>
      </c>
      <c r="B118" s="901" t="b">
        <v>1</v>
      </c>
      <c r="C118" s="901" t="s">
        <v>1421</v>
      </c>
      <c r="D118" s="901"/>
      <c r="E118" s="901"/>
      <c r="F118" s="901"/>
      <c r="G118" s="901"/>
      <c r="H118" s="901"/>
      <c r="I118" s="901"/>
      <c r="J118" s="901"/>
      <c r="K118" s="901"/>
      <c r="L118" s="255" t="s">
        <v>882</v>
      </c>
      <c r="M118" s="257" t="s">
        <v>426</v>
      </c>
      <c r="N118" s="252" t="s">
        <v>355</v>
      </c>
      <c r="O118" s="913"/>
      <c r="P118" s="913"/>
      <c r="Q118" s="913"/>
      <c r="R118" s="913"/>
      <c r="S118" s="913"/>
      <c r="T118" s="913"/>
      <c r="U118" s="913"/>
      <c r="V118" s="913"/>
      <c r="W118" s="794"/>
    </row>
    <row r="119" spans="1:23">
      <c r="A119" s="796">
        <v>4</v>
      </c>
      <c r="B119" s="901" t="b">
        <v>1</v>
      </c>
      <c r="C119" s="901" t="s">
        <v>1422</v>
      </c>
      <c r="D119" s="901"/>
      <c r="E119" s="901"/>
      <c r="F119" s="901"/>
      <c r="G119" s="901"/>
      <c r="H119" s="901"/>
      <c r="I119" s="901"/>
      <c r="J119" s="901"/>
      <c r="K119" s="901"/>
      <c r="L119" s="255" t="s">
        <v>883</v>
      </c>
      <c r="M119" s="257" t="s">
        <v>427</v>
      </c>
      <c r="N119" s="252" t="s">
        <v>355</v>
      </c>
      <c r="O119" s="913"/>
      <c r="P119" s="913"/>
      <c r="Q119" s="913"/>
      <c r="R119" s="913"/>
      <c r="S119" s="913"/>
      <c r="T119" s="913"/>
      <c r="U119" s="913"/>
      <c r="V119" s="913"/>
      <c r="W119" s="794"/>
    </row>
    <row r="120" spans="1:23">
      <c r="A120" s="796">
        <v>4</v>
      </c>
      <c r="B120" s="901" t="b">
        <v>1</v>
      </c>
      <c r="C120" s="901" t="s">
        <v>1353</v>
      </c>
      <c r="D120" s="901"/>
      <c r="E120" s="901"/>
      <c r="F120" s="901"/>
      <c r="G120" s="901"/>
      <c r="H120" s="901"/>
      <c r="I120" s="901"/>
      <c r="J120" s="901"/>
      <c r="K120" s="901"/>
      <c r="L120" s="255" t="s">
        <v>155</v>
      </c>
      <c r="M120" s="256" t="s">
        <v>428</v>
      </c>
      <c r="N120" s="252" t="s">
        <v>355</v>
      </c>
      <c r="O120" s="912">
        <v>0</v>
      </c>
      <c r="P120" s="912">
        <v>0</v>
      </c>
      <c r="Q120" s="912">
        <v>0</v>
      </c>
      <c r="R120" s="912">
        <v>0</v>
      </c>
      <c r="S120" s="912">
        <v>0</v>
      </c>
      <c r="T120" s="912">
        <v>0</v>
      </c>
      <c r="U120" s="912">
        <v>0</v>
      </c>
      <c r="V120" s="912">
        <v>0</v>
      </c>
      <c r="W120" s="794"/>
    </row>
    <row r="121" spans="1:23">
      <c r="A121" s="796">
        <v>4</v>
      </c>
      <c r="B121" s="901" t="b">
        <v>1</v>
      </c>
      <c r="C121" s="901" t="s">
        <v>1423</v>
      </c>
      <c r="D121" s="901"/>
      <c r="E121" s="901"/>
      <c r="F121" s="901"/>
      <c r="G121" s="901"/>
      <c r="H121" s="901"/>
      <c r="I121" s="901"/>
      <c r="J121" s="901"/>
      <c r="K121" s="901"/>
      <c r="L121" s="255" t="s">
        <v>453</v>
      </c>
      <c r="M121" s="257" t="s">
        <v>429</v>
      </c>
      <c r="N121" s="252" t="s">
        <v>355</v>
      </c>
      <c r="O121" s="913"/>
      <c r="P121" s="913"/>
      <c r="Q121" s="913"/>
      <c r="R121" s="913"/>
      <c r="S121" s="913"/>
      <c r="T121" s="913"/>
      <c r="U121" s="913"/>
      <c r="V121" s="913"/>
      <c r="W121" s="794"/>
    </row>
    <row r="122" spans="1:23">
      <c r="A122" s="796">
        <v>4</v>
      </c>
      <c r="B122" s="901" t="b">
        <v>1</v>
      </c>
      <c r="C122" s="901" t="s">
        <v>1424</v>
      </c>
      <c r="D122" s="901"/>
      <c r="E122" s="901"/>
      <c r="F122" s="901"/>
      <c r="G122" s="901"/>
      <c r="H122" s="901"/>
      <c r="I122" s="901"/>
      <c r="J122" s="901"/>
      <c r="K122" s="901"/>
      <c r="L122" s="255" t="s">
        <v>456</v>
      </c>
      <c r="M122" s="257" t="s">
        <v>430</v>
      </c>
      <c r="N122" s="252" t="s">
        <v>355</v>
      </c>
      <c r="O122" s="913"/>
      <c r="P122" s="913"/>
      <c r="Q122" s="913"/>
      <c r="R122" s="913"/>
      <c r="S122" s="913"/>
      <c r="T122" s="913"/>
      <c r="U122" s="913"/>
      <c r="V122" s="913"/>
      <c r="W122" s="794"/>
    </row>
    <row r="123" spans="1:23">
      <c r="A123" s="796">
        <v>4</v>
      </c>
      <c r="B123" s="901" t="b">
        <v>1</v>
      </c>
      <c r="C123" s="901" t="s">
        <v>1425</v>
      </c>
      <c r="D123" s="901"/>
      <c r="E123" s="901"/>
      <c r="F123" s="901"/>
      <c r="G123" s="901"/>
      <c r="H123" s="901"/>
      <c r="I123" s="901"/>
      <c r="J123" s="901"/>
      <c r="K123" s="901"/>
      <c r="L123" s="255" t="s">
        <v>457</v>
      </c>
      <c r="M123" s="257" t="s">
        <v>431</v>
      </c>
      <c r="N123" s="252" t="s">
        <v>355</v>
      </c>
      <c r="O123" s="913"/>
      <c r="P123" s="913"/>
      <c r="Q123" s="913"/>
      <c r="R123" s="913"/>
      <c r="S123" s="913"/>
      <c r="T123" s="913"/>
      <c r="U123" s="913"/>
      <c r="V123" s="913"/>
      <c r="W123" s="794"/>
    </row>
    <row r="124" spans="1:23">
      <c r="A124" s="796">
        <v>4</v>
      </c>
      <c r="B124" s="901" t="b">
        <v>1</v>
      </c>
      <c r="C124" s="901" t="s">
        <v>1354</v>
      </c>
      <c r="D124" s="901"/>
      <c r="E124" s="901"/>
      <c r="F124" s="901"/>
      <c r="G124" s="901"/>
      <c r="H124" s="901"/>
      <c r="I124" s="901"/>
      <c r="J124" s="901"/>
      <c r="K124" s="901"/>
      <c r="L124" s="255" t="s">
        <v>363</v>
      </c>
      <c r="M124" s="256" t="s">
        <v>432</v>
      </c>
      <c r="N124" s="252" t="s">
        <v>355</v>
      </c>
      <c r="O124" s="912">
        <v>0</v>
      </c>
      <c r="P124" s="912">
        <v>0</v>
      </c>
      <c r="Q124" s="912">
        <v>0</v>
      </c>
      <c r="R124" s="912">
        <v>0</v>
      </c>
      <c r="S124" s="912">
        <v>0</v>
      </c>
      <c r="T124" s="912">
        <v>0</v>
      </c>
      <c r="U124" s="912">
        <v>0</v>
      </c>
      <c r="V124" s="912">
        <v>0</v>
      </c>
      <c r="W124" s="794"/>
    </row>
    <row r="125" spans="1:23">
      <c r="A125" s="796">
        <v>4</v>
      </c>
      <c r="B125" s="901" t="b">
        <v>1</v>
      </c>
      <c r="C125" s="901" t="s">
        <v>1426</v>
      </c>
      <c r="D125" s="901"/>
      <c r="E125" s="901"/>
      <c r="F125" s="901"/>
      <c r="G125" s="901"/>
      <c r="H125" s="901"/>
      <c r="I125" s="901"/>
      <c r="J125" s="901"/>
      <c r="K125" s="901"/>
      <c r="L125" s="255" t="s">
        <v>462</v>
      </c>
      <c r="M125" s="257" t="s">
        <v>433</v>
      </c>
      <c r="N125" s="252" t="s">
        <v>355</v>
      </c>
      <c r="O125" s="913"/>
      <c r="P125" s="913"/>
      <c r="Q125" s="913"/>
      <c r="R125" s="913"/>
      <c r="S125" s="913"/>
      <c r="T125" s="913"/>
      <c r="U125" s="913"/>
      <c r="V125" s="913"/>
      <c r="W125" s="794"/>
    </row>
    <row r="126" spans="1:23">
      <c r="A126" s="796">
        <v>4</v>
      </c>
      <c r="B126" s="901" t="b">
        <v>1</v>
      </c>
      <c r="C126" s="901" t="s">
        <v>1427</v>
      </c>
      <c r="D126" s="901"/>
      <c r="E126" s="901"/>
      <c r="F126" s="901"/>
      <c r="G126" s="901"/>
      <c r="H126" s="901"/>
      <c r="I126" s="901"/>
      <c r="J126" s="901"/>
      <c r="K126" s="901"/>
      <c r="L126" s="255" t="s">
        <v>463</v>
      </c>
      <c r="M126" s="257" t="s">
        <v>434</v>
      </c>
      <c r="N126" s="252" t="s">
        <v>355</v>
      </c>
      <c r="O126" s="913"/>
      <c r="P126" s="913"/>
      <c r="Q126" s="913"/>
      <c r="R126" s="913"/>
      <c r="S126" s="913"/>
      <c r="T126" s="913"/>
      <c r="U126" s="913"/>
      <c r="V126" s="913"/>
      <c r="W126" s="794"/>
    </row>
    <row r="127" spans="1:23">
      <c r="A127" s="796">
        <v>4</v>
      </c>
      <c r="B127" s="901" t="b">
        <v>1</v>
      </c>
      <c r="C127" s="901" t="s">
        <v>1428</v>
      </c>
      <c r="D127" s="901"/>
      <c r="E127" s="901"/>
      <c r="F127" s="901"/>
      <c r="G127" s="901"/>
      <c r="H127" s="901"/>
      <c r="I127" s="901"/>
      <c r="J127" s="901"/>
      <c r="K127" s="901"/>
      <c r="L127" s="255" t="s">
        <v>464</v>
      </c>
      <c r="M127" s="257" t="s">
        <v>435</v>
      </c>
      <c r="N127" s="252" t="s">
        <v>355</v>
      </c>
      <c r="O127" s="913"/>
      <c r="P127" s="913"/>
      <c r="Q127" s="913"/>
      <c r="R127" s="913"/>
      <c r="S127" s="913"/>
      <c r="T127" s="913"/>
      <c r="U127" s="913"/>
      <c r="V127" s="913"/>
      <c r="W127" s="794"/>
    </row>
    <row r="128" spans="1:23">
      <c r="A128" s="796">
        <v>4</v>
      </c>
      <c r="B128" s="901" t="b">
        <v>1</v>
      </c>
      <c r="C128" s="901" t="s">
        <v>1355</v>
      </c>
      <c r="D128" s="901"/>
      <c r="E128" s="901"/>
      <c r="F128" s="901"/>
      <c r="G128" s="901"/>
      <c r="H128" s="901"/>
      <c r="I128" s="901"/>
      <c r="J128" s="901"/>
      <c r="K128" s="901"/>
      <c r="L128" s="255" t="s">
        <v>365</v>
      </c>
      <c r="M128" s="256" t="s">
        <v>436</v>
      </c>
      <c r="N128" s="252" t="s">
        <v>355</v>
      </c>
      <c r="O128" s="912">
        <v>0</v>
      </c>
      <c r="P128" s="912">
        <v>0</v>
      </c>
      <c r="Q128" s="912">
        <v>0</v>
      </c>
      <c r="R128" s="912">
        <v>0</v>
      </c>
      <c r="S128" s="912">
        <v>0</v>
      </c>
      <c r="T128" s="912">
        <v>0</v>
      </c>
      <c r="U128" s="912">
        <v>0</v>
      </c>
      <c r="V128" s="912">
        <v>0</v>
      </c>
      <c r="W128" s="794"/>
    </row>
    <row r="129" spans="1:23">
      <c r="A129" s="796">
        <v>4</v>
      </c>
      <c r="B129" s="901" t="b">
        <v>1</v>
      </c>
      <c r="C129" s="901" t="s">
        <v>1429</v>
      </c>
      <c r="D129" s="901"/>
      <c r="E129" s="901"/>
      <c r="F129" s="901"/>
      <c r="G129" s="901"/>
      <c r="H129" s="901"/>
      <c r="I129" s="901"/>
      <c r="J129" s="901"/>
      <c r="K129" s="901"/>
      <c r="L129" s="255" t="s">
        <v>466</v>
      </c>
      <c r="M129" s="257" t="s">
        <v>437</v>
      </c>
      <c r="N129" s="252" t="s">
        <v>355</v>
      </c>
      <c r="O129" s="913"/>
      <c r="P129" s="913"/>
      <c r="Q129" s="913"/>
      <c r="R129" s="913"/>
      <c r="S129" s="913"/>
      <c r="T129" s="913"/>
      <c r="U129" s="913"/>
      <c r="V129" s="913"/>
      <c r="W129" s="794"/>
    </row>
    <row r="130" spans="1:23" ht="22.8">
      <c r="A130" s="796">
        <v>4</v>
      </c>
      <c r="B130" s="901" t="b">
        <v>1</v>
      </c>
      <c r="C130" s="901" t="s">
        <v>1430</v>
      </c>
      <c r="D130" s="901"/>
      <c r="E130" s="901"/>
      <c r="F130" s="901"/>
      <c r="G130" s="901"/>
      <c r="H130" s="901"/>
      <c r="I130" s="901"/>
      <c r="J130" s="901"/>
      <c r="K130" s="901"/>
      <c r="L130" s="255" t="s">
        <v>473</v>
      </c>
      <c r="M130" s="257" t="s">
        <v>959</v>
      </c>
      <c r="N130" s="252" t="s">
        <v>355</v>
      </c>
      <c r="O130" s="913"/>
      <c r="P130" s="913"/>
      <c r="Q130" s="913"/>
      <c r="R130" s="913"/>
      <c r="S130" s="913"/>
      <c r="T130" s="913"/>
      <c r="U130" s="913"/>
      <c r="V130" s="913"/>
      <c r="W130" s="794"/>
    </row>
    <row r="131" spans="1:23" ht="22.8">
      <c r="A131" s="796">
        <v>4</v>
      </c>
      <c r="B131" s="901" t="b">
        <v>1</v>
      </c>
      <c r="C131" s="901" t="s">
        <v>1431</v>
      </c>
      <c r="D131" s="901"/>
      <c r="E131" s="901"/>
      <c r="F131" s="901"/>
      <c r="G131" s="901"/>
      <c r="H131" s="901"/>
      <c r="I131" s="901"/>
      <c r="J131" s="901"/>
      <c r="K131" s="901"/>
      <c r="L131" s="255" t="s">
        <v>474</v>
      </c>
      <c r="M131" s="257" t="s">
        <v>438</v>
      </c>
      <c r="N131" s="252" t="s">
        <v>355</v>
      </c>
      <c r="O131" s="913"/>
      <c r="P131" s="913"/>
      <c r="Q131" s="913"/>
      <c r="R131" s="913"/>
      <c r="S131" s="913"/>
      <c r="T131" s="913"/>
      <c r="U131" s="913"/>
      <c r="V131" s="913"/>
      <c r="W131" s="794"/>
    </row>
    <row r="132" spans="1:23">
      <c r="A132" s="796">
        <v>4</v>
      </c>
      <c r="B132" s="901" t="b">
        <v>1</v>
      </c>
      <c r="C132" s="901" t="s">
        <v>1432</v>
      </c>
      <c r="D132" s="901"/>
      <c r="E132" s="901"/>
      <c r="F132" s="901"/>
      <c r="G132" s="901"/>
      <c r="H132" s="901"/>
      <c r="I132" s="901"/>
      <c r="J132" s="901"/>
      <c r="K132" s="901"/>
      <c r="L132" s="255" t="s">
        <v>475</v>
      </c>
      <c r="M132" s="257" t="s">
        <v>439</v>
      </c>
      <c r="N132" s="252" t="s">
        <v>355</v>
      </c>
      <c r="O132" s="913"/>
      <c r="P132" s="913"/>
      <c r="Q132" s="913"/>
      <c r="R132" s="913"/>
      <c r="S132" s="913"/>
      <c r="T132" s="913"/>
      <c r="U132" s="913"/>
      <c r="V132" s="913"/>
      <c r="W132" s="794"/>
    </row>
    <row r="133" spans="1:23" s="260" customFormat="1" ht="22.8">
      <c r="A133" s="796">
        <v>4</v>
      </c>
      <c r="B133" s="901" t="b">
        <v>1</v>
      </c>
      <c r="C133" s="901" t="s">
        <v>1307</v>
      </c>
      <c r="D133" s="910"/>
      <c r="E133" s="910"/>
      <c r="F133" s="910"/>
      <c r="G133" s="910"/>
      <c r="H133" s="910"/>
      <c r="I133" s="910"/>
      <c r="J133" s="910"/>
      <c r="K133" s="910"/>
      <c r="L133" s="258" t="s">
        <v>101</v>
      </c>
      <c r="M133" s="254" t="s">
        <v>440</v>
      </c>
      <c r="N133" s="259" t="s">
        <v>355</v>
      </c>
      <c r="O133" s="911">
        <v>0</v>
      </c>
      <c r="P133" s="911">
        <v>0</v>
      </c>
      <c r="Q133" s="911">
        <v>0</v>
      </c>
      <c r="R133" s="911">
        <v>0</v>
      </c>
      <c r="S133" s="911">
        <v>0</v>
      </c>
      <c r="T133" s="911">
        <v>0</v>
      </c>
      <c r="U133" s="911">
        <v>0</v>
      </c>
      <c r="V133" s="911">
        <v>0</v>
      </c>
      <c r="W133" s="794"/>
    </row>
    <row r="134" spans="1:23">
      <c r="A134" s="796">
        <v>4</v>
      </c>
      <c r="B134" s="901" t="b">
        <v>1</v>
      </c>
      <c r="C134" s="901" t="s">
        <v>1356</v>
      </c>
      <c r="D134" s="901"/>
      <c r="E134" s="901"/>
      <c r="F134" s="901"/>
      <c r="G134" s="901"/>
      <c r="H134" s="901"/>
      <c r="I134" s="901"/>
      <c r="J134" s="901"/>
      <c r="K134" s="901"/>
      <c r="L134" s="255" t="s">
        <v>16</v>
      </c>
      <c r="M134" s="256" t="s">
        <v>966</v>
      </c>
      <c r="N134" s="252" t="s">
        <v>355</v>
      </c>
      <c r="O134" s="913"/>
      <c r="P134" s="913"/>
      <c r="Q134" s="913"/>
      <c r="R134" s="913"/>
      <c r="S134" s="913"/>
      <c r="T134" s="913"/>
      <c r="U134" s="913"/>
      <c r="V134" s="913"/>
      <c r="W134" s="794"/>
    </row>
    <row r="135" spans="1:23">
      <c r="A135" s="796">
        <v>4</v>
      </c>
      <c r="B135" s="901" t="b">
        <v>1</v>
      </c>
      <c r="C135" s="901" t="s">
        <v>1357</v>
      </c>
      <c r="D135" s="901"/>
      <c r="E135" s="901"/>
      <c r="F135" s="901"/>
      <c r="G135" s="901"/>
      <c r="H135" s="901"/>
      <c r="I135" s="901"/>
      <c r="J135" s="901"/>
      <c r="K135" s="901"/>
      <c r="L135" s="255" t="s">
        <v>143</v>
      </c>
      <c r="M135" s="256" t="s">
        <v>967</v>
      </c>
      <c r="N135" s="252" t="s">
        <v>355</v>
      </c>
      <c r="O135" s="913"/>
      <c r="P135" s="913"/>
      <c r="Q135" s="913"/>
      <c r="R135" s="913"/>
      <c r="S135" s="913"/>
      <c r="T135" s="913"/>
      <c r="U135" s="913"/>
      <c r="V135" s="913"/>
      <c r="W135" s="794"/>
    </row>
    <row r="136" spans="1:23">
      <c r="A136" s="796">
        <v>4</v>
      </c>
      <c r="B136" s="901" t="b">
        <v>1</v>
      </c>
      <c r="C136" s="901" t="s">
        <v>1409</v>
      </c>
      <c r="D136" s="901"/>
      <c r="E136" s="901"/>
      <c r="F136" s="901"/>
      <c r="G136" s="901"/>
      <c r="H136" s="901"/>
      <c r="I136" s="901"/>
      <c r="J136" s="901"/>
      <c r="K136" s="901"/>
      <c r="L136" s="255" t="s">
        <v>156</v>
      </c>
      <c r="M136" s="256" t="s">
        <v>441</v>
      </c>
      <c r="N136" s="252" t="s">
        <v>355</v>
      </c>
      <c r="O136" s="913"/>
      <c r="P136" s="913"/>
      <c r="Q136" s="913"/>
      <c r="R136" s="913"/>
      <c r="S136" s="913"/>
      <c r="T136" s="913"/>
      <c r="U136" s="913"/>
      <c r="V136" s="913"/>
      <c r="W136" s="794"/>
    </row>
    <row r="137" spans="1:23" s="80" customFormat="1">
      <c r="A137" s="769" t="s">
        <v>119</v>
      </c>
      <c r="B137" s="901" t="b">
        <v>1</v>
      </c>
      <c r="C137" s="758"/>
      <c r="D137" s="758"/>
      <c r="E137" s="758"/>
      <c r="F137" s="758"/>
      <c r="G137" s="758"/>
      <c r="H137" s="758"/>
      <c r="I137" s="758"/>
      <c r="J137" s="758"/>
      <c r="K137" s="758"/>
      <c r="L137" s="914" t="s">
        <v>2868</v>
      </c>
      <c r="M137" s="915"/>
      <c r="N137" s="915"/>
      <c r="O137" s="915"/>
      <c r="P137" s="915"/>
      <c r="Q137" s="915"/>
      <c r="R137" s="915"/>
      <c r="S137" s="915"/>
      <c r="T137" s="915"/>
      <c r="U137" s="915"/>
      <c r="V137" s="915"/>
      <c r="W137" s="915"/>
    </row>
    <row r="138" spans="1:23" s="260" customFormat="1" ht="22.8">
      <c r="A138" s="796">
        <v>5</v>
      </c>
      <c r="B138" s="901" t="b">
        <v>1</v>
      </c>
      <c r="C138" s="901" t="s">
        <v>1306</v>
      </c>
      <c r="D138" s="910"/>
      <c r="E138" s="910"/>
      <c r="F138" s="910"/>
      <c r="G138" s="910"/>
      <c r="H138" s="910"/>
      <c r="I138" s="910"/>
      <c r="J138" s="910"/>
      <c r="K138" s="910"/>
      <c r="L138" s="258">
        <v>1</v>
      </c>
      <c r="M138" s="253" t="s">
        <v>423</v>
      </c>
      <c r="N138" s="259" t="s">
        <v>355</v>
      </c>
      <c r="O138" s="911">
        <v>0</v>
      </c>
      <c r="P138" s="911">
        <v>0</v>
      </c>
      <c r="Q138" s="911">
        <v>0</v>
      </c>
      <c r="R138" s="911">
        <v>0</v>
      </c>
      <c r="S138" s="911">
        <v>0</v>
      </c>
      <c r="T138" s="911">
        <v>0</v>
      </c>
      <c r="U138" s="911">
        <v>0</v>
      </c>
      <c r="V138" s="911">
        <v>0</v>
      </c>
      <c r="W138" s="794"/>
    </row>
    <row r="139" spans="1:23">
      <c r="A139" s="796">
        <v>5</v>
      </c>
      <c r="B139" s="901" t="b">
        <v>1</v>
      </c>
      <c r="C139" s="901" t="s">
        <v>1352</v>
      </c>
      <c r="D139" s="901"/>
      <c r="E139" s="901"/>
      <c r="F139" s="901"/>
      <c r="G139" s="901"/>
      <c r="H139" s="901"/>
      <c r="I139" s="901"/>
      <c r="J139" s="901"/>
      <c r="K139" s="901"/>
      <c r="L139" s="255" t="s">
        <v>154</v>
      </c>
      <c r="M139" s="256" t="s">
        <v>424</v>
      </c>
      <c r="N139" s="252" t="s">
        <v>355</v>
      </c>
      <c r="O139" s="912">
        <v>0</v>
      </c>
      <c r="P139" s="912">
        <v>0</v>
      </c>
      <c r="Q139" s="912">
        <v>0</v>
      </c>
      <c r="R139" s="912">
        <v>0</v>
      </c>
      <c r="S139" s="912">
        <v>0</v>
      </c>
      <c r="T139" s="912">
        <v>0</v>
      </c>
      <c r="U139" s="912">
        <v>0</v>
      </c>
      <c r="V139" s="912">
        <v>0</v>
      </c>
      <c r="W139" s="794"/>
    </row>
    <row r="140" spans="1:23">
      <c r="A140" s="796">
        <v>5</v>
      </c>
      <c r="B140" s="901" t="b">
        <v>1</v>
      </c>
      <c r="C140" s="901" t="s">
        <v>1418</v>
      </c>
      <c r="D140" s="901"/>
      <c r="E140" s="901"/>
      <c r="F140" s="901"/>
      <c r="G140" s="901"/>
      <c r="H140" s="901"/>
      <c r="I140" s="901"/>
      <c r="J140" s="901"/>
      <c r="K140" s="901"/>
      <c r="L140" s="255" t="s">
        <v>397</v>
      </c>
      <c r="M140" s="257" t="s">
        <v>425</v>
      </c>
      <c r="N140" s="252" t="s">
        <v>355</v>
      </c>
      <c r="O140" s="913"/>
      <c r="P140" s="913"/>
      <c r="Q140" s="913"/>
      <c r="R140" s="913"/>
      <c r="S140" s="913"/>
      <c r="T140" s="913"/>
      <c r="U140" s="913"/>
      <c r="V140" s="913"/>
      <c r="W140" s="794"/>
    </row>
    <row r="141" spans="1:23">
      <c r="A141" s="796">
        <v>5</v>
      </c>
      <c r="B141" s="901" t="b">
        <v>1</v>
      </c>
      <c r="C141" s="901" t="s">
        <v>1419</v>
      </c>
      <c r="D141" s="901"/>
      <c r="E141" s="901"/>
      <c r="F141" s="901"/>
      <c r="G141" s="901"/>
      <c r="H141" s="901"/>
      <c r="I141" s="901"/>
      <c r="J141" s="901"/>
      <c r="K141" s="901"/>
      <c r="L141" s="255" t="s">
        <v>399</v>
      </c>
      <c r="M141" s="257" t="s">
        <v>913</v>
      </c>
      <c r="N141" s="252" t="s">
        <v>355</v>
      </c>
      <c r="O141" s="913"/>
      <c r="P141" s="913"/>
      <c r="Q141" s="913"/>
      <c r="R141" s="913"/>
      <c r="S141" s="913"/>
      <c r="T141" s="913"/>
      <c r="U141" s="913"/>
      <c r="V141" s="913"/>
      <c r="W141" s="794"/>
    </row>
    <row r="142" spans="1:23">
      <c r="A142" s="796">
        <v>5</v>
      </c>
      <c r="B142" s="901" t="b">
        <v>1</v>
      </c>
      <c r="C142" s="901" t="s">
        <v>1421</v>
      </c>
      <c r="D142" s="901"/>
      <c r="E142" s="901"/>
      <c r="F142" s="901"/>
      <c r="G142" s="901"/>
      <c r="H142" s="901"/>
      <c r="I142" s="901"/>
      <c r="J142" s="901"/>
      <c r="K142" s="901"/>
      <c r="L142" s="255" t="s">
        <v>882</v>
      </c>
      <c r="M142" s="257" t="s">
        <v>426</v>
      </c>
      <c r="N142" s="252" t="s">
        <v>355</v>
      </c>
      <c r="O142" s="913"/>
      <c r="P142" s="913"/>
      <c r="Q142" s="913"/>
      <c r="R142" s="913"/>
      <c r="S142" s="913"/>
      <c r="T142" s="913"/>
      <c r="U142" s="913"/>
      <c r="V142" s="913"/>
      <c r="W142" s="794"/>
    </row>
    <row r="143" spans="1:23">
      <c r="A143" s="796">
        <v>5</v>
      </c>
      <c r="B143" s="901" t="b">
        <v>1</v>
      </c>
      <c r="C143" s="901" t="s">
        <v>1422</v>
      </c>
      <c r="D143" s="901"/>
      <c r="E143" s="901"/>
      <c r="F143" s="901"/>
      <c r="G143" s="901"/>
      <c r="H143" s="901"/>
      <c r="I143" s="901"/>
      <c r="J143" s="901"/>
      <c r="K143" s="901"/>
      <c r="L143" s="255" t="s">
        <v>883</v>
      </c>
      <c r="M143" s="257" t="s">
        <v>427</v>
      </c>
      <c r="N143" s="252" t="s">
        <v>355</v>
      </c>
      <c r="O143" s="913"/>
      <c r="P143" s="913"/>
      <c r="Q143" s="913"/>
      <c r="R143" s="913"/>
      <c r="S143" s="913"/>
      <c r="T143" s="913"/>
      <c r="U143" s="913"/>
      <c r="V143" s="913"/>
      <c r="W143" s="794"/>
    </row>
    <row r="144" spans="1:23">
      <c r="A144" s="796">
        <v>5</v>
      </c>
      <c r="B144" s="901" t="b">
        <v>1</v>
      </c>
      <c r="C144" s="901" t="s">
        <v>1353</v>
      </c>
      <c r="D144" s="901"/>
      <c r="E144" s="901"/>
      <c r="F144" s="901"/>
      <c r="G144" s="901"/>
      <c r="H144" s="901"/>
      <c r="I144" s="901"/>
      <c r="J144" s="901"/>
      <c r="K144" s="901"/>
      <c r="L144" s="255" t="s">
        <v>155</v>
      </c>
      <c r="M144" s="256" t="s">
        <v>428</v>
      </c>
      <c r="N144" s="252" t="s">
        <v>355</v>
      </c>
      <c r="O144" s="912">
        <v>0</v>
      </c>
      <c r="P144" s="912">
        <v>0</v>
      </c>
      <c r="Q144" s="912">
        <v>0</v>
      </c>
      <c r="R144" s="912">
        <v>0</v>
      </c>
      <c r="S144" s="912">
        <v>0</v>
      </c>
      <c r="T144" s="912">
        <v>0</v>
      </c>
      <c r="U144" s="912">
        <v>0</v>
      </c>
      <c r="V144" s="912">
        <v>0</v>
      </c>
      <c r="W144" s="794"/>
    </row>
    <row r="145" spans="1:23">
      <c r="A145" s="796">
        <v>5</v>
      </c>
      <c r="B145" s="901" t="b">
        <v>1</v>
      </c>
      <c r="C145" s="901" t="s">
        <v>1423</v>
      </c>
      <c r="D145" s="901"/>
      <c r="E145" s="901"/>
      <c r="F145" s="901"/>
      <c r="G145" s="901"/>
      <c r="H145" s="901"/>
      <c r="I145" s="901"/>
      <c r="J145" s="901"/>
      <c r="K145" s="901"/>
      <c r="L145" s="255" t="s">
        <v>453</v>
      </c>
      <c r="M145" s="257" t="s">
        <v>429</v>
      </c>
      <c r="N145" s="252" t="s">
        <v>355</v>
      </c>
      <c r="O145" s="913"/>
      <c r="P145" s="913"/>
      <c r="Q145" s="913"/>
      <c r="R145" s="913"/>
      <c r="S145" s="913"/>
      <c r="T145" s="913"/>
      <c r="U145" s="913"/>
      <c r="V145" s="913"/>
      <c r="W145" s="794"/>
    </row>
    <row r="146" spans="1:23">
      <c r="A146" s="796">
        <v>5</v>
      </c>
      <c r="B146" s="901" t="b">
        <v>1</v>
      </c>
      <c r="C146" s="901" t="s">
        <v>1424</v>
      </c>
      <c r="D146" s="901"/>
      <c r="E146" s="901"/>
      <c r="F146" s="901"/>
      <c r="G146" s="901"/>
      <c r="H146" s="901"/>
      <c r="I146" s="901"/>
      <c r="J146" s="901"/>
      <c r="K146" s="901"/>
      <c r="L146" s="255" t="s">
        <v>456</v>
      </c>
      <c r="M146" s="257" t="s">
        <v>430</v>
      </c>
      <c r="N146" s="252" t="s">
        <v>355</v>
      </c>
      <c r="O146" s="913"/>
      <c r="P146" s="913"/>
      <c r="Q146" s="913"/>
      <c r="R146" s="913"/>
      <c r="S146" s="913"/>
      <c r="T146" s="913"/>
      <c r="U146" s="913"/>
      <c r="V146" s="913"/>
      <c r="W146" s="794"/>
    </row>
    <row r="147" spans="1:23">
      <c r="A147" s="796">
        <v>5</v>
      </c>
      <c r="B147" s="901" t="b">
        <v>1</v>
      </c>
      <c r="C147" s="901" t="s">
        <v>1425</v>
      </c>
      <c r="D147" s="901"/>
      <c r="E147" s="901"/>
      <c r="F147" s="901"/>
      <c r="G147" s="901"/>
      <c r="H147" s="901"/>
      <c r="I147" s="901"/>
      <c r="J147" s="901"/>
      <c r="K147" s="901"/>
      <c r="L147" s="255" t="s">
        <v>457</v>
      </c>
      <c r="M147" s="257" t="s">
        <v>431</v>
      </c>
      <c r="N147" s="252" t="s">
        <v>355</v>
      </c>
      <c r="O147" s="913"/>
      <c r="P147" s="913"/>
      <c r="Q147" s="913"/>
      <c r="R147" s="913"/>
      <c r="S147" s="913"/>
      <c r="T147" s="913"/>
      <c r="U147" s="913"/>
      <c r="V147" s="913"/>
      <c r="W147" s="794"/>
    </row>
    <row r="148" spans="1:23">
      <c r="A148" s="796">
        <v>5</v>
      </c>
      <c r="B148" s="901" t="b">
        <v>1</v>
      </c>
      <c r="C148" s="901" t="s">
        <v>1354</v>
      </c>
      <c r="D148" s="901"/>
      <c r="E148" s="901"/>
      <c r="F148" s="901"/>
      <c r="G148" s="901"/>
      <c r="H148" s="901"/>
      <c r="I148" s="901"/>
      <c r="J148" s="901"/>
      <c r="K148" s="901"/>
      <c r="L148" s="255" t="s">
        <v>363</v>
      </c>
      <c r="M148" s="256" t="s">
        <v>432</v>
      </c>
      <c r="N148" s="252" t="s">
        <v>355</v>
      </c>
      <c r="O148" s="912">
        <v>0</v>
      </c>
      <c r="P148" s="912">
        <v>0</v>
      </c>
      <c r="Q148" s="912">
        <v>0</v>
      </c>
      <c r="R148" s="912">
        <v>0</v>
      </c>
      <c r="S148" s="912">
        <v>0</v>
      </c>
      <c r="T148" s="912">
        <v>0</v>
      </c>
      <c r="U148" s="912">
        <v>0</v>
      </c>
      <c r="V148" s="912">
        <v>0</v>
      </c>
      <c r="W148" s="794"/>
    </row>
    <row r="149" spans="1:23">
      <c r="A149" s="796">
        <v>5</v>
      </c>
      <c r="B149" s="901" t="b">
        <v>1</v>
      </c>
      <c r="C149" s="901" t="s">
        <v>1426</v>
      </c>
      <c r="D149" s="901"/>
      <c r="E149" s="901"/>
      <c r="F149" s="901"/>
      <c r="G149" s="901"/>
      <c r="H149" s="901"/>
      <c r="I149" s="901"/>
      <c r="J149" s="901"/>
      <c r="K149" s="901"/>
      <c r="L149" s="255" t="s">
        <v>462</v>
      </c>
      <c r="M149" s="257" t="s">
        <v>433</v>
      </c>
      <c r="N149" s="252" t="s">
        <v>355</v>
      </c>
      <c r="O149" s="913"/>
      <c r="P149" s="913"/>
      <c r="Q149" s="913"/>
      <c r="R149" s="913"/>
      <c r="S149" s="913"/>
      <c r="T149" s="913"/>
      <c r="U149" s="913"/>
      <c r="V149" s="913"/>
      <c r="W149" s="794"/>
    </row>
    <row r="150" spans="1:23">
      <c r="A150" s="796">
        <v>5</v>
      </c>
      <c r="B150" s="901" t="b">
        <v>1</v>
      </c>
      <c r="C150" s="901" t="s">
        <v>1427</v>
      </c>
      <c r="D150" s="901"/>
      <c r="E150" s="901"/>
      <c r="F150" s="901"/>
      <c r="G150" s="901"/>
      <c r="H150" s="901"/>
      <c r="I150" s="901"/>
      <c r="J150" s="901"/>
      <c r="K150" s="901"/>
      <c r="L150" s="255" t="s">
        <v>463</v>
      </c>
      <c r="M150" s="257" t="s">
        <v>434</v>
      </c>
      <c r="N150" s="252" t="s">
        <v>355</v>
      </c>
      <c r="O150" s="913"/>
      <c r="P150" s="913"/>
      <c r="Q150" s="913"/>
      <c r="R150" s="913"/>
      <c r="S150" s="913"/>
      <c r="T150" s="913"/>
      <c r="U150" s="913"/>
      <c r="V150" s="913"/>
      <c r="W150" s="794"/>
    </row>
    <row r="151" spans="1:23">
      <c r="A151" s="796">
        <v>5</v>
      </c>
      <c r="B151" s="901" t="b">
        <v>1</v>
      </c>
      <c r="C151" s="901" t="s">
        <v>1428</v>
      </c>
      <c r="D151" s="901"/>
      <c r="E151" s="901"/>
      <c r="F151" s="901"/>
      <c r="G151" s="901"/>
      <c r="H151" s="901"/>
      <c r="I151" s="901"/>
      <c r="J151" s="901"/>
      <c r="K151" s="901"/>
      <c r="L151" s="255" t="s">
        <v>464</v>
      </c>
      <c r="M151" s="257" t="s">
        <v>435</v>
      </c>
      <c r="N151" s="252" t="s">
        <v>355</v>
      </c>
      <c r="O151" s="913"/>
      <c r="P151" s="913"/>
      <c r="Q151" s="913"/>
      <c r="R151" s="913"/>
      <c r="S151" s="913"/>
      <c r="T151" s="913"/>
      <c r="U151" s="913"/>
      <c r="V151" s="913"/>
      <c r="W151" s="794"/>
    </row>
    <row r="152" spans="1:23">
      <c r="A152" s="796">
        <v>5</v>
      </c>
      <c r="B152" s="901" t="b">
        <v>1</v>
      </c>
      <c r="C152" s="901" t="s">
        <v>1355</v>
      </c>
      <c r="D152" s="901"/>
      <c r="E152" s="901"/>
      <c r="F152" s="901"/>
      <c r="G152" s="901"/>
      <c r="H152" s="901"/>
      <c r="I152" s="901"/>
      <c r="J152" s="901"/>
      <c r="K152" s="901"/>
      <c r="L152" s="255" t="s">
        <v>365</v>
      </c>
      <c r="M152" s="256" t="s">
        <v>436</v>
      </c>
      <c r="N152" s="252" t="s">
        <v>355</v>
      </c>
      <c r="O152" s="912">
        <v>0</v>
      </c>
      <c r="P152" s="912">
        <v>0</v>
      </c>
      <c r="Q152" s="912">
        <v>0</v>
      </c>
      <c r="R152" s="912">
        <v>0</v>
      </c>
      <c r="S152" s="912">
        <v>0</v>
      </c>
      <c r="T152" s="912">
        <v>0</v>
      </c>
      <c r="U152" s="912">
        <v>0</v>
      </c>
      <c r="V152" s="912">
        <v>0</v>
      </c>
      <c r="W152" s="794"/>
    </row>
    <row r="153" spans="1:23">
      <c r="A153" s="796">
        <v>5</v>
      </c>
      <c r="B153" s="901" t="b">
        <v>1</v>
      </c>
      <c r="C153" s="901" t="s">
        <v>1429</v>
      </c>
      <c r="D153" s="901"/>
      <c r="E153" s="901"/>
      <c r="F153" s="901"/>
      <c r="G153" s="901"/>
      <c r="H153" s="901"/>
      <c r="I153" s="901"/>
      <c r="J153" s="901"/>
      <c r="K153" s="901"/>
      <c r="L153" s="255" t="s">
        <v>466</v>
      </c>
      <c r="M153" s="257" t="s">
        <v>437</v>
      </c>
      <c r="N153" s="252" t="s">
        <v>355</v>
      </c>
      <c r="O153" s="913"/>
      <c r="P153" s="913"/>
      <c r="Q153" s="913"/>
      <c r="R153" s="913"/>
      <c r="S153" s="913"/>
      <c r="T153" s="913"/>
      <c r="U153" s="913"/>
      <c r="V153" s="913"/>
      <c r="W153" s="794"/>
    </row>
    <row r="154" spans="1:23" ht="22.8">
      <c r="A154" s="796">
        <v>5</v>
      </c>
      <c r="B154" s="901" t="b">
        <v>1</v>
      </c>
      <c r="C154" s="901" t="s">
        <v>1430</v>
      </c>
      <c r="D154" s="901"/>
      <c r="E154" s="901"/>
      <c r="F154" s="901"/>
      <c r="G154" s="901"/>
      <c r="H154" s="901"/>
      <c r="I154" s="901"/>
      <c r="J154" s="901"/>
      <c r="K154" s="901"/>
      <c r="L154" s="255" t="s">
        <v>473</v>
      </c>
      <c r="M154" s="257" t="s">
        <v>959</v>
      </c>
      <c r="N154" s="252" t="s">
        <v>355</v>
      </c>
      <c r="O154" s="913"/>
      <c r="P154" s="913"/>
      <c r="Q154" s="913"/>
      <c r="R154" s="913"/>
      <c r="S154" s="913"/>
      <c r="T154" s="913"/>
      <c r="U154" s="913"/>
      <c r="V154" s="913"/>
      <c r="W154" s="794"/>
    </row>
    <row r="155" spans="1:23" ht="22.8">
      <c r="A155" s="796">
        <v>5</v>
      </c>
      <c r="B155" s="901" t="b">
        <v>1</v>
      </c>
      <c r="C155" s="901" t="s">
        <v>1431</v>
      </c>
      <c r="D155" s="901"/>
      <c r="E155" s="901"/>
      <c r="F155" s="901"/>
      <c r="G155" s="901"/>
      <c r="H155" s="901"/>
      <c r="I155" s="901"/>
      <c r="J155" s="901"/>
      <c r="K155" s="901"/>
      <c r="L155" s="255" t="s">
        <v>474</v>
      </c>
      <c r="M155" s="257" t="s">
        <v>438</v>
      </c>
      <c r="N155" s="252" t="s">
        <v>355</v>
      </c>
      <c r="O155" s="913"/>
      <c r="P155" s="913"/>
      <c r="Q155" s="913"/>
      <c r="R155" s="913"/>
      <c r="S155" s="913"/>
      <c r="T155" s="913"/>
      <c r="U155" s="913"/>
      <c r="V155" s="913"/>
      <c r="W155" s="794"/>
    </row>
    <row r="156" spans="1:23">
      <c r="A156" s="796">
        <v>5</v>
      </c>
      <c r="B156" s="901" t="b">
        <v>1</v>
      </c>
      <c r="C156" s="901" t="s">
        <v>1432</v>
      </c>
      <c r="D156" s="901"/>
      <c r="E156" s="901"/>
      <c r="F156" s="901"/>
      <c r="G156" s="901"/>
      <c r="H156" s="901"/>
      <c r="I156" s="901"/>
      <c r="J156" s="901"/>
      <c r="K156" s="901"/>
      <c r="L156" s="255" t="s">
        <v>475</v>
      </c>
      <c r="M156" s="257" t="s">
        <v>439</v>
      </c>
      <c r="N156" s="252" t="s">
        <v>355</v>
      </c>
      <c r="O156" s="913"/>
      <c r="P156" s="913"/>
      <c r="Q156" s="913"/>
      <c r="R156" s="913"/>
      <c r="S156" s="913"/>
      <c r="T156" s="913"/>
      <c r="U156" s="913"/>
      <c r="V156" s="913"/>
      <c r="W156" s="794"/>
    </row>
    <row r="157" spans="1:23" s="260" customFormat="1" ht="22.8">
      <c r="A157" s="796">
        <v>5</v>
      </c>
      <c r="B157" s="901" t="b">
        <v>1</v>
      </c>
      <c r="C157" s="901" t="s">
        <v>1307</v>
      </c>
      <c r="D157" s="910"/>
      <c r="E157" s="910"/>
      <c r="F157" s="910"/>
      <c r="G157" s="910"/>
      <c r="H157" s="910"/>
      <c r="I157" s="910"/>
      <c r="J157" s="910"/>
      <c r="K157" s="910"/>
      <c r="L157" s="258" t="s">
        <v>101</v>
      </c>
      <c r="M157" s="254" t="s">
        <v>440</v>
      </c>
      <c r="N157" s="259" t="s">
        <v>355</v>
      </c>
      <c r="O157" s="911">
        <v>0</v>
      </c>
      <c r="P157" s="911">
        <v>0</v>
      </c>
      <c r="Q157" s="911">
        <v>0</v>
      </c>
      <c r="R157" s="911">
        <v>0</v>
      </c>
      <c r="S157" s="911">
        <v>0</v>
      </c>
      <c r="T157" s="911">
        <v>0</v>
      </c>
      <c r="U157" s="911">
        <v>0</v>
      </c>
      <c r="V157" s="911">
        <v>0</v>
      </c>
      <c r="W157" s="794"/>
    </row>
    <row r="158" spans="1:23">
      <c r="A158" s="796">
        <v>5</v>
      </c>
      <c r="B158" s="901" t="b">
        <v>1</v>
      </c>
      <c r="C158" s="901" t="s">
        <v>1356</v>
      </c>
      <c r="D158" s="901"/>
      <c r="E158" s="901"/>
      <c r="F158" s="901"/>
      <c r="G158" s="901"/>
      <c r="H158" s="901"/>
      <c r="I158" s="901"/>
      <c r="J158" s="901"/>
      <c r="K158" s="901"/>
      <c r="L158" s="255" t="s">
        <v>16</v>
      </c>
      <c r="M158" s="256" t="s">
        <v>966</v>
      </c>
      <c r="N158" s="252" t="s">
        <v>355</v>
      </c>
      <c r="O158" s="913"/>
      <c r="P158" s="913"/>
      <c r="Q158" s="913"/>
      <c r="R158" s="913"/>
      <c r="S158" s="913"/>
      <c r="T158" s="913"/>
      <c r="U158" s="913"/>
      <c r="V158" s="913"/>
      <c r="W158" s="794"/>
    </row>
    <row r="159" spans="1:23">
      <c r="A159" s="796">
        <v>5</v>
      </c>
      <c r="B159" s="901" t="b">
        <v>1</v>
      </c>
      <c r="C159" s="901" t="s">
        <v>1357</v>
      </c>
      <c r="D159" s="901"/>
      <c r="E159" s="901"/>
      <c r="F159" s="901"/>
      <c r="G159" s="901"/>
      <c r="H159" s="901"/>
      <c r="I159" s="901"/>
      <c r="J159" s="901"/>
      <c r="K159" s="901"/>
      <c r="L159" s="255" t="s">
        <v>143</v>
      </c>
      <c r="M159" s="256" t="s">
        <v>967</v>
      </c>
      <c r="N159" s="252" t="s">
        <v>355</v>
      </c>
      <c r="O159" s="913"/>
      <c r="P159" s="913"/>
      <c r="Q159" s="913"/>
      <c r="R159" s="913"/>
      <c r="S159" s="913"/>
      <c r="T159" s="913"/>
      <c r="U159" s="913"/>
      <c r="V159" s="913"/>
      <c r="W159" s="794"/>
    </row>
    <row r="160" spans="1:23">
      <c r="A160" s="796">
        <v>5</v>
      </c>
      <c r="B160" s="901" t="b">
        <v>1</v>
      </c>
      <c r="C160" s="901" t="s">
        <v>1409</v>
      </c>
      <c r="D160" s="901"/>
      <c r="E160" s="901"/>
      <c r="F160" s="901"/>
      <c r="G160" s="901"/>
      <c r="H160" s="901"/>
      <c r="I160" s="901"/>
      <c r="J160" s="901"/>
      <c r="K160" s="901"/>
      <c r="L160" s="255" t="s">
        <v>156</v>
      </c>
      <c r="M160" s="256" t="s">
        <v>441</v>
      </c>
      <c r="N160" s="252" t="s">
        <v>355</v>
      </c>
      <c r="O160" s="913"/>
      <c r="P160" s="913"/>
      <c r="Q160" s="913"/>
      <c r="R160" s="913"/>
      <c r="S160" s="913"/>
      <c r="T160" s="913"/>
      <c r="U160" s="913"/>
      <c r="V160" s="913"/>
      <c r="W160" s="794"/>
    </row>
    <row r="161" spans="1:23" s="80" customFormat="1">
      <c r="A161" s="769" t="s">
        <v>123</v>
      </c>
      <c r="B161" s="901" t="b">
        <v>1</v>
      </c>
      <c r="C161" s="758"/>
      <c r="D161" s="758"/>
      <c r="E161" s="758"/>
      <c r="F161" s="758"/>
      <c r="G161" s="758"/>
      <c r="H161" s="758"/>
      <c r="I161" s="758"/>
      <c r="J161" s="758"/>
      <c r="K161" s="758"/>
      <c r="L161" s="914" t="s">
        <v>2870</v>
      </c>
      <c r="M161" s="915"/>
      <c r="N161" s="915"/>
      <c r="O161" s="915"/>
      <c r="P161" s="915"/>
      <c r="Q161" s="915"/>
      <c r="R161" s="915"/>
      <c r="S161" s="915"/>
      <c r="T161" s="915"/>
      <c r="U161" s="915"/>
      <c r="V161" s="915"/>
      <c r="W161" s="915"/>
    </row>
    <row r="162" spans="1:23" s="260" customFormat="1" ht="22.8">
      <c r="A162" s="796">
        <v>6</v>
      </c>
      <c r="B162" s="901" t="b">
        <v>1</v>
      </c>
      <c r="C162" s="901" t="s">
        <v>1306</v>
      </c>
      <c r="D162" s="910"/>
      <c r="E162" s="910"/>
      <c r="F162" s="910"/>
      <c r="G162" s="910"/>
      <c r="H162" s="910"/>
      <c r="I162" s="910"/>
      <c r="J162" s="910"/>
      <c r="K162" s="910"/>
      <c r="L162" s="258">
        <v>1</v>
      </c>
      <c r="M162" s="253" t="s">
        <v>423</v>
      </c>
      <c r="N162" s="259" t="s">
        <v>355</v>
      </c>
      <c r="O162" s="911">
        <v>0</v>
      </c>
      <c r="P162" s="911">
        <v>0</v>
      </c>
      <c r="Q162" s="911">
        <v>0</v>
      </c>
      <c r="R162" s="911">
        <v>0</v>
      </c>
      <c r="S162" s="911">
        <v>0</v>
      </c>
      <c r="T162" s="911">
        <v>0</v>
      </c>
      <c r="U162" s="911">
        <v>0</v>
      </c>
      <c r="V162" s="911">
        <v>0</v>
      </c>
      <c r="W162" s="794"/>
    </row>
    <row r="163" spans="1:23">
      <c r="A163" s="796">
        <v>6</v>
      </c>
      <c r="B163" s="901" t="b">
        <v>1</v>
      </c>
      <c r="C163" s="901" t="s">
        <v>1352</v>
      </c>
      <c r="D163" s="901"/>
      <c r="E163" s="901"/>
      <c r="F163" s="901"/>
      <c r="G163" s="901"/>
      <c r="H163" s="901"/>
      <c r="I163" s="901"/>
      <c r="J163" s="901"/>
      <c r="K163" s="901"/>
      <c r="L163" s="255" t="s">
        <v>154</v>
      </c>
      <c r="M163" s="256" t="s">
        <v>424</v>
      </c>
      <c r="N163" s="252" t="s">
        <v>355</v>
      </c>
      <c r="O163" s="912">
        <v>0</v>
      </c>
      <c r="P163" s="912">
        <v>0</v>
      </c>
      <c r="Q163" s="912">
        <v>0</v>
      </c>
      <c r="R163" s="912">
        <v>0</v>
      </c>
      <c r="S163" s="912">
        <v>0</v>
      </c>
      <c r="T163" s="912">
        <v>0</v>
      </c>
      <c r="U163" s="912">
        <v>0</v>
      </c>
      <c r="V163" s="912">
        <v>0</v>
      </c>
      <c r="W163" s="794"/>
    </row>
    <row r="164" spans="1:23">
      <c r="A164" s="796">
        <v>6</v>
      </c>
      <c r="B164" s="901" t="b">
        <v>1</v>
      </c>
      <c r="C164" s="901" t="s">
        <v>1418</v>
      </c>
      <c r="D164" s="901"/>
      <c r="E164" s="901"/>
      <c r="F164" s="901"/>
      <c r="G164" s="901"/>
      <c r="H164" s="901"/>
      <c r="I164" s="901"/>
      <c r="J164" s="901"/>
      <c r="K164" s="901"/>
      <c r="L164" s="255" t="s">
        <v>397</v>
      </c>
      <c r="M164" s="257" t="s">
        <v>425</v>
      </c>
      <c r="N164" s="252" t="s">
        <v>355</v>
      </c>
      <c r="O164" s="913"/>
      <c r="P164" s="913"/>
      <c r="Q164" s="913"/>
      <c r="R164" s="913"/>
      <c r="S164" s="913"/>
      <c r="T164" s="913"/>
      <c r="U164" s="913"/>
      <c r="V164" s="913"/>
      <c r="W164" s="794"/>
    </row>
    <row r="165" spans="1:23">
      <c r="A165" s="796">
        <v>6</v>
      </c>
      <c r="B165" s="901" t="b">
        <v>1</v>
      </c>
      <c r="C165" s="901" t="s">
        <v>1419</v>
      </c>
      <c r="D165" s="901"/>
      <c r="E165" s="901"/>
      <c r="F165" s="901"/>
      <c r="G165" s="901"/>
      <c r="H165" s="901"/>
      <c r="I165" s="901"/>
      <c r="J165" s="901"/>
      <c r="K165" s="901"/>
      <c r="L165" s="255" t="s">
        <v>399</v>
      </c>
      <c r="M165" s="257" t="s">
        <v>913</v>
      </c>
      <c r="N165" s="252" t="s">
        <v>355</v>
      </c>
      <c r="O165" s="913"/>
      <c r="P165" s="913"/>
      <c r="Q165" s="913"/>
      <c r="R165" s="913"/>
      <c r="S165" s="913"/>
      <c r="T165" s="913"/>
      <c r="U165" s="913"/>
      <c r="V165" s="913"/>
      <c r="W165" s="794"/>
    </row>
    <row r="166" spans="1:23">
      <c r="A166" s="796">
        <v>6</v>
      </c>
      <c r="B166" s="901" t="b">
        <v>1</v>
      </c>
      <c r="C166" s="901" t="s">
        <v>1421</v>
      </c>
      <c r="D166" s="901"/>
      <c r="E166" s="901"/>
      <c r="F166" s="901"/>
      <c r="G166" s="901"/>
      <c r="H166" s="901"/>
      <c r="I166" s="901"/>
      <c r="J166" s="901"/>
      <c r="K166" s="901"/>
      <c r="L166" s="255" t="s">
        <v>882</v>
      </c>
      <c r="M166" s="257" t="s">
        <v>426</v>
      </c>
      <c r="N166" s="252" t="s">
        <v>355</v>
      </c>
      <c r="O166" s="913"/>
      <c r="P166" s="913"/>
      <c r="Q166" s="913"/>
      <c r="R166" s="913"/>
      <c r="S166" s="913"/>
      <c r="T166" s="913"/>
      <c r="U166" s="913"/>
      <c r="V166" s="913"/>
      <c r="W166" s="794"/>
    </row>
    <row r="167" spans="1:23">
      <c r="A167" s="796">
        <v>6</v>
      </c>
      <c r="B167" s="901" t="b">
        <v>1</v>
      </c>
      <c r="C167" s="901" t="s">
        <v>1422</v>
      </c>
      <c r="D167" s="901"/>
      <c r="E167" s="901"/>
      <c r="F167" s="901"/>
      <c r="G167" s="901"/>
      <c r="H167" s="901"/>
      <c r="I167" s="901"/>
      <c r="J167" s="901"/>
      <c r="K167" s="901"/>
      <c r="L167" s="255" t="s">
        <v>883</v>
      </c>
      <c r="M167" s="257" t="s">
        <v>427</v>
      </c>
      <c r="N167" s="252" t="s">
        <v>355</v>
      </c>
      <c r="O167" s="913"/>
      <c r="P167" s="913"/>
      <c r="Q167" s="913"/>
      <c r="R167" s="913"/>
      <c r="S167" s="913"/>
      <c r="T167" s="913"/>
      <c r="U167" s="913"/>
      <c r="V167" s="913"/>
      <c r="W167" s="794"/>
    </row>
    <row r="168" spans="1:23">
      <c r="A168" s="796">
        <v>6</v>
      </c>
      <c r="B168" s="901" t="b">
        <v>1</v>
      </c>
      <c r="C168" s="901" t="s">
        <v>1353</v>
      </c>
      <c r="D168" s="901"/>
      <c r="E168" s="901"/>
      <c r="F168" s="901"/>
      <c r="G168" s="901"/>
      <c r="H168" s="901"/>
      <c r="I168" s="901"/>
      <c r="J168" s="901"/>
      <c r="K168" s="901"/>
      <c r="L168" s="255" t="s">
        <v>155</v>
      </c>
      <c r="M168" s="256" t="s">
        <v>428</v>
      </c>
      <c r="N168" s="252" t="s">
        <v>355</v>
      </c>
      <c r="O168" s="912">
        <v>0</v>
      </c>
      <c r="P168" s="912">
        <v>0</v>
      </c>
      <c r="Q168" s="912">
        <v>0</v>
      </c>
      <c r="R168" s="912">
        <v>0</v>
      </c>
      <c r="S168" s="912">
        <v>0</v>
      </c>
      <c r="T168" s="912">
        <v>0</v>
      </c>
      <c r="U168" s="912">
        <v>0</v>
      </c>
      <c r="V168" s="912">
        <v>0</v>
      </c>
      <c r="W168" s="794"/>
    </row>
    <row r="169" spans="1:23">
      <c r="A169" s="796">
        <v>6</v>
      </c>
      <c r="B169" s="901" t="b">
        <v>1</v>
      </c>
      <c r="C169" s="901" t="s">
        <v>1423</v>
      </c>
      <c r="D169" s="901"/>
      <c r="E169" s="901"/>
      <c r="F169" s="901"/>
      <c r="G169" s="901"/>
      <c r="H169" s="901"/>
      <c r="I169" s="901"/>
      <c r="J169" s="901"/>
      <c r="K169" s="901"/>
      <c r="L169" s="255" t="s">
        <v>453</v>
      </c>
      <c r="M169" s="257" t="s">
        <v>429</v>
      </c>
      <c r="N169" s="252" t="s">
        <v>355</v>
      </c>
      <c r="O169" s="913"/>
      <c r="P169" s="913"/>
      <c r="Q169" s="913"/>
      <c r="R169" s="913"/>
      <c r="S169" s="913"/>
      <c r="T169" s="913"/>
      <c r="U169" s="913"/>
      <c r="V169" s="913"/>
      <c r="W169" s="794"/>
    </row>
    <row r="170" spans="1:23">
      <c r="A170" s="796">
        <v>6</v>
      </c>
      <c r="B170" s="901" t="b">
        <v>1</v>
      </c>
      <c r="C170" s="901" t="s">
        <v>1424</v>
      </c>
      <c r="D170" s="901"/>
      <c r="E170" s="901"/>
      <c r="F170" s="901"/>
      <c r="G170" s="901"/>
      <c r="H170" s="901"/>
      <c r="I170" s="901"/>
      <c r="J170" s="901"/>
      <c r="K170" s="901"/>
      <c r="L170" s="255" t="s">
        <v>456</v>
      </c>
      <c r="M170" s="257" t="s">
        <v>430</v>
      </c>
      <c r="N170" s="252" t="s">
        <v>355</v>
      </c>
      <c r="O170" s="913"/>
      <c r="P170" s="913"/>
      <c r="Q170" s="913"/>
      <c r="R170" s="913"/>
      <c r="S170" s="913"/>
      <c r="T170" s="913"/>
      <c r="U170" s="913"/>
      <c r="V170" s="913"/>
      <c r="W170" s="794"/>
    </row>
    <row r="171" spans="1:23">
      <c r="A171" s="796">
        <v>6</v>
      </c>
      <c r="B171" s="901" t="b">
        <v>1</v>
      </c>
      <c r="C171" s="901" t="s">
        <v>1425</v>
      </c>
      <c r="D171" s="901"/>
      <c r="E171" s="901"/>
      <c r="F171" s="901"/>
      <c r="G171" s="901"/>
      <c r="H171" s="901"/>
      <c r="I171" s="901"/>
      <c r="J171" s="901"/>
      <c r="K171" s="901"/>
      <c r="L171" s="255" t="s">
        <v>457</v>
      </c>
      <c r="M171" s="257" t="s">
        <v>431</v>
      </c>
      <c r="N171" s="252" t="s">
        <v>355</v>
      </c>
      <c r="O171" s="913"/>
      <c r="P171" s="913"/>
      <c r="Q171" s="913"/>
      <c r="R171" s="913"/>
      <c r="S171" s="913"/>
      <c r="T171" s="913"/>
      <c r="U171" s="913"/>
      <c r="V171" s="913"/>
      <c r="W171" s="794"/>
    </row>
    <row r="172" spans="1:23">
      <c r="A172" s="796">
        <v>6</v>
      </c>
      <c r="B172" s="901" t="b">
        <v>1</v>
      </c>
      <c r="C172" s="901" t="s">
        <v>1354</v>
      </c>
      <c r="D172" s="901"/>
      <c r="E172" s="901"/>
      <c r="F172" s="901"/>
      <c r="G172" s="901"/>
      <c r="H172" s="901"/>
      <c r="I172" s="901"/>
      <c r="J172" s="901"/>
      <c r="K172" s="901"/>
      <c r="L172" s="255" t="s">
        <v>363</v>
      </c>
      <c r="M172" s="256" t="s">
        <v>432</v>
      </c>
      <c r="N172" s="252" t="s">
        <v>355</v>
      </c>
      <c r="O172" s="912">
        <v>0</v>
      </c>
      <c r="P172" s="912">
        <v>0</v>
      </c>
      <c r="Q172" s="912">
        <v>0</v>
      </c>
      <c r="R172" s="912">
        <v>0</v>
      </c>
      <c r="S172" s="912">
        <v>0</v>
      </c>
      <c r="T172" s="912">
        <v>0</v>
      </c>
      <c r="U172" s="912">
        <v>0</v>
      </c>
      <c r="V172" s="912">
        <v>0</v>
      </c>
      <c r="W172" s="794"/>
    </row>
    <row r="173" spans="1:23">
      <c r="A173" s="796">
        <v>6</v>
      </c>
      <c r="B173" s="901" t="b">
        <v>1</v>
      </c>
      <c r="C173" s="901" t="s">
        <v>1426</v>
      </c>
      <c r="D173" s="901"/>
      <c r="E173" s="901"/>
      <c r="F173" s="901"/>
      <c r="G173" s="901"/>
      <c r="H173" s="901"/>
      <c r="I173" s="901"/>
      <c r="J173" s="901"/>
      <c r="K173" s="901"/>
      <c r="L173" s="255" t="s">
        <v>462</v>
      </c>
      <c r="M173" s="257" t="s">
        <v>433</v>
      </c>
      <c r="N173" s="252" t="s">
        <v>355</v>
      </c>
      <c r="O173" s="913"/>
      <c r="P173" s="913"/>
      <c r="Q173" s="913"/>
      <c r="R173" s="913"/>
      <c r="S173" s="913"/>
      <c r="T173" s="913"/>
      <c r="U173" s="913"/>
      <c r="V173" s="913"/>
      <c r="W173" s="794"/>
    </row>
    <row r="174" spans="1:23">
      <c r="A174" s="796">
        <v>6</v>
      </c>
      <c r="B174" s="901" t="b">
        <v>1</v>
      </c>
      <c r="C174" s="901" t="s">
        <v>1427</v>
      </c>
      <c r="D174" s="901"/>
      <c r="E174" s="901"/>
      <c r="F174" s="901"/>
      <c r="G174" s="901"/>
      <c r="H174" s="901"/>
      <c r="I174" s="901"/>
      <c r="J174" s="901"/>
      <c r="K174" s="901"/>
      <c r="L174" s="255" t="s">
        <v>463</v>
      </c>
      <c r="M174" s="257" t="s">
        <v>434</v>
      </c>
      <c r="N174" s="252" t="s">
        <v>355</v>
      </c>
      <c r="O174" s="913"/>
      <c r="P174" s="913"/>
      <c r="Q174" s="913"/>
      <c r="R174" s="913"/>
      <c r="S174" s="913"/>
      <c r="T174" s="913"/>
      <c r="U174" s="913"/>
      <c r="V174" s="913"/>
      <c r="W174" s="794"/>
    </row>
    <row r="175" spans="1:23">
      <c r="A175" s="796">
        <v>6</v>
      </c>
      <c r="B175" s="901" t="b">
        <v>1</v>
      </c>
      <c r="C175" s="901" t="s">
        <v>1428</v>
      </c>
      <c r="D175" s="901"/>
      <c r="E175" s="901"/>
      <c r="F175" s="901"/>
      <c r="G175" s="901"/>
      <c r="H175" s="901"/>
      <c r="I175" s="901"/>
      <c r="J175" s="901"/>
      <c r="K175" s="901"/>
      <c r="L175" s="255" t="s">
        <v>464</v>
      </c>
      <c r="M175" s="257" t="s">
        <v>435</v>
      </c>
      <c r="N175" s="252" t="s">
        <v>355</v>
      </c>
      <c r="O175" s="913"/>
      <c r="P175" s="913"/>
      <c r="Q175" s="913"/>
      <c r="R175" s="913"/>
      <c r="S175" s="913"/>
      <c r="T175" s="913"/>
      <c r="U175" s="913"/>
      <c r="V175" s="913"/>
      <c r="W175" s="794"/>
    </row>
    <row r="176" spans="1:23">
      <c r="A176" s="796">
        <v>6</v>
      </c>
      <c r="B176" s="901" t="b">
        <v>1</v>
      </c>
      <c r="C176" s="901" t="s">
        <v>1355</v>
      </c>
      <c r="D176" s="901"/>
      <c r="E176" s="901"/>
      <c r="F176" s="901"/>
      <c r="G176" s="901"/>
      <c r="H176" s="901"/>
      <c r="I176" s="901"/>
      <c r="J176" s="901"/>
      <c r="K176" s="901"/>
      <c r="L176" s="255" t="s">
        <v>365</v>
      </c>
      <c r="M176" s="256" t="s">
        <v>436</v>
      </c>
      <c r="N176" s="252" t="s">
        <v>355</v>
      </c>
      <c r="O176" s="912">
        <v>0</v>
      </c>
      <c r="P176" s="912">
        <v>0</v>
      </c>
      <c r="Q176" s="912">
        <v>0</v>
      </c>
      <c r="R176" s="912">
        <v>0</v>
      </c>
      <c r="S176" s="912">
        <v>0</v>
      </c>
      <c r="T176" s="912">
        <v>0</v>
      </c>
      <c r="U176" s="912">
        <v>0</v>
      </c>
      <c r="V176" s="912">
        <v>0</v>
      </c>
      <c r="W176" s="794"/>
    </row>
    <row r="177" spans="1:23">
      <c r="A177" s="796">
        <v>6</v>
      </c>
      <c r="B177" s="901" t="b">
        <v>1</v>
      </c>
      <c r="C177" s="901" t="s">
        <v>1429</v>
      </c>
      <c r="D177" s="901"/>
      <c r="E177" s="901"/>
      <c r="F177" s="901"/>
      <c r="G177" s="901"/>
      <c r="H177" s="901"/>
      <c r="I177" s="901"/>
      <c r="J177" s="901"/>
      <c r="K177" s="901"/>
      <c r="L177" s="255" t="s">
        <v>466</v>
      </c>
      <c r="M177" s="257" t="s">
        <v>437</v>
      </c>
      <c r="N177" s="252" t="s">
        <v>355</v>
      </c>
      <c r="O177" s="913"/>
      <c r="P177" s="913"/>
      <c r="Q177" s="913"/>
      <c r="R177" s="913"/>
      <c r="S177" s="913"/>
      <c r="T177" s="913"/>
      <c r="U177" s="913"/>
      <c r="V177" s="913"/>
      <c r="W177" s="794"/>
    </row>
    <row r="178" spans="1:23" ht="22.8">
      <c r="A178" s="796">
        <v>6</v>
      </c>
      <c r="B178" s="901" t="b">
        <v>1</v>
      </c>
      <c r="C178" s="901" t="s">
        <v>1430</v>
      </c>
      <c r="D178" s="901"/>
      <c r="E178" s="901"/>
      <c r="F178" s="901"/>
      <c r="G178" s="901"/>
      <c r="H178" s="901"/>
      <c r="I178" s="901"/>
      <c r="J178" s="901"/>
      <c r="K178" s="901"/>
      <c r="L178" s="255" t="s">
        <v>473</v>
      </c>
      <c r="M178" s="257" t="s">
        <v>959</v>
      </c>
      <c r="N178" s="252" t="s">
        <v>355</v>
      </c>
      <c r="O178" s="913"/>
      <c r="P178" s="913"/>
      <c r="Q178" s="913"/>
      <c r="R178" s="913"/>
      <c r="S178" s="913"/>
      <c r="T178" s="913"/>
      <c r="U178" s="913"/>
      <c r="V178" s="913"/>
      <c r="W178" s="794"/>
    </row>
    <row r="179" spans="1:23" ht="22.8">
      <c r="A179" s="796">
        <v>6</v>
      </c>
      <c r="B179" s="901" t="b">
        <v>1</v>
      </c>
      <c r="C179" s="901" t="s">
        <v>1431</v>
      </c>
      <c r="D179" s="901"/>
      <c r="E179" s="901"/>
      <c r="F179" s="901"/>
      <c r="G179" s="901"/>
      <c r="H179" s="901"/>
      <c r="I179" s="901"/>
      <c r="J179" s="901"/>
      <c r="K179" s="901"/>
      <c r="L179" s="255" t="s">
        <v>474</v>
      </c>
      <c r="M179" s="257" t="s">
        <v>438</v>
      </c>
      <c r="N179" s="252" t="s">
        <v>355</v>
      </c>
      <c r="O179" s="913"/>
      <c r="P179" s="913"/>
      <c r="Q179" s="913"/>
      <c r="R179" s="913"/>
      <c r="S179" s="913"/>
      <c r="T179" s="913"/>
      <c r="U179" s="913"/>
      <c r="V179" s="913"/>
      <c r="W179" s="794"/>
    </row>
    <row r="180" spans="1:23">
      <c r="A180" s="796">
        <v>6</v>
      </c>
      <c r="B180" s="901" t="b">
        <v>1</v>
      </c>
      <c r="C180" s="901" t="s">
        <v>1432</v>
      </c>
      <c r="D180" s="901"/>
      <c r="E180" s="901"/>
      <c r="F180" s="901"/>
      <c r="G180" s="901"/>
      <c r="H180" s="901"/>
      <c r="I180" s="901"/>
      <c r="J180" s="901"/>
      <c r="K180" s="901"/>
      <c r="L180" s="255" t="s">
        <v>475</v>
      </c>
      <c r="M180" s="257" t="s">
        <v>439</v>
      </c>
      <c r="N180" s="252" t="s">
        <v>355</v>
      </c>
      <c r="O180" s="913"/>
      <c r="P180" s="913"/>
      <c r="Q180" s="913"/>
      <c r="R180" s="913"/>
      <c r="S180" s="913"/>
      <c r="T180" s="913"/>
      <c r="U180" s="913"/>
      <c r="V180" s="913"/>
      <c r="W180" s="794"/>
    </row>
    <row r="181" spans="1:23" s="260" customFormat="1" ht="22.8">
      <c r="A181" s="796">
        <v>6</v>
      </c>
      <c r="B181" s="901" t="b">
        <v>1</v>
      </c>
      <c r="C181" s="901" t="s">
        <v>1307</v>
      </c>
      <c r="D181" s="910"/>
      <c r="E181" s="910"/>
      <c r="F181" s="910"/>
      <c r="G181" s="910"/>
      <c r="H181" s="910"/>
      <c r="I181" s="910"/>
      <c r="J181" s="910"/>
      <c r="K181" s="910"/>
      <c r="L181" s="258" t="s">
        <v>101</v>
      </c>
      <c r="M181" s="254" t="s">
        <v>440</v>
      </c>
      <c r="N181" s="259" t="s">
        <v>355</v>
      </c>
      <c r="O181" s="911">
        <v>0</v>
      </c>
      <c r="P181" s="911">
        <v>0</v>
      </c>
      <c r="Q181" s="911">
        <v>0</v>
      </c>
      <c r="R181" s="911">
        <v>0</v>
      </c>
      <c r="S181" s="911">
        <v>0</v>
      </c>
      <c r="T181" s="911">
        <v>0</v>
      </c>
      <c r="U181" s="911">
        <v>0</v>
      </c>
      <c r="V181" s="911">
        <v>0</v>
      </c>
      <c r="W181" s="794"/>
    </row>
    <row r="182" spans="1:23">
      <c r="A182" s="796">
        <v>6</v>
      </c>
      <c r="B182" s="901" t="b">
        <v>1</v>
      </c>
      <c r="C182" s="901" t="s">
        <v>1356</v>
      </c>
      <c r="D182" s="901"/>
      <c r="E182" s="901"/>
      <c r="F182" s="901"/>
      <c r="G182" s="901"/>
      <c r="H182" s="901"/>
      <c r="I182" s="901"/>
      <c r="J182" s="901"/>
      <c r="K182" s="901"/>
      <c r="L182" s="255" t="s">
        <v>16</v>
      </c>
      <c r="M182" s="256" t="s">
        <v>966</v>
      </c>
      <c r="N182" s="252" t="s">
        <v>355</v>
      </c>
      <c r="O182" s="913"/>
      <c r="P182" s="913"/>
      <c r="Q182" s="913"/>
      <c r="R182" s="913"/>
      <c r="S182" s="913"/>
      <c r="T182" s="913"/>
      <c r="U182" s="913"/>
      <c r="V182" s="913"/>
      <c r="W182" s="794"/>
    </row>
    <row r="183" spans="1:23">
      <c r="A183" s="796">
        <v>6</v>
      </c>
      <c r="B183" s="901" t="b">
        <v>1</v>
      </c>
      <c r="C183" s="901" t="s">
        <v>1357</v>
      </c>
      <c r="D183" s="901"/>
      <c r="E183" s="901"/>
      <c r="F183" s="901"/>
      <c r="G183" s="901"/>
      <c r="H183" s="901"/>
      <c r="I183" s="901"/>
      <c r="J183" s="901"/>
      <c r="K183" s="901"/>
      <c r="L183" s="255" t="s">
        <v>143</v>
      </c>
      <c r="M183" s="256" t="s">
        <v>967</v>
      </c>
      <c r="N183" s="252" t="s">
        <v>355</v>
      </c>
      <c r="O183" s="913"/>
      <c r="P183" s="913"/>
      <c r="Q183" s="913"/>
      <c r="R183" s="913"/>
      <c r="S183" s="913"/>
      <c r="T183" s="913"/>
      <c r="U183" s="913"/>
      <c r="V183" s="913"/>
      <c r="W183" s="794"/>
    </row>
    <row r="184" spans="1:23">
      <c r="A184" s="796">
        <v>6</v>
      </c>
      <c r="B184" s="901" t="b">
        <v>1</v>
      </c>
      <c r="C184" s="901" t="s">
        <v>1409</v>
      </c>
      <c r="D184" s="901"/>
      <c r="E184" s="901"/>
      <c r="F184" s="901"/>
      <c r="G184" s="901"/>
      <c r="H184" s="901"/>
      <c r="I184" s="901"/>
      <c r="J184" s="901"/>
      <c r="K184" s="901"/>
      <c r="L184" s="255" t="s">
        <v>156</v>
      </c>
      <c r="M184" s="256" t="s">
        <v>441</v>
      </c>
      <c r="N184" s="252" t="s">
        <v>355</v>
      </c>
      <c r="O184" s="913"/>
      <c r="P184" s="913"/>
      <c r="Q184" s="913"/>
      <c r="R184" s="913"/>
      <c r="S184" s="913"/>
      <c r="T184" s="913"/>
      <c r="U184" s="913"/>
      <c r="V184" s="913"/>
      <c r="W184" s="794"/>
    </row>
    <row r="185" spans="1:23" s="80" customFormat="1">
      <c r="A185" s="769" t="s">
        <v>124</v>
      </c>
      <c r="B185" s="901" t="b">
        <v>1</v>
      </c>
      <c r="C185" s="758"/>
      <c r="D185" s="758"/>
      <c r="E185" s="758"/>
      <c r="F185" s="758"/>
      <c r="G185" s="758"/>
      <c r="H185" s="758"/>
      <c r="I185" s="758"/>
      <c r="J185" s="758"/>
      <c r="K185" s="758"/>
      <c r="L185" s="914" t="s">
        <v>2872</v>
      </c>
      <c r="M185" s="915"/>
      <c r="N185" s="915"/>
      <c r="O185" s="915"/>
      <c r="P185" s="915"/>
      <c r="Q185" s="915"/>
      <c r="R185" s="915"/>
      <c r="S185" s="915"/>
      <c r="T185" s="915"/>
      <c r="U185" s="915"/>
      <c r="V185" s="915"/>
      <c r="W185" s="915"/>
    </row>
    <row r="186" spans="1:23" s="260" customFormat="1" ht="22.8">
      <c r="A186" s="796">
        <v>7</v>
      </c>
      <c r="B186" s="901" t="b">
        <v>1</v>
      </c>
      <c r="C186" s="901" t="s">
        <v>1306</v>
      </c>
      <c r="D186" s="910"/>
      <c r="E186" s="910"/>
      <c r="F186" s="910"/>
      <c r="G186" s="910"/>
      <c r="H186" s="910"/>
      <c r="I186" s="910"/>
      <c r="J186" s="910"/>
      <c r="K186" s="910"/>
      <c r="L186" s="258">
        <v>1</v>
      </c>
      <c r="M186" s="253" t="s">
        <v>423</v>
      </c>
      <c r="N186" s="259" t="s">
        <v>355</v>
      </c>
      <c r="O186" s="911">
        <v>0</v>
      </c>
      <c r="P186" s="911">
        <v>0</v>
      </c>
      <c r="Q186" s="911">
        <v>0</v>
      </c>
      <c r="R186" s="911">
        <v>0</v>
      </c>
      <c r="S186" s="911">
        <v>0</v>
      </c>
      <c r="T186" s="911">
        <v>0</v>
      </c>
      <c r="U186" s="911">
        <v>0</v>
      </c>
      <c r="V186" s="911">
        <v>0</v>
      </c>
      <c r="W186" s="794"/>
    </row>
    <row r="187" spans="1:23">
      <c r="A187" s="796">
        <v>7</v>
      </c>
      <c r="B187" s="901" t="b">
        <v>1</v>
      </c>
      <c r="C187" s="901" t="s">
        <v>1352</v>
      </c>
      <c r="D187" s="901"/>
      <c r="E187" s="901"/>
      <c r="F187" s="901"/>
      <c r="G187" s="901"/>
      <c r="H187" s="901"/>
      <c r="I187" s="901"/>
      <c r="J187" s="901"/>
      <c r="K187" s="901"/>
      <c r="L187" s="255" t="s">
        <v>154</v>
      </c>
      <c r="M187" s="256" t="s">
        <v>424</v>
      </c>
      <c r="N187" s="252" t="s">
        <v>355</v>
      </c>
      <c r="O187" s="912">
        <v>0</v>
      </c>
      <c r="P187" s="912">
        <v>0</v>
      </c>
      <c r="Q187" s="912">
        <v>0</v>
      </c>
      <c r="R187" s="912">
        <v>0</v>
      </c>
      <c r="S187" s="912">
        <v>0</v>
      </c>
      <c r="T187" s="912">
        <v>0</v>
      </c>
      <c r="U187" s="912">
        <v>0</v>
      </c>
      <c r="V187" s="912">
        <v>0</v>
      </c>
      <c r="W187" s="794"/>
    </row>
    <row r="188" spans="1:23">
      <c r="A188" s="796">
        <v>7</v>
      </c>
      <c r="B188" s="901" t="b">
        <v>1</v>
      </c>
      <c r="C188" s="901" t="s">
        <v>1418</v>
      </c>
      <c r="D188" s="901"/>
      <c r="E188" s="901"/>
      <c r="F188" s="901"/>
      <c r="G188" s="901"/>
      <c r="H188" s="901"/>
      <c r="I188" s="901"/>
      <c r="J188" s="901"/>
      <c r="K188" s="901"/>
      <c r="L188" s="255" t="s">
        <v>397</v>
      </c>
      <c r="M188" s="257" t="s">
        <v>425</v>
      </c>
      <c r="N188" s="252" t="s">
        <v>355</v>
      </c>
      <c r="O188" s="913"/>
      <c r="P188" s="913"/>
      <c r="Q188" s="913"/>
      <c r="R188" s="913"/>
      <c r="S188" s="913"/>
      <c r="T188" s="913"/>
      <c r="U188" s="913"/>
      <c r="V188" s="913"/>
      <c r="W188" s="794"/>
    </row>
    <row r="189" spans="1:23">
      <c r="A189" s="796">
        <v>7</v>
      </c>
      <c r="B189" s="901" t="b">
        <v>1</v>
      </c>
      <c r="C189" s="901" t="s">
        <v>1419</v>
      </c>
      <c r="D189" s="901"/>
      <c r="E189" s="901"/>
      <c r="F189" s="901"/>
      <c r="G189" s="901"/>
      <c r="H189" s="901"/>
      <c r="I189" s="901"/>
      <c r="J189" s="901"/>
      <c r="K189" s="901"/>
      <c r="L189" s="255" t="s">
        <v>399</v>
      </c>
      <c r="M189" s="257" t="s">
        <v>913</v>
      </c>
      <c r="N189" s="252" t="s">
        <v>355</v>
      </c>
      <c r="O189" s="913"/>
      <c r="P189" s="913"/>
      <c r="Q189" s="913"/>
      <c r="R189" s="913"/>
      <c r="S189" s="913"/>
      <c r="T189" s="913"/>
      <c r="U189" s="913"/>
      <c r="V189" s="913"/>
      <c r="W189" s="794"/>
    </row>
    <row r="190" spans="1:23">
      <c r="A190" s="796">
        <v>7</v>
      </c>
      <c r="B190" s="901" t="b">
        <v>1</v>
      </c>
      <c r="C190" s="901" t="s">
        <v>1421</v>
      </c>
      <c r="D190" s="901"/>
      <c r="E190" s="901"/>
      <c r="F190" s="901"/>
      <c r="G190" s="901"/>
      <c r="H190" s="901"/>
      <c r="I190" s="901"/>
      <c r="J190" s="901"/>
      <c r="K190" s="901"/>
      <c r="L190" s="255" t="s">
        <v>882</v>
      </c>
      <c r="M190" s="257" t="s">
        <v>426</v>
      </c>
      <c r="N190" s="252" t="s">
        <v>355</v>
      </c>
      <c r="O190" s="913"/>
      <c r="P190" s="913"/>
      <c r="Q190" s="913"/>
      <c r="R190" s="913"/>
      <c r="S190" s="913"/>
      <c r="T190" s="913"/>
      <c r="U190" s="913"/>
      <c r="V190" s="913"/>
      <c r="W190" s="794"/>
    </row>
    <row r="191" spans="1:23">
      <c r="A191" s="796">
        <v>7</v>
      </c>
      <c r="B191" s="901" t="b">
        <v>1</v>
      </c>
      <c r="C191" s="901" t="s">
        <v>1422</v>
      </c>
      <c r="D191" s="901"/>
      <c r="E191" s="901"/>
      <c r="F191" s="901"/>
      <c r="G191" s="901"/>
      <c r="H191" s="901"/>
      <c r="I191" s="901"/>
      <c r="J191" s="901"/>
      <c r="K191" s="901"/>
      <c r="L191" s="255" t="s">
        <v>883</v>
      </c>
      <c r="M191" s="257" t="s">
        <v>427</v>
      </c>
      <c r="N191" s="252" t="s">
        <v>355</v>
      </c>
      <c r="O191" s="913"/>
      <c r="P191" s="913"/>
      <c r="Q191" s="913"/>
      <c r="R191" s="913"/>
      <c r="S191" s="913"/>
      <c r="T191" s="913"/>
      <c r="U191" s="913"/>
      <c r="V191" s="913"/>
      <c r="W191" s="794"/>
    </row>
    <row r="192" spans="1:23">
      <c r="A192" s="796">
        <v>7</v>
      </c>
      <c r="B192" s="901" t="b">
        <v>1</v>
      </c>
      <c r="C192" s="901" t="s">
        <v>1353</v>
      </c>
      <c r="D192" s="901"/>
      <c r="E192" s="901"/>
      <c r="F192" s="901"/>
      <c r="G192" s="901"/>
      <c r="H192" s="901"/>
      <c r="I192" s="901"/>
      <c r="J192" s="901"/>
      <c r="K192" s="901"/>
      <c r="L192" s="255" t="s">
        <v>155</v>
      </c>
      <c r="M192" s="256" t="s">
        <v>428</v>
      </c>
      <c r="N192" s="252" t="s">
        <v>355</v>
      </c>
      <c r="O192" s="912">
        <v>0</v>
      </c>
      <c r="P192" s="912">
        <v>0</v>
      </c>
      <c r="Q192" s="912">
        <v>0</v>
      </c>
      <c r="R192" s="912">
        <v>0</v>
      </c>
      <c r="S192" s="912">
        <v>0</v>
      </c>
      <c r="T192" s="912">
        <v>0</v>
      </c>
      <c r="U192" s="912">
        <v>0</v>
      </c>
      <c r="V192" s="912">
        <v>0</v>
      </c>
      <c r="W192" s="794"/>
    </row>
    <row r="193" spans="1:23">
      <c r="A193" s="796">
        <v>7</v>
      </c>
      <c r="B193" s="901" t="b">
        <v>1</v>
      </c>
      <c r="C193" s="901" t="s">
        <v>1423</v>
      </c>
      <c r="D193" s="901"/>
      <c r="E193" s="901"/>
      <c r="F193" s="901"/>
      <c r="G193" s="901"/>
      <c r="H193" s="901"/>
      <c r="I193" s="901"/>
      <c r="J193" s="901"/>
      <c r="K193" s="901"/>
      <c r="L193" s="255" t="s">
        <v>453</v>
      </c>
      <c r="M193" s="257" t="s">
        <v>429</v>
      </c>
      <c r="N193" s="252" t="s">
        <v>355</v>
      </c>
      <c r="O193" s="913"/>
      <c r="P193" s="913"/>
      <c r="Q193" s="913"/>
      <c r="R193" s="913"/>
      <c r="S193" s="913"/>
      <c r="T193" s="913"/>
      <c r="U193" s="913"/>
      <c r="V193" s="913"/>
      <c r="W193" s="794"/>
    </row>
    <row r="194" spans="1:23">
      <c r="A194" s="796">
        <v>7</v>
      </c>
      <c r="B194" s="901" t="b">
        <v>1</v>
      </c>
      <c r="C194" s="901" t="s">
        <v>1424</v>
      </c>
      <c r="D194" s="901"/>
      <c r="E194" s="901"/>
      <c r="F194" s="901"/>
      <c r="G194" s="901"/>
      <c r="H194" s="901"/>
      <c r="I194" s="901"/>
      <c r="J194" s="901"/>
      <c r="K194" s="901"/>
      <c r="L194" s="255" t="s">
        <v>456</v>
      </c>
      <c r="M194" s="257" t="s">
        <v>430</v>
      </c>
      <c r="N194" s="252" t="s">
        <v>355</v>
      </c>
      <c r="O194" s="913"/>
      <c r="P194" s="913"/>
      <c r="Q194" s="913"/>
      <c r="R194" s="913"/>
      <c r="S194" s="913"/>
      <c r="T194" s="913"/>
      <c r="U194" s="913"/>
      <c r="V194" s="913"/>
      <c r="W194" s="794"/>
    </row>
    <row r="195" spans="1:23">
      <c r="A195" s="796">
        <v>7</v>
      </c>
      <c r="B195" s="901" t="b">
        <v>1</v>
      </c>
      <c r="C195" s="901" t="s">
        <v>1425</v>
      </c>
      <c r="D195" s="901"/>
      <c r="E195" s="901"/>
      <c r="F195" s="901"/>
      <c r="G195" s="901"/>
      <c r="H195" s="901"/>
      <c r="I195" s="901"/>
      <c r="J195" s="901"/>
      <c r="K195" s="901"/>
      <c r="L195" s="255" t="s">
        <v>457</v>
      </c>
      <c r="M195" s="257" t="s">
        <v>431</v>
      </c>
      <c r="N195" s="252" t="s">
        <v>355</v>
      </c>
      <c r="O195" s="913"/>
      <c r="P195" s="913"/>
      <c r="Q195" s="913"/>
      <c r="R195" s="913"/>
      <c r="S195" s="913"/>
      <c r="T195" s="913"/>
      <c r="U195" s="913"/>
      <c r="V195" s="913"/>
      <c r="W195" s="794"/>
    </row>
    <row r="196" spans="1:23">
      <c r="A196" s="796">
        <v>7</v>
      </c>
      <c r="B196" s="901" t="b">
        <v>1</v>
      </c>
      <c r="C196" s="901" t="s">
        <v>1354</v>
      </c>
      <c r="D196" s="901"/>
      <c r="E196" s="901"/>
      <c r="F196" s="901"/>
      <c r="G196" s="901"/>
      <c r="H196" s="901"/>
      <c r="I196" s="901"/>
      <c r="J196" s="901"/>
      <c r="K196" s="901"/>
      <c r="L196" s="255" t="s">
        <v>363</v>
      </c>
      <c r="M196" s="256" t="s">
        <v>432</v>
      </c>
      <c r="N196" s="252" t="s">
        <v>355</v>
      </c>
      <c r="O196" s="912">
        <v>0</v>
      </c>
      <c r="P196" s="912">
        <v>0</v>
      </c>
      <c r="Q196" s="912">
        <v>0</v>
      </c>
      <c r="R196" s="912">
        <v>0</v>
      </c>
      <c r="S196" s="912">
        <v>0</v>
      </c>
      <c r="T196" s="912">
        <v>0</v>
      </c>
      <c r="U196" s="912">
        <v>0</v>
      </c>
      <c r="V196" s="912">
        <v>0</v>
      </c>
      <c r="W196" s="794"/>
    </row>
    <row r="197" spans="1:23">
      <c r="A197" s="796">
        <v>7</v>
      </c>
      <c r="B197" s="901" t="b">
        <v>1</v>
      </c>
      <c r="C197" s="901" t="s">
        <v>1426</v>
      </c>
      <c r="D197" s="901"/>
      <c r="E197" s="901"/>
      <c r="F197" s="901"/>
      <c r="G197" s="901"/>
      <c r="H197" s="901"/>
      <c r="I197" s="901"/>
      <c r="J197" s="901"/>
      <c r="K197" s="901"/>
      <c r="L197" s="255" t="s">
        <v>462</v>
      </c>
      <c r="M197" s="257" t="s">
        <v>433</v>
      </c>
      <c r="N197" s="252" t="s">
        <v>355</v>
      </c>
      <c r="O197" s="913"/>
      <c r="P197" s="913"/>
      <c r="Q197" s="913"/>
      <c r="R197" s="913"/>
      <c r="S197" s="913"/>
      <c r="T197" s="913"/>
      <c r="U197" s="913"/>
      <c r="V197" s="913"/>
      <c r="W197" s="794"/>
    </row>
    <row r="198" spans="1:23">
      <c r="A198" s="796">
        <v>7</v>
      </c>
      <c r="B198" s="901" t="b">
        <v>1</v>
      </c>
      <c r="C198" s="901" t="s">
        <v>1427</v>
      </c>
      <c r="D198" s="901"/>
      <c r="E198" s="901"/>
      <c r="F198" s="901"/>
      <c r="G198" s="901"/>
      <c r="H198" s="901"/>
      <c r="I198" s="901"/>
      <c r="J198" s="901"/>
      <c r="K198" s="901"/>
      <c r="L198" s="255" t="s">
        <v>463</v>
      </c>
      <c r="M198" s="257" t="s">
        <v>434</v>
      </c>
      <c r="N198" s="252" t="s">
        <v>355</v>
      </c>
      <c r="O198" s="913"/>
      <c r="P198" s="913"/>
      <c r="Q198" s="913"/>
      <c r="R198" s="913"/>
      <c r="S198" s="913"/>
      <c r="T198" s="913"/>
      <c r="U198" s="913"/>
      <c r="V198" s="913"/>
      <c r="W198" s="794"/>
    </row>
    <row r="199" spans="1:23">
      <c r="A199" s="796">
        <v>7</v>
      </c>
      <c r="B199" s="901" t="b">
        <v>1</v>
      </c>
      <c r="C199" s="901" t="s">
        <v>1428</v>
      </c>
      <c r="D199" s="901"/>
      <c r="E199" s="901"/>
      <c r="F199" s="901"/>
      <c r="G199" s="901"/>
      <c r="H199" s="901"/>
      <c r="I199" s="901"/>
      <c r="J199" s="901"/>
      <c r="K199" s="901"/>
      <c r="L199" s="255" t="s">
        <v>464</v>
      </c>
      <c r="M199" s="257" t="s">
        <v>435</v>
      </c>
      <c r="N199" s="252" t="s">
        <v>355</v>
      </c>
      <c r="O199" s="913"/>
      <c r="P199" s="913"/>
      <c r="Q199" s="913"/>
      <c r="R199" s="913"/>
      <c r="S199" s="913"/>
      <c r="T199" s="913"/>
      <c r="U199" s="913"/>
      <c r="V199" s="913"/>
      <c r="W199" s="794"/>
    </row>
    <row r="200" spans="1:23">
      <c r="A200" s="796">
        <v>7</v>
      </c>
      <c r="B200" s="901" t="b">
        <v>1</v>
      </c>
      <c r="C200" s="901" t="s">
        <v>1355</v>
      </c>
      <c r="D200" s="901"/>
      <c r="E200" s="901"/>
      <c r="F200" s="901"/>
      <c r="G200" s="901"/>
      <c r="H200" s="901"/>
      <c r="I200" s="901"/>
      <c r="J200" s="901"/>
      <c r="K200" s="901"/>
      <c r="L200" s="255" t="s">
        <v>365</v>
      </c>
      <c r="M200" s="256" t="s">
        <v>436</v>
      </c>
      <c r="N200" s="252" t="s">
        <v>355</v>
      </c>
      <c r="O200" s="912">
        <v>0</v>
      </c>
      <c r="P200" s="912">
        <v>0</v>
      </c>
      <c r="Q200" s="912">
        <v>0</v>
      </c>
      <c r="R200" s="912">
        <v>0</v>
      </c>
      <c r="S200" s="912">
        <v>0</v>
      </c>
      <c r="T200" s="912">
        <v>0</v>
      </c>
      <c r="U200" s="912">
        <v>0</v>
      </c>
      <c r="V200" s="912">
        <v>0</v>
      </c>
      <c r="W200" s="794"/>
    </row>
    <row r="201" spans="1:23">
      <c r="A201" s="796">
        <v>7</v>
      </c>
      <c r="B201" s="901" t="b">
        <v>1</v>
      </c>
      <c r="C201" s="901" t="s">
        <v>1429</v>
      </c>
      <c r="D201" s="901"/>
      <c r="E201" s="901"/>
      <c r="F201" s="901"/>
      <c r="G201" s="901"/>
      <c r="H201" s="901"/>
      <c r="I201" s="901"/>
      <c r="J201" s="901"/>
      <c r="K201" s="901"/>
      <c r="L201" s="255" t="s">
        <v>466</v>
      </c>
      <c r="M201" s="257" t="s">
        <v>437</v>
      </c>
      <c r="N201" s="252" t="s">
        <v>355</v>
      </c>
      <c r="O201" s="913"/>
      <c r="P201" s="913"/>
      <c r="Q201" s="913"/>
      <c r="R201" s="913"/>
      <c r="S201" s="913"/>
      <c r="T201" s="913"/>
      <c r="U201" s="913"/>
      <c r="V201" s="913"/>
      <c r="W201" s="794"/>
    </row>
    <row r="202" spans="1:23" ht="22.8">
      <c r="A202" s="796">
        <v>7</v>
      </c>
      <c r="B202" s="901" t="b">
        <v>1</v>
      </c>
      <c r="C202" s="901" t="s">
        <v>1430</v>
      </c>
      <c r="D202" s="901"/>
      <c r="E202" s="901"/>
      <c r="F202" s="901"/>
      <c r="G202" s="901"/>
      <c r="H202" s="901"/>
      <c r="I202" s="901"/>
      <c r="J202" s="901"/>
      <c r="K202" s="901"/>
      <c r="L202" s="255" t="s">
        <v>473</v>
      </c>
      <c r="M202" s="257" t="s">
        <v>959</v>
      </c>
      <c r="N202" s="252" t="s">
        <v>355</v>
      </c>
      <c r="O202" s="913"/>
      <c r="P202" s="913"/>
      <c r="Q202" s="913"/>
      <c r="R202" s="913"/>
      <c r="S202" s="913"/>
      <c r="T202" s="913"/>
      <c r="U202" s="913"/>
      <c r="V202" s="913"/>
      <c r="W202" s="794"/>
    </row>
    <row r="203" spans="1:23" ht="22.8">
      <c r="A203" s="796">
        <v>7</v>
      </c>
      <c r="B203" s="901" t="b">
        <v>1</v>
      </c>
      <c r="C203" s="901" t="s">
        <v>1431</v>
      </c>
      <c r="D203" s="901"/>
      <c r="E203" s="901"/>
      <c r="F203" s="901"/>
      <c r="G203" s="901"/>
      <c r="H203" s="901"/>
      <c r="I203" s="901"/>
      <c r="J203" s="901"/>
      <c r="K203" s="901"/>
      <c r="L203" s="255" t="s">
        <v>474</v>
      </c>
      <c r="M203" s="257" t="s">
        <v>438</v>
      </c>
      <c r="N203" s="252" t="s">
        <v>355</v>
      </c>
      <c r="O203" s="913"/>
      <c r="P203" s="913"/>
      <c r="Q203" s="913"/>
      <c r="R203" s="913"/>
      <c r="S203" s="913"/>
      <c r="T203" s="913"/>
      <c r="U203" s="913"/>
      <c r="V203" s="913"/>
      <c r="W203" s="794"/>
    </row>
    <row r="204" spans="1:23">
      <c r="A204" s="796">
        <v>7</v>
      </c>
      <c r="B204" s="901" t="b">
        <v>1</v>
      </c>
      <c r="C204" s="901" t="s">
        <v>1432</v>
      </c>
      <c r="D204" s="901"/>
      <c r="E204" s="901"/>
      <c r="F204" s="901"/>
      <c r="G204" s="901"/>
      <c r="H204" s="901"/>
      <c r="I204" s="901"/>
      <c r="J204" s="901"/>
      <c r="K204" s="901"/>
      <c r="L204" s="255" t="s">
        <v>475</v>
      </c>
      <c r="M204" s="257" t="s">
        <v>439</v>
      </c>
      <c r="N204" s="252" t="s">
        <v>355</v>
      </c>
      <c r="O204" s="913"/>
      <c r="P204" s="913"/>
      <c r="Q204" s="913"/>
      <c r="R204" s="913"/>
      <c r="S204" s="913"/>
      <c r="T204" s="913"/>
      <c r="U204" s="913"/>
      <c r="V204" s="913"/>
      <c r="W204" s="794"/>
    </row>
    <row r="205" spans="1:23" s="260" customFormat="1" ht="22.8">
      <c r="A205" s="796">
        <v>7</v>
      </c>
      <c r="B205" s="901" t="b">
        <v>1</v>
      </c>
      <c r="C205" s="901" t="s">
        <v>1307</v>
      </c>
      <c r="D205" s="910"/>
      <c r="E205" s="910"/>
      <c r="F205" s="910"/>
      <c r="G205" s="910"/>
      <c r="H205" s="910"/>
      <c r="I205" s="910"/>
      <c r="J205" s="910"/>
      <c r="K205" s="910"/>
      <c r="L205" s="258" t="s">
        <v>101</v>
      </c>
      <c r="M205" s="254" t="s">
        <v>440</v>
      </c>
      <c r="N205" s="259" t="s">
        <v>355</v>
      </c>
      <c r="O205" s="911">
        <v>0</v>
      </c>
      <c r="P205" s="911">
        <v>0</v>
      </c>
      <c r="Q205" s="911">
        <v>0</v>
      </c>
      <c r="R205" s="911">
        <v>0</v>
      </c>
      <c r="S205" s="911">
        <v>0</v>
      </c>
      <c r="T205" s="911">
        <v>0</v>
      </c>
      <c r="U205" s="911">
        <v>0</v>
      </c>
      <c r="V205" s="911">
        <v>0</v>
      </c>
      <c r="W205" s="794"/>
    </row>
    <row r="206" spans="1:23">
      <c r="A206" s="796">
        <v>7</v>
      </c>
      <c r="B206" s="901" t="b">
        <v>1</v>
      </c>
      <c r="C206" s="901" t="s">
        <v>1356</v>
      </c>
      <c r="D206" s="901"/>
      <c r="E206" s="901"/>
      <c r="F206" s="901"/>
      <c r="G206" s="901"/>
      <c r="H206" s="901"/>
      <c r="I206" s="901"/>
      <c r="J206" s="901"/>
      <c r="K206" s="901"/>
      <c r="L206" s="255" t="s">
        <v>16</v>
      </c>
      <c r="M206" s="256" t="s">
        <v>966</v>
      </c>
      <c r="N206" s="252" t="s">
        <v>355</v>
      </c>
      <c r="O206" s="913"/>
      <c r="P206" s="913"/>
      <c r="Q206" s="913"/>
      <c r="R206" s="913"/>
      <c r="S206" s="913"/>
      <c r="T206" s="913"/>
      <c r="U206" s="913"/>
      <c r="V206" s="913"/>
      <c r="W206" s="794"/>
    </row>
    <row r="207" spans="1:23">
      <c r="A207" s="796">
        <v>7</v>
      </c>
      <c r="B207" s="901" t="b">
        <v>1</v>
      </c>
      <c r="C207" s="901" t="s">
        <v>1357</v>
      </c>
      <c r="D207" s="901"/>
      <c r="E207" s="901"/>
      <c r="F207" s="901"/>
      <c r="G207" s="901"/>
      <c r="H207" s="901"/>
      <c r="I207" s="901"/>
      <c r="J207" s="901"/>
      <c r="K207" s="901"/>
      <c r="L207" s="255" t="s">
        <v>143</v>
      </c>
      <c r="M207" s="256" t="s">
        <v>967</v>
      </c>
      <c r="N207" s="252" t="s">
        <v>355</v>
      </c>
      <c r="O207" s="913"/>
      <c r="P207" s="913"/>
      <c r="Q207" s="913"/>
      <c r="R207" s="913"/>
      <c r="S207" s="913"/>
      <c r="T207" s="913"/>
      <c r="U207" s="913"/>
      <c r="V207" s="913"/>
      <c r="W207" s="794"/>
    </row>
    <row r="208" spans="1:23">
      <c r="A208" s="796">
        <v>7</v>
      </c>
      <c r="B208" s="901" t="b">
        <v>1</v>
      </c>
      <c r="C208" s="901" t="s">
        <v>1409</v>
      </c>
      <c r="D208" s="901"/>
      <c r="E208" s="901"/>
      <c r="F208" s="901"/>
      <c r="G208" s="901"/>
      <c r="H208" s="901"/>
      <c r="I208" s="901"/>
      <c r="J208" s="901"/>
      <c r="K208" s="901"/>
      <c r="L208" s="255" t="s">
        <v>156</v>
      </c>
      <c r="M208" s="256" t="s">
        <v>441</v>
      </c>
      <c r="N208" s="252" t="s">
        <v>355</v>
      </c>
      <c r="O208" s="913"/>
      <c r="P208" s="913"/>
      <c r="Q208" s="913"/>
      <c r="R208" s="913"/>
      <c r="S208" s="913"/>
      <c r="T208" s="913"/>
      <c r="U208" s="913"/>
      <c r="V208" s="913"/>
      <c r="W208" s="794"/>
    </row>
    <row r="209" spans="1:23" s="80" customFormat="1">
      <c r="A209" s="769" t="s">
        <v>125</v>
      </c>
      <c r="B209" s="901" t="b">
        <v>1</v>
      </c>
      <c r="C209" s="758"/>
      <c r="D209" s="758"/>
      <c r="E209" s="758"/>
      <c r="F209" s="758"/>
      <c r="G209" s="758"/>
      <c r="H209" s="758"/>
      <c r="I209" s="758"/>
      <c r="J209" s="758"/>
      <c r="K209" s="758"/>
      <c r="L209" s="914" t="s">
        <v>2874</v>
      </c>
      <c r="M209" s="915"/>
      <c r="N209" s="915"/>
      <c r="O209" s="915"/>
      <c r="P209" s="915"/>
      <c r="Q209" s="915"/>
      <c r="R209" s="915"/>
      <c r="S209" s="915"/>
      <c r="T209" s="915"/>
      <c r="U209" s="915"/>
      <c r="V209" s="915"/>
      <c r="W209" s="915"/>
    </row>
    <row r="210" spans="1:23" s="260" customFormat="1" ht="22.8">
      <c r="A210" s="796">
        <v>8</v>
      </c>
      <c r="B210" s="901" t="b">
        <v>1</v>
      </c>
      <c r="C210" s="901" t="s">
        <v>1306</v>
      </c>
      <c r="D210" s="910"/>
      <c r="E210" s="910"/>
      <c r="F210" s="910"/>
      <c r="G210" s="910"/>
      <c r="H210" s="910"/>
      <c r="I210" s="910"/>
      <c r="J210" s="910"/>
      <c r="K210" s="910"/>
      <c r="L210" s="258">
        <v>1</v>
      </c>
      <c r="M210" s="253" t="s">
        <v>423</v>
      </c>
      <c r="N210" s="259" t="s">
        <v>355</v>
      </c>
      <c r="O210" s="911">
        <v>0</v>
      </c>
      <c r="P210" s="911">
        <v>0</v>
      </c>
      <c r="Q210" s="911">
        <v>0</v>
      </c>
      <c r="R210" s="911">
        <v>0</v>
      </c>
      <c r="S210" s="911">
        <v>0</v>
      </c>
      <c r="T210" s="911">
        <v>0</v>
      </c>
      <c r="U210" s="911">
        <v>0</v>
      </c>
      <c r="V210" s="911">
        <v>0</v>
      </c>
      <c r="W210" s="794"/>
    </row>
    <row r="211" spans="1:23">
      <c r="A211" s="796">
        <v>8</v>
      </c>
      <c r="B211" s="901" t="b">
        <v>1</v>
      </c>
      <c r="C211" s="901" t="s">
        <v>1352</v>
      </c>
      <c r="D211" s="901"/>
      <c r="E211" s="901"/>
      <c r="F211" s="901"/>
      <c r="G211" s="901"/>
      <c r="H211" s="901"/>
      <c r="I211" s="901"/>
      <c r="J211" s="901"/>
      <c r="K211" s="901"/>
      <c r="L211" s="255" t="s">
        <v>154</v>
      </c>
      <c r="M211" s="256" t="s">
        <v>424</v>
      </c>
      <c r="N211" s="252" t="s">
        <v>355</v>
      </c>
      <c r="O211" s="912">
        <v>0</v>
      </c>
      <c r="P211" s="912">
        <v>0</v>
      </c>
      <c r="Q211" s="912">
        <v>0</v>
      </c>
      <c r="R211" s="912">
        <v>0</v>
      </c>
      <c r="S211" s="912">
        <v>0</v>
      </c>
      <c r="T211" s="912">
        <v>0</v>
      </c>
      <c r="U211" s="912">
        <v>0</v>
      </c>
      <c r="V211" s="912">
        <v>0</v>
      </c>
      <c r="W211" s="794"/>
    </row>
    <row r="212" spans="1:23">
      <c r="A212" s="796">
        <v>8</v>
      </c>
      <c r="B212" s="901" t="b">
        <v>1</v>
      </c>
      <c r="C212" s="901" t="s">
        <v>1418</v>
      </c>
      <c r="D212" s="901"/>
      <c r="E212" s="901"/>
      <c r="F212" s="901"/>
      <c r="G212" s="901"/>
      <c r="H212" s="901"/>
      <c r="I212" s="901"/>
      <c r="J212" s="901"/>
      <c r="K212" s="901"/>
      <c r="L212" s="255" t="s">
        <v>397</v>
      </c>
      <c r="M212" s="257" t="s">
        <v>425</v>
      </c>
      <c r="N212" s="252" t="s">
        <v>355</v>
      </c>
      <c r="O212" s="913"/>
      <c r="P212" s="913"/>
      <c r="Q212" s="913"/>
      <c r="R212" s="913"/>
      <c r="S212" s="913"/>
      <c r="T212" s="913"/>
      <c r="U212" s="913"/>
      <c r="V212" s="913"/>
      <c r="W212" s="794"/>
    </row>
    <row r="213" spans="1:23">
      <c r="A213" s="796">
        <v>8</v>
      </c>
      <c r="B213" s="901" t="b">
        <v>1</v>
      </c>
      <c r="C213" s="901" t="s">
        <v>1419</v>
      </c>
      <c r="D213" s="901"/>
      <c r="E213" s="901"/>
      <c r="F213" s="901"/>
      <c r="G213" s="901"/>
      <c r="H213" s="901"/>
      <c r="I213" s="901"/>
      <c r="J213" s="901"/>
      <c r="K213" s="901"/>
      <c r="L213" s="255" t="s">
        <v>399</v>
      </c>
      <c r="M213" s="257" t="s">
        <v>913</v>
      </c>
      <c r="N213" s="252" t="s">
        <v>355</v>
      </c>
      <c r="O213" s="913"/>
      <c r="P213" s="913"/>
      <c r="Q213" s="913"/>
      <c r="R213" s="913"/>
      <c r="S213" s="913"/>
      <c r="T213" s="913"/>
      <c r="U213" s="913"/>
      <c r="V213" s="913"/>
      <c r="W213" s="794"/>
    </row>
    <row r="214" spans="1:23">
      <c r="A214" s="796">
        <v>8</v>
      </c>
      <c r="B214" s="901" t="b">
        <v>1</v>
      </c>
      <c r="C214" s="901" t="s">
        <v>1421</v>
      </c>
      <c r="D214" s="901"/>
      <c r="E214" s="901"/>
      <c r="F214" s="901"/>
      <c r="G214" s="901"/>
      <c r="H214" s="901"/>
      <c r="I214" s="901"/>
      <c r="J214" s="901"/>
      <c r="K214" s="901"/>
      <c r="L214" s="255" t="s">
        <v>882</v>
      </c>
      <c r="M214" s="257" t="s">
        <v>426</v>
      </c>
      <c r="N214" s="252" t="s">
        <v>355</v>
      </c>
      <c r="O214" s="913"/>
      <c r="P214" s="913"/>
      <c r="Q214" s="913"/>
      <c r="R214" s="913"/>
      <c r="S214" s="913"/>
      <c r="T214" s="913"/>
      <c r="U214" s="913"/>
      <c r="V214" s="913"/>
      <c r="W214" s="794"/>
    </row>
    <row r="215" spans="1:23">
      <c r="A215" s="796">
        <v>8</v>
      </c>
      <c r="B215" s="901" t="b">
        <v>1</v>
      </c>
      <c r="C215" s="901" t="s">
        <v>1422</v>
      </c>
      <c r="D215" s="901"/>
      <c r="E215" s="901"/>
      <c r="F215" s="901"/>
      <c r="G215" s="901"/>
      <c r="H215" s="901"/>
      <c r="I215" s="901"/>
      <c r="J215" s="901"/>
      <c r="K215" s="901"/>
      <c r="L215" s="255" t="s">
        <v>883</v>
      </c>
      <c r="M215" s="257" t="s">
        <v>427</v>
      </c>
      <c r="N215" s="252" t="s">
        <v>355</v>
      </c>
      <c r="O215" s="913"/>
      <c r="P215" s="913"/>
      <c r="Q215" s="913"/>
      <c r="R215" s="913"/>
      <c r="S215" s="913"/>
      <c r="T215" s="913"/>
      <c r="U215" s="913"/>
      <c r="V215" s="913"/>
      <c r="W215" s="794"/>
    </row>
    <row r="216" spans="1:23">
      <c r="A216" s="796">
        <v>8</v>
      </c>
      <c r="B216" s="901" t="b">
        <v>1</v>
      </c>
      <c r="C216" s="901" t="s">
        <v>1353</v>
      </c>
      <c r="D216" s="901"/>
      <c r="E216" s="901"/>
      <c r="F216" s="901"/>
      <c r="G216" s="901"/>
      <c r="H216" s="901"/>
      <c r="I216" s="901"/>
      <c r="J216" s="901"/>
      <c r="K216" s="901"/>
      <c r="L216" s="255" t="s">
        <v>155</v>
      </c>
      <c r="M216" s="256" t="s">
        <v>428</v>
      </c>
      <c r="N216" s="252" t="s">
        <v>355</v>
      </c>
      <c r="O216" s="912">
        <v>0</v>
      </c>
      <c r="P216" s="912">
        <v>0</v>
      </c>
      <c r="Q216" s="912">
        <v>0</v>
      </c>
      <c r="R216" s="912">
        <v>0</v>
      </c>
      <c r="S216" s="912">
        <v>0</v>
      </c>
      <c r="T216" s="912">
        <v>0</v>
      </c>
      <c r="U216" s="912">
        <v>0</v>
      </c>
      <c r="V216" s="912">
        <v>0</v>
      </c>
      <c r="W216" s="794"/>
    </row>
    <row r="217" spans="1:23">
      <c r="A217" s="796">
        <v>8</v>
      </c>
      <c r="B217" s="901" t="b">
        <v>1</v>
      </c>
      <c r="C217" s="901" t="s">
        <v>1423</v>
      </c>
      <c r="D217" s="901"/>
      <c r="E217" s="901"/>
      <c r="F217" s="901"/>
      <c r="G217" s="901"/>
      <c r="H217" s="901"/>
      <c r="I217" s="901"/>
      <c r="J217" s="901"/>
      <c r="K217" s="901"/>
      <c r="L217" s="255" t="s">
        <v>453</v>
      </c>
      <c r="M217" s="257" t="s">
        <v>429</v>
      </c>
      <c r="N217" s="252" t="s">
        <v>355</v>
      </c>
      <c r="O217" s="913"/>
      <c r="P217" s="913"/>
      <c r="Q217" s="913"/>
      <c r="R217" s="913"/>
      <c r="S217" s="913"/>
      <c r="T217" s="913"/>
      <c r="U217" s="913"/>
      <c r="V217" s="913"/>
      <c r="W217" s="794"/>
    </row>
    <row r="218" spans="1:23">
      <c r="A218" s="796">
        <v>8</v>
      </c>
      <c r="B218" s="901" t="b">
        <v>1</v>
      </c>
      <c r="C218" s="901" t="s">
        <v>1424</v>
      </c>
      <c r="D218" s="901"/>
      <c r="E218" s="901"/>
      <c r="F218" s="901"/>
      <c r="G218" s="901"/>
      <c r="H218" s="901"/>
      <c r="I218" s="901"/>
      <c r="J218" s="901"/>
      <c r="K218" s="901"/>
      <c r="L218" s="255" t="s">
        <v>456</v>
      </c>
      <c r="M218" s="257" t="s">
        <v>430</v>
      </c>
      <c r="N218" s="252" t="s">
        <v>355</v>
      </c>
      <c r="O218" s="913"/>
      <c r="P218" s="913"/>
      <c r="Q218" s="913"/>
      <c r="R218" s="913"/>
      <c r="S218" s="913"/>
      <c r="T218" s="913"/>
      <c r="U218" s="913"/>
      <c r="V218" s="913"/>
      <c r="W218" s="794"/>
    </row>
    <row r="219" spans="1:23">
      <c r="A219" s="796">
        <v>8</v>
      </c>
      <c r="B219" s="901" t="b">
        <v>1</v>
      </c>
      <c r="C219" s="901" t="s">
        <v>1425</v>
      </c>
      <c r="D219" s="901"/>
      <c r="E219" s="901"/>
      <c r="F219" s="901"/>
      <c r="G219" s="901"/>
      <c r="H219" s="901"/>
      <c r="I219" s="901"/>
      <c r="J219" s="901"/>
      <c r="K219" s="901"/>
      <c r="L219" s="255" t="s">
        <v>457</v>
      </c>
      <c r="M219" s="257" t="s">
        <v>431</v>
      </c>
      <c r="N219" s="252" t="s">
        <v>355</v>
      </c>
      <c r="O219" s="913"/>
      <c r="P219" s="913"/>
      <c r="Q219" s="913"/>
      <c r="R219" s="913"/>
      <c r="S219" s="913"/>
      <c r="T219" s="913"/>
      <c r="U219" s="913"/>
      <c r="V219" s="913"/>
      <c r="W219" s="794"/>
    </row>
    <row r="220" spans="1:23">
      <c r="A220" s="796">
        <v>8</v>
      </c>
      <c r="B220" s="901" t="b">
        <v>1</v>
      </c>
      <c r="C220" s="901" t="s">
        <v>1354</v>
      </c>
      <c r="D220" s="901"/>
      <c r="E220" s="901"/>
      <c r="F220" s="901"/>
      <c r="G220" s="901"/>
      <c r="H220" s="901"/>
      <c r="I220" s="901"/>
      <c r="J220" s="901"/>
      <c r="K220" s="901"/>
      <c r="L220" s="255" t="s">
        <v>363</v>
      </c>
      <c r="M220" s="256" t="s">
        <v>432</v>
      </c>
      <c r="N220" s="252" t="s">
        <v>355</v>
      </c>
      <c r="O220" s="912">
        <v>0</v>
      </c>
      <c r="P220" s="912">
        <v>0</v>
      </c>
      <c r="Q220" s="912">
        <v>0</v>
      </c>
      <c r="R220" s="912">
        <v>0</v>
      </c>
      <c r="S220" s="912">
        <v>0</v>
      </c>
      <c r="T220" s="912">
        <v>0</v>
      </c>
      <c r="U220" s="912">
        <v>0</v>
      </c>
      <c r="V220" s="912">
        <v>0</v>
      </c>
      <c r="W220" s="794"/>
    </row>
    <row r="221" spans="1:23">
      <c r="A221" s="796">
        <v>8</v>
      </c>
      <c r="B221" s="901" t="b">
        <v>1</v>
      </c>
      <c r="C221" s="901" t="s">
        <v>1426</v>
      </c>
      <c r="D221" s="901"/>
      <c r="E221" s="901"/>
      <c r="F221" s="901"/>
      <c r="G221" s="901"/>
      <c r="H221" s="901"/>
      <c r="I221" s="901"/>
      <c r="J221" s="901"/>
      <c r="K221" s="901"/>
      <c r="L221" s="255" t="s">
        <v>462</v>
      </c>
      <c r="M221" s="257" t="s">
        <v>433</v>
      </c>
      <c r="N221" s="252" t="s">
        <v>355</v>
      </c>
      <c r="O221" s="913"/>
      <c r="P221" s="913"/>
      <c r="Q221" s="913"/>
      <c r="R221" s="913"/>
      <c r="S221" s="913"/>
      <c r="T221" s="913"/>
      <c r="U221" s="913"/>
      <c r="V221" s="913"/>
      <c r="W221" s="794"/>
    </row>
    <row r="222" spans="1:23">
      <c r="A222" s="796">
        <v>8</v>
      </c>
      <c r="B222" s="901" t="b">
        <v>1</v>
      </c>
      <c r="C222" s="901" t="s">
        <v>1427</v>
      </c>
      <c r="D222" s="901"/>
      <c r="E222" s="901"/>
      <c r="F222" s="901"/>
      <c r="G222" s="901"/>
      <c r="H222" s="901"/>
      <c r="I222" s="901"/>
      <c r="J222" s="901"/>
      <c r="K222" s="901"/>
      <c r="L222" s="255" t="s">
        <v>463</v>
      </c>
      <c r="M222" s="257" t="s">
        <v>434</v>
      </c>
      <c r="N222" s="252" t="s">
        <v>355</v>
      </c>
      <c r="O222" s="913"/>
      <c r="P222" s="913"/>
      <c r="Q222" s="913"/>
      <c r="R222" s="913"/>
      <c r="S222" s="913"/>
      <c r="T222" s="913"/>
      <c r="U222" s="913"/>
      <c r="V222" s="913"/>
      <c r="W222" s="794"/>
    </row>
    <row r="223" spans="1:23">
      <c r="A223" s="796">
        <v>8</v>
      </c>
      <c r="B223" s="901" t="b">
        <v>1</v>
      </c>
      <c r="C223" s="901" t="s">
        <v>1428</v>
      </c>
      <c r="D223" s="901"/>
      <c r="E223" s="901"/>
      <c r="F223" s="901"/>
      <c r="G223" s="901"/>
      <c r="H223" s="901"/>
      <c r="I223" s="901"/>
      <c r="J223" s="901"/>
      <c r="K223" s="901"/>
      <c r="L223" s="255" t="s">
        <v>464</v>
      </c>
      <c r="M223" s="257" t="s">
        <v>435</v>
      </c>
      <c r="N223" s="252" t="s">
        <v>355</v>
      </c>
      <c r="O223" s="913"/>
      <c r="P223" s="913"/>
      <c r="Q223" s="913"/>
      <c r="R223" s="913"/>
      <c r="S223" s="913"/>
      <c r="T223" s="913"/>
      <c r="U223" s="913"/>
      <c r="V223" s="913"/>
      <c r="W223" s="794"/>
    </row>
    <row r="224" spans="1:23">
      <c r="A224" s="796">
        <v>8</v>
      </c>
      <c r="B224" s="901" t="b">
        <v>1</v>
      </c>
      <c r="C224" s="901" t="s">
        <v>1355</v>
      </c>
      <c r="D224" s="901"/>
      <c r="E224" s="901"/>
      <c r="F224" s="901"/>
      <c r="G224" s="901"/>
      <c r="H224" s="901"/>
      <c r="I224" s="901"/>
      <c r="J224" s="901"/>
      <c r="K224" s="901"/>
      <c r="L224" s="255" t="s">
        <v>365</v>
      </c>
      <c r="M224" s="256" t="s">
        <v>436</v>
      </c>
      <c r="N224" s="252" t="s">
        <v>355</v>
      </c>
      <c r="O224" s="912">
        <v>0</v>
      </c>
      <c r="P224" s="912">
        <v>0</v>
      </c>
      <c r="Q224" s="912">
        <v>0</v>
      </c>
      <c r="R224" s="912">
        <v>0</v>
      </c>
      <c r="S224" s="912">
        <v>0</v>
      </c>
      <c r="T224" s="912">
        <v>0</v>
      </c>
      <c r="U224" s="912">
        <v>0</v>
      </c>
      <c r="V224" s="912">
        <v>0</v>
      </c>
      <c r="W224" s="794"/>
    </row>
    <row r="225" spans="1:23">
      <c r="A225" s="796">
        <v>8</v>
      </c>
      <c r="B225" s="901" t="b">
        <v>1</v>
      </c>
      <c r="C225" s="901" t="s">
        <v>1429</v>
      </c>
      <c r="D225" s="901"/>
      <c r="E225" s="901"/>
      <c r="F225" s="901"/>
      <c r="G225" s="901"/>
      <c r="H225" s="901"/>
      <c r="I225" s="901"/>
      <c r="J225" s="901"/>
      <c r="K225" s="901"/>
      <c r="L225" s="255" t="s">
        <v>466</v>
      </c>
      <c r="M225" s="257" t="s">
        <v>437</v>
      </c>
      <c r="N225" s="252" t="s">
        <v>355</v>
      </c>
      <c r="O225" s="913"/>
      <c r="P225" s="913"/>
      <c r="Q225" s="913"/>
      <c r="R225" s="913"/>
      <c r="S225" s="913"/>
      <c r="T225" s="913"/>
      <c r="U225" s="913"/>
      <c r="V225" s="913"/>
      <c r="W225" s="794"/>
    </row>
    <row r="226" spans="1:23" ht="22.8">
      <c r="A226" s="796">
        <v>8</v>
      </c>
      <c r="B226" s="901" t="b">
        <v>1</v>
      </c>
      <c r="C226" s="901" t="s">
        <v>1430</v>
      </c>
      <c r="D226" s="901"/>
      <c r="E226" s="901"/>
      <c r="F226" s="901"/>
      <c r="G226" s="901"/>
      <c r="H226" s="901"/>
      <c r="I226" s="901"/>
      <c r="J226" s="901"/>
      <c r="K226" s="901"/>
      <c r="L226" s="255" t="s">
        <v>473</v>
      </c>
      <c r="M226" s="257" t="s">
        <v>959</v>
      </c>
      <c r="N226" s="252" t="s">
        <v>355</v>
      </c>
      <c r="O226" s="913"/>
      <c r="P226" s="913"/>
      <c r="Q226" s="913"/>
      <c r="R226" s="913"/>
      <c r="S226" s="913"/>
      <c r="T226" s="913"/>
      <c r="U226" s="913"/>
      <c r="V226" s="913"/>
      <c r="W226" s="794"/>
    </row>
    <row r="227" spans="1:23" ht="22.8">
      <c r="A227" s="796">
        <v>8</v>
      </c>
      <c r="B227" s="901" t="b">
        <v>1</v>
      </c>
      <c r="C227" s="901" t="s">
        <v>1431</v>
      </c>
      <c r="D227" s="901"/>
      <c r="E227" s="901"/>
      <c r="F227" s="901"/>
      <c r="G227" s="901"/>
      <c r="H227" s="901"/>
      <c r="I227" s="901"/>
      <c r="J227" s="901"/>
      <c r="K227" s="901"/>
      <c r="L227" s="255" t="s">
        <v>474</v>
      </c>
      <c r="M227" s="257" t="s">
        <v>438</v>
      </c>
      <c r="N227" s="252" t="s">
        <v>355</v>
      </c>
      <c r="O227" s="913"/>
      <c r="P227" s="913"/>
      <c r="Q227" s="913"/>
      <c r="R227" s="913"/>
      <c r="S227" s="913"/>
      <c r="T227" s="913"/>
      <c r="U227" s="913"/>
      <c r="V227" s="913"/>
      <c r="W227" s="794"/>
    </row>
    <row r="228" spans="1:23">
      <c r="A228" s="796">
        <v>8</v>
      </c>
      <c r="B228" s="901" t="b">
        <v>1</v>
      </c>
      <c r="C228" s="901" t="s">
        <v>1432</v>
      </c>
      <c r="D228" s="901"/>
      <c r="E228" s="901"/>
      <c r="F228" s="901"/>
      <c r="G228" s="901"/>
      <c r="H228" s="901"/>
      <c r="I228" s="901"/>
      <c r="J228" s="901"/>
      <c r="K228" s="901"/>
      <c r="L228" s="255" t="s">
        <v>475</v>
      </c>
      <c r="M228" s="257" t="s">
        <v>439</v>
      </c>
      <c r="N228" s="252" t="s">
        <v>355</v>
      </c>
      <c r="O228" s="913"/>
      <c r="P228" s="913"/>
      <c r="Q228" s="913"/>
      <c r="R228" s="913"/>
      <c r="S228" s="913"/>
      <c r="T228" s="913"/>
      <c r="U228" s="913"/>
      <c r="V228" s="913"/>
      <c r="W228" s="794"/>
    </row>
    <row r="229" spans="1:23" s="260" customFormat="1" ht="22.8">
      <c r="A229" s="796">
        <v>8</v>
      </c>
      <c r="B229" s="901" t="b">
        <v>1</v>
      </c>
      <c r="C229" s="901" t="s">
        <v>1307</v>
      </c>
      <c r="D229" s="910"/>
      <c r="E229" s="910"/>
      <c r="F229" s="910"/>
      <c r="G229" s="910"/>
      <c r="H229" s="910"/>
      <c r="I229" s="910"/>
      <c r="J229" s="910"/>
      <c r="K229" s="910"/>
      <c r="L229" s="258" t="s">
        <v>101</v>
      </c>
      <c r="M229" s="254" t="s">
        <v>440</v>
      </c>
      <c r="N229" s="259" t="s">
        <v>355</v>
      </c>
      <c r="O229" s="911">
        <v>0</v>
      </c>
      <c r="P229" s="911">
        <v>0</v>
      </c>
      <c r="Q229" s="911">
        <v>0</v>
      </c>
      <c r="R229" s="911">
        <v>0</v>
      </c>
      <c r="S229" s="911">
        <v>0</v>
      </c>
      <c r="T229" s="911">
        <v>0</v>
      </c>
      <c r="U229" s="911">
        <v>0</v>
      </c>
      <c r="V229" s="911">
        <v>0</v>
      </c>
      <c r="W229" s="794"/>
    </row>
    <row r="230" spans="1:23">
      <c r="A230" s="796">
        <v>8</v>
      </c>
      <c r="B230" s="901" t="b">
        <v>1</v>
      </c>
      <c r="C230" s="901" t="s">
        <v>1356</v>
      </c>
      <c r="D230" s="901"/>
      <c r="E230" s="901"/>
      <c r="F230" s="901"/>
      <c r="G230" s="901"/>
      <c r="H230" s="901"/>
      <c r="I230" s="901"/>
      <c r="J230" s="901"/>
      <c r="K230" s="901"/>
      <c r="L230" s="255" t="s">
        <v>16</v>
      </c>
      <c r="M230" s="256" t="s">
        <v>966</v>
      </c>
      <c r="N230" s="252" t="s">
        <v>355</v>
      </c>
      <c r="O230" s="913"/>
      <c r="P230" s="913"/>
      <c r="Q230" s="913"/>
      <c r="R230" s="913"/>
      <c r="S230" s="913"/>
      <c r="T230" s="913"/>
      <c r="U230" s="913"/>
      <c r="V230" s="913"/>
      <c r="W230" s="794"/>
    </row>
    <row r="231" spans="1:23">
      <c r="A231" s="796">
        <v>8</v>
      </c>
      <c r="B231" s="901" t="b">
        <v>1</v>
      </c>
      <c r="C231" s="901" t="s">
        <v>1357</v>
      </c>
      <c r="D231" s="901"/>
      <c r="E231" s="901"/>
      <c r="F231" s="901"/>
      <c r="G231" s="901"/>
      <c r="H231" s="901"/>
      <c r="I231" s="901"/>
      <c r="J231" s="901"/>
      <c r="K231" s="901"/>
      <c r="L231" s="255" t="s">
        <v>143</v>
      </c>
      <c r="M231" s="256" t="s">
        <v>967</v>
      </c>
      <c r="N231" s="252" t="s">
        <v>355</v>
      </c>
      <c r="O231" s="913"/>
      <c r="P231" s="913"/>
      <c r="Q231" s="913"/>
      <c r="R231" s="913"/>
      <c r="S231" s="913"/>
      <c r="T231" s="913"/>
      <c r="U231" s="913"/>
      <c r="V231" s="913"/>
      <c r="W231" s="794"/>
    </row>
    <row r="232" spans="1:23">
      <c r="A232" s="796">
        <v>8</v>
      </c>
      <c r="B232" s="901" t="b">
        <v>1</v>
      </c>
      <c r="C232" s="901" t="s">
        <v>1409</v>
      </c>
      <c r="D232" s="901"/>
      <c r="E232" s="901"/>
      <c r="F232" s="901"/>
      <c r="G232" s="901"/>
      <c r="H232" s="901"/>
      <c r="I232" s="901"/>
      <c r="J232" s="901"/>
      <c r="K232" s="901"/>
      <c r="L232" s="255" t="s">
        <v>156</v>
      </c>
      <c r="M232" s="256" t="s">
        <v>441</v>
      </c>
      <c r="N232" s="252" t="s">
        <v>355</v>
      </c>
      <c r="O232" s="913"/>
      <c r="P232" s="913"/>
      <c r="Q232" s="913"/>
      <c r="R232" s="913"/>
      <c r="S232" s="913"/>
      <c r="T232" s="913"/>
      <c r="U232" s="913"/>
      <c r="V232" s="913"/>
      <c r="W232" s="794"/>
    </row>
    <row r="233" spans="1:23" ht="24" customHeight="1">
      <c r="A233" s="901"/>
      <c r="B233" s="901"/>
      <c r="C233" s="901"/>
      <c r="D233" s="901"/>
      <c r="E233" s="901"/>
      <c r="F233" s="901"/>
      <c r="G233" s="901"/>
      <c r="H233" s="901"/>
      <c r="I233" s="901"/>
      <c r="J233" s="901"/>
      <c r="K233" s="901"/>
      <c r="L233" s="901"/>
      <c r="M233" s="916" t="s">
        <v>1220</v>
      </c>
      <c r="N233" s="901"/>
      <c r="O233" s="901"/>
      <c r="P233" s="901"/>
      <c r="Q233" s="901"/>
      <c r="R233" s="901"/>
      <c r="S233" s="901"/>
      <c r="T233" s="901"/>
      <c r="U233" s="901"/>
      <c r="V233" s="901"/>
      <c r="W233" s="901"/>
    </row>
    <row r="234" spans="1:23" ht="15" customHeight="1">
      <c r="A234" s="901"/>
      <c r="B234" s="901"/>
      <c r="C234" s="901"/>
      <c r="D234" s="901"/>
      <c r="E234" s="901"/>
      <c r="F234" s="901"/>
      <c r="G234" s="901"/>
      <c r="H234" s="901"/>
      <c r="I234" s="901"/>
      <c r="J234" s="901"/>
      <c r="K234" s="901"/>
      <c r="L234" s="1142" t="s">
        <v>1255</v>
      </c>
      <c r="M234" s="1143"/>
      <c r="N234" s="1143"/>
      <c r="O234" s="1143"/>
      <c r="P234" s="1143"/>
      <c r="Q234" s="1143"/>
      <c r="R234" s="1143"/>
      <c r="S234" s="1143"/>
      <c r="T234" s="1143"/>
      <c r="U234" s="1143"/>
      <c r="V234" s="1143"/>
      <c r="W234" s="1143"/>
    </row>
    <row r="235" spans="1:23" ht="15" customHeight="1">
      <c r="A235" s="901"/>
      <c r="B235" s="901"/>
      <c r="C235" s="901"/>
      <c r="D235" s="901"/>
      <c r="E235" s="901"/>
      <c r="F235" s="901"/>
      <c r="G235" s="901"/>
      <c r="H235" s="901"/>
      <c r="I235" s="901"/>
      <c r="J235" s="901"/>
      <c r="K235" s="646"/>
      <c r="L235" s="1144"/>
      <c r="M235" s="1144"/>
      <c r="N235" s="1144"/>
      <c r="O235" s="1144"/>
      <c r="P235" s="1144"/>
      <c r="Q235" s="1144"/>
      <c r="R235" s="1144"/>
      <c r="S235" s="1144"/>
      <c r="T235" s="1144"/>
      <c r="U235" s="1144"/>
      <c r="V235" s="1144"/>
      <c r="W235" s="1144"/>
    </row>
  </sheetData>
  <sheetProtection formatColumns="0" formatRows="0" autoFilter="0"/>
  <mergeCells count="7">
    <mergeCell ref="L14:M14"/>
    <mergeCell ref="W16:W17"/>
    <mergeCell ref="L234:W234"/>
    <mergeCell ref="L235:W235"/>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W114:W136 W138:W160 W162:W184 W186:W208 W210:W232">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97:V99 O105:V108 O101:V103 O110:V112 O116:V119 O121:V123 O129:V132 O125:V127 O134:V136 O140:V143 O145:V147 O153:V156 O149:V151 O158:V160 O164:V167 O169:V171 O177:V180 O173:V175 O182:V184 O188:V191 O193:V195 O201:V204 O197:V199 O206:V208 O212:V215 O230:V232 O225:V228 O221:V223 O217:V219">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0" hidden="1" customWidth="1"/>
    <col min="11" max="11" width="3.75" style="100" hidden="1" customWidth="1"/>
    <col min="12" max="12" width="5.125" style="100" customWidth="1"/>
    <col min="13" max="13" width="50.75" style="100" customWidth="1"/>
    <col min="14" max="14" width="10.75" style="100" customWidth="1"/>
    <col min="15" max="15" width="15.75" style="100" customWidth="1"/>
    <col min="16" max="16" width="17.25" style="100" customWidth="1"/>
    <col min="17" max="17" width="19.375" style="100" customWidth="1"/>
    <col min="18" max="18" width="26.625" style="100" customWidth="1"/>
    <col min="19" max="21" width="19.125" style="100" customWidth="1"/>
    <col min="22" max="22" width="15.75" style="100" customWidth="1"/>
    <col min="23" max="16384" width="9.125" style="100"/>
  </cols>
  <sheetData>
    <row r="1" spans="11:23" hidden="1">
      <c r="K1" s="901"/>
      <c r="L1" s="901"/>
      <c r="M1" s="901"/>
      <c r="N1" s="901"/>
      <c r="O1" s="901"/>
      <c r="P1" s="901"/>
      <c r="Q1" s="901"/>
      <c r="R1" s="901"/>
      <c r="S1" s="901"/>
      <c r="T1" s="901"/>
      <c r="U1" s="901"/>
      <c r="V1" s="901"/>
      <c r="W1" s="901"/>
    </row>
    <row r="2" spans="11:23" hidden="1">
      <c r="K2" s="901"/>
      <c r="L2" s="901"/>
      <c r="M2" s="901"/>
      <c r="N2" s="901"/>
      <c r="O2" s="901"/>
      <c r="P2" s="901"/>
      <c r="Q2" s="901"/>
      <c r="R2" s="901"/>
      <c r="S2" s="901"/>
      <c r="T2" s="901"/>
      <c r="U2" s="901"/>
      <c r="V2" s="901"/>
      <c r="W2" s="901"/>
    </row>
    <row r="3" spans="11:23" hidden="1">
      <c r="K3" s="901"/>
      <c r="L3" s="901"/>
      <c r="M3" s="901"/>
      <c r="N3" s="901"/>
      <c r="O3" s="901"/>
      <c r="P3" s="901"/>
      <c r="Q3" s="901"/>
      <c r="R3" s="901"/>
      <c r="S3" s="901"/>
      <c r="T3" s="901"/>
      <c r="U3" s="901"/>
      <c r="V3" s="901"/>
      <c r="W3" s="901"/>
    </row>
    <row r="4" spans="11:23" hidden="1">
      <c r="K4" s="901"/>
      <c r="L4" s="901"/>
      <c r="M4" s="901"/>
      <c r="N4" s="901"/>
      <c r="O4" s="901"/>
      <c r="P4" s="901"/>
      <c r="Q4" s="901"/>
      <c r="R4" s="901"/>
      <c r="S4" s="901"/>
      <c r="T4" s="901"/>
      <c r="U4" s="901"/>
      <c r="V4" s="901"/>
      <c r="W4" s="901"/>
    </row>
    <row r="5" spans="11:23" hidden="1">
      <c r="K5" s="901"/>
      <c r="L5" s="901"/>
      <c r="M5" s="901"/>
      <c r="N5" s="901"/>
      <c r="O5" s="901"/>
      <c r="P5" s="901"/>
      <c r="Q5" s="901"/>
      <c r="R5" s="901"/>
      <c r="S5" s="901"/>
      <c r="T5" s="901"/>
      <c r="U5" s="901"/>
      <c r="V5" s="901"/>
      <c r="W5" s="901"/>
    </row>
    <row r="6" spans="11:23" hidden="1">
      <c r="K6" s="901"/>
      <c r="L6" s="901"/>
      <c r="M6" s="901"/>
      <c r="N6" s="901"/>
      <c r="O6" s="901"/>
      <c r="P6" s="901"/>
      <c r="Q6" s="901"/>
      <c r="R6" s="901"/>
      <c r="S6" s="901"/>
      <c r="T6" s="901"/>
      <c r="U6" s="901"/>
      <c r="V6" s="901"/>
      <c r="W6" s="901"/>
    </row>
    <row r="7" spans="11:23" hidden="1">
      <c r="K7" s="901"/>
      <c r="L7" s="901"/>
      <c r="M7" s="901"/>
      <c r="N7" s="901"/>
      <c r="O7" s="901"/>
      <c r="P7" s="901"/>
      <c r="Q7" s="901"/>
      <c r="R7" s="901"/>
      <c r="S7" s="901"/>
      <c r="T7" s="901"/>
      <c r="U7" s="901"/>
      <c r="V7" s="901"/>
      <c r="W7" s="901"/>
    </row>
    <row r="8" spans="11:23" hidden="1">
      <c r="K8" s="901"/>
      <c r="L8" s="901"/>
      <c r="M8" s="901"/>
      <c r="N8" s="901"/>
      <c r="O8" s="901"/>
      <c r="P8" s="901"/>
      <c r="Q8" s="901"/>
      <c r="R8" s="901"/>
      <c r="S8" s="901"/>
      <c r="T8" s="901"/>
      <c r="U8" s="901"/>
      <c r="V8" s="901"/>
      <c r="W8" s="901"/>
    </row>
    <row r="9" spans="11:23" hidden="1">
      <c r="K9" s="901"/>
      <c r="L9" s="901"/>
      <c r="M9" s="901"/>
      <c r="N9" s="901"/>
      <c r="O9" s="901"/>
      <c r="P9" s="901"/>
      <c r="Q9" s="901"/>
      <c r="R9" s="901"/>
      <c r="S9" s="901"/>
      <c r="T9" s="901"/>
      <c r="U9" s="901"/>
      <c r="V9" s="901"/>
      <c r="W9" s="901"/>
    </row>
    <row r="10" spans="11:23" hidden="1">
      <c r="K10" s="901"/>
      <c r="L10" s="901"/>
      <c r="M10" s="901"/>
      <c r="N10" s="901"/>
      <c r="O10" s="901"/>
      <c r="P10" s="901"/>
      <c r="Q10" s="901"/>
      <c r="R10" s="901"/>
      <c r="S10" s="901"/>
      <c r="T10" s="901"/>
      <c r="U10" s="901"/>
      <c r="V10" s="901"/>
      <c r="W10" s="901"/>
    </row>
    <row r="11" spans="11:23" ht="15" hidden="1" customHeight="1">
      <c r="K11" s="901"/>
      <c r="L11" s="917"/>
      <c r="M11" s="662"/>
      <c r="N11" s="917"/>
      <c r="O11" s="917"/>
      <c r="P11" s="917"/>
      <c r="Q11" s="917"/>
      <c r="R11" s="917"/>
      <c r="S11" s="917"/>
      <c r="T11" s="917"/>
      <c r="U11" s="917"/>
      <c r="V11" s="917"/>
      <c r="W11" s="901"/>
    </row>
    <row r="12" spans="11:23" ht="20.100000000000001" customHeight="1">
      <c r="K12" s="901"/>
      <c r="L12" s="358" t="s">
        <v>1219</v>
      </c>
      <c r="M12" s="266"/>
      <c r="N12" s="266"/>
      <c r="O12" s="266"/>
      <c r="P12" s="266"/>
      <c r="Q12" s="267"/>
      <c r="R12" s="267"/>
      <c r="S12" s="267"/>
      <c r="T12" s="267"/>
      <c r="U12" s="267"/>
      <c r="V12" s="267"/>
      <c r="W12" s="918"/>
    </row>
    <row r="13" spans="11:23" ht="11.25" customHeight="1">
      <c r="K13" s="901"/>
      <c r="L13" s="917"/>
      <c r="M13" s="917"/>
      <c r="N13" s="917"/>
      <c r="O13" s="917"/>
      <c r="P13" s="917"/>
      <c r="Q13" s="917"/>
      <c r="R13" s="917"/>
      <c r="S13" s="917"/>
      <c r="T13" s="917"/>
      <c r="U13" s="917"/>
      <c r="V13" s="917"/>
      <c r="W13" s="901"/>
    </row>
    <row r="14" spans="11:23" ht="111.75" customHeight="1">
      <c r="K14" s="901"/>
      <c r="L14" s="919" t="s">
        <v>287</v>
      </c>
      <c r="M14" s="920" t="s">
        <v>140</v>
      </c>
      <c r="N14" s="920" t="s">
        <v>141</v>
      </c>
      <c r="O14" s="904" t="s">
        <v>1113</v>
      </c>
      <c r="P14" s="904" t="s">
        <v>1351</v>
      </c>
      <c r="Q14" s="904" t="s">
        <v>442</v>
      </c>
      <c r="R14" s="904" t="s">
        <v>443</v>
      </c>
      <c r="S14" s="904" t="s">
        <v>444</v>
      </c>
      <c r="T14" s="904" t="s">
        <v>1114</v>
      </c>
      <c r="U14" s="904" t="s">
        <v>135</v>
      </c>
      <c r="V14" s="904" t="s">
        <v>445</v>
      </c>
      <c r="W14" s="901"/>
    </row>
    <row r="15" spans="11:23">
      <c r="K15" s="901"/>
      <c r="L15" s="901"/>
      <c r="M15" s="901"/>
      <c r="N15" s="901"/>
      <c r="O15" s="901"/>
      <c r="P15" s="901"/>
      <c r="Q15" s="901"/>
      <c r="R15" s="901"/>
      <c r="S15" s="901"/>
      <c r="T15" s="901"/>
      <c r="U15" s="901"/>
      <c r="V15" s="901"/>
      <c r="W15" s="901"/>
    </row>
    <row r="16" spans="11:23">
      <c r="K16" s="901"/>
      <c r="L16" s="901"/>
      <c r="M16" s="901"/>
      <c r="N16" s="901"/>
      <c r="O16" s="901"/>
      <c r="P16" s="901"/>
      <c r="Q16" s="901"/>
      <c r="R16" s="901"/>
      <c r="S16" s="901"/>
      <c r="T16" s="901"/>
      <c r="U16" s="901"/>
      <c r="V16" s="901"/>
      <c r="W16" s="901"/>
    </row>
    <row r="17" spans="11:23" ht="24" customHeight="1">
      <c r="K17" s="901"/>
      <c r="L17" s="1142" t="s">
        <v>1255</v>
      </c>
      <c r="M17" s="1142"/>
      <c r="N17" s="1142"/>
      <c r="O17" s="1142"/>
      <c r="P17" s="1142"/>
      <c r="Q17" s="1142"/>
      <c r="R17" s="1142"/>
      <c r="S17" s="1142"/>
      <c r="T17" s="1142"/>
      <c r="U17" s="1142"/>
      <c r="V17" s="1146"/>
      <c r="W17" s="901"/>
    </row>
    <row r="18" spans="11:23" ht="14.4">
      <c r="K18" s="646"/>
      <c r="L18" s="1144"/>
      <c r="M18" s="1144"/>
      <c r="N18" s="1144"/>
      <c r="O18" s="1144"/>
      <c r="P18" s="1144"/>
      <c r="Q18" s="1144"/>
      <c r="R18" s="1144"/>
      <c r="S18" s="1144"/>
      <c r="T18" s="1144"/>
      <c r="U18" s="1144"/>
      <c r="V18" s="1147"/>
      <c r="W18" s="90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695"/>
  <sheetViews>
    <sheetView showGridLines="0" view="pageBreakPreview" zoomScale="60" zoomScaleNormal="100" workbookViewId="0">
      <pane xSplit="14" ySplit="15" topLeftCell="R700" activePane="bottomRight" state="frozen"/>
      <selection activeCell="K11" sqref="A11:XFD11"/>
      <selection pane="topRight" activeCell="K11" sqref="A11:XFD11"/>
      <selection pane="bottomLeft" activeCell="K11" sqref="A11:XFD11"/>
      <selection pane="bottomRight" activeCell="X713" sqref="X713"/>
    </sheetView>
  </sheetViews>
  <sheetFormatPr defaultColWidth="9.125" defaultRowHeight="14.4"/>
  <cols>
    <col min="1" max="10" width="9.125" style="444" hidden="1" customWidth="1"/>
    <col min="11" max="11" width="3.75" style="444" hidden="1" customWidth="1"/>
    <col min="12" max="12" width="9.125" style="444"/>
    <col min="13" max="13" width="60.75" style="444" customWidth="1"/>
    <col min="14" max="14" width="12" style="444" customWidth="1"/>
    <col min="15" max="17" width="13.75" style="444" customWidth="1"/>
    <col min="18" max="18" width="15.875" style="444" customWidth="1"/>
    <col min="19" max="21" width="13.75" style="444" customWidth="1"/>
    <col min="22" max="22" width="24.25" style="444" customWidth="1"/>
    <col min="23" max="23" width="20.125" style="444" customWidth="1"/>
    <col min="24" max="24" width="28.125" style="444" customWidth="1"/>
    <col min="25" max="25" width="33.375" style="444" customWidth="1"/>
    <col min="26" max="16384" width="9.125" style="444"/>
  </cols>
  <sheetData>
    <row r="1" spans="1:25" hidden="1">
      <c r="A1" s="921"/>
      <c r="B1" s="921"/>
      <c r="C1" s="921"/>
      <c r="D1" s="921"/>
      <c r="E1" s="921"/>
      <c r="F1" s="921"/>
      <c r="G1" s="921"/>
      <c r="H1" s="921"/>
      <c r="I1" s="921"/>
      <c r="J1" s="921"/>
      <c r="K1" s="921"/>
      <c r="L1" s="921"/>
      <c r="M1" s="921"/>
      <c r="N1" s="921"/>
      <c r="O1" s="922">
        <v>2022</v>
      </c>
      <c r="P1" s="922">
        <v>2022</v>
      </c>
      <c r="Q1" s="922">
        <v>2022</v>
      </c>
      <c r="R1" s="922">
        <v>2022</v>
      </c>
      <c r="S1" s="864">
        <v>2023</v>
      </c>
      <c r="T1" s="864">
        <v>2024</v>
      </c>
      <c r="U1" s="864">
        <v>2024</v>
      </c>
      <c r="V1" s="921"/>
      <c r="W1" s="921"/>
      <c r="X1" s="921"/>
      <c r="Y1" s="921"/>
    </row>
    <row r="2" spans="1:25" hidden="1">
      <c r="A2" s="921"/>
      <c r="B2" s="921"/>
      <c r="C2" s="921"/>
      <c r="D2" s="921"/>
      <c r="E2" s="921"/>
      <c r="F2" s="921"/>
      <c r="G2" s="921"/>
      <c r="H2" s="921"/>
      <c r="I2" s="921"/>
      <c r="J2" s="921"/>
      <c r="K2" s="921"/>
      <c r="L2" s="921"/>
      <c r="M2" s="921"/>
      <c r="N2" s="921"/>
      <c r="O2" s="864" t="s">
        <v>271</v>
      </c>
      <c r="P2" s="864" t="s">
        <v>309</v>
      </c>
      <c r="Q2" s="864" t="s">
        <v>289</v>
      </c>
      <c r="R2" s="864" t="s">
        <v>969</v>
      </c>
      <c r="S2" s="864" t="s">
        <v>271</v>
      </c>
      <c r="T2" s="864" t="s">
        <v>272</v>
      </c>
      <c r="U2" s="864" t="s">
        <v>271</v>
      </c>
      <c r="V2" s="921"/>
      <c r="W2" s="921"/>
      <c r="X2" s="921"/>
      <c r="Y2" s="921"/>
    </row>
    <row r="3" spans="1:25" hidden="1">
      <c r="A3" s="921"/>
      <c r="B3" s="921"/>
      <c r="C3" s="921"/>
      <c r="D3" s="921"/>
      <c r="E3" s="921"/>
      <c r="F3" s="921"/>
      <c r="G3" s="921"/>
      <c r="H3" s="921"/>
      <c r="I3" s="921"/>
      <c r="J3" s="921"/>
      <c r="K3" s="921"/>
      <c r="L3" s="921"/>
      <c r="M3" s="921"/>
      <c r="N3" s="921"/>
      <c r="O3" s="864" t="s">
        <v>2917</v>
      </c>
      <c r="P3" s="864" t="s">
        <v>2918</v>
      </c>
      <c r="Q3" s="864" t="s">
        <v>2919</v>
      </c>
      <c r="R3" s="864" t="s">
        <v>2930</v>
      </c>
      <c r="S3" s="864" t="s">
        <v>2921</v>
      </c>
      <c r="T3" s="864" t="s">
        <v>2922</v>
      </c>
      <c r="U3" s="864" t="s">
        <v>2923</v>
      </c>
      <c r="V3" s="921"/>
      <c r="W3" s="921"/>
      <c r="X3" s="921"/>
      <c r="Y3" s="921"/>
    </row>
    <row r="4" spans="1:25" hidden="1">
      <c r="A4" s="921"/>
      <c r="B4" s="921"/>
      <c r="C4" s="921"/>
      <c r="D4" s="921"/>
      <c r="E4" s="921"/>
      <c r="F4" s="921"/>
      <c r="G4" s="921"/>
      <c r="H4" s="921"/>
      <c r="I4" s="921"/>
      <c r="J4" s="921"/>
      <c r="K4" s="921"/>
      <c r="L4" s="921"/>
      <c r="M4" s="921"/>
      <c r="N4" s="921"/>
      <c r="O4" s="921"/>
      <c r="P4" s="921"/>
      <c r="Q4" s="921"/>
      <c r="R4" s="921"/>
      <c r="S4" s="921"/>
      <c r="T4" s="921"/>
      <c r="U4" s="921"/>
      <c r="V4" s="921"/>
      <c r="W4" s="921"/>
      <c r="X4" s="921"/>
      <c r="Y4" s="921"/>
    </row>
    <row r="5" spans="1:25" hidden="1">
      <c r="A5" s="921"/>
      <c r="B5" s="921"/>
      <c r="C5" s="921"/>
      <c r="D5" s="921"/>
      <c r="E5" s="921"/>
      <c r="F5" s="921"/>
      <c r="G5" s="921"/>
      <c r="H5" s="921"/>
      <c r="I5" s="921"/>
      <c r="J5" s="921"/>
      <c r="K5" s="921"/>
      <c r="L5" s="921"/>
      <c r="M5" s="921"/>
      <c r="N5" s="921"/>
      <c r="O5" s="921"/>
      <c r="P5" s="921"/>
      <c r="Q5" s="921"/>
      <c r="R5" s="921"/>
      <c r="S5" s="921"/>
      <c r="T5" s="921"/>
      <c r="U5" s="921"/>
      <c r="V5" s="921"/>
      <c r="W5" s="921"/>
      <c r="X5" s="921"/>
      <c r="Y5" s="921"/>
    </row>
    <row r="6" spans="1:25" hidden="1">
      <c r="A6" s="921"/>
      <c r="B6" s="921"/>
      <c r="C6" s="921"/>
      <c r="D6" s="921"/>
      <c r="E6" s="921"/>
      <c r="F6" s="921"/>
      <c r="G6" s="921"/>
      <c r="H6" s="921"/>
      <c r="I6" s="921"/>
      <c r="J6" s="921"/>
      <c r="K6" s="921"/>
      <c r="L6" s="921"/>
      <c r="M6" s="921"/>
      <c r="N6" s="921"/>
      <c r="O6" s="921"/>
      <c r="P6" s="921"/>
      <c r="Q6" s="921"/>
      <c r="R6" s="921"/>
      <c r="S6" s="921"/>
      <c r="T6" s="921"/>
      <c r="U6" s="921"/>
      <c r="V6" s="921"/>
      <c r="W6" s="921"/>
      <c r="X6" s="921"/>
      <c r="Y6" s="921"/>
    </row>
    <row r="7" spans="1:25" hidden="1">
      <c r="A7" s="921"/>
      <c r="B7" s="921"/>
      <c r="C7" s="921"/>
      <c r="D7" s="921"/>
      <c r="E7" s="921"/>
      <c r="F7" s="921"/>
      <c r="G7" s="921"/>
      <c r="H7" s="921"/>
      <c r="I7" s="921"/>
      <c r="J7" s="921"/>
      <c r="K7" s="921"/>
      <c r="L7" s="921"/>
      <c r="M7" s="921"/>
      <c r="N7" s="921"/>
      <c r="O7" s="685" t="b">
        <v>1</v>
      </c>
      <c r="P7" s="685" t="b">
        <v>1</v>
      </c>
      <c r="Q7" s="685" t="b">
        <v>1</v>
      </c>
      <c r="R7" s="685" t="b">
        <v>1</v>
      </c>
      <c r="S7" s="685" t="b">
        <v>1</v>
      </c>
      <c r="T7" s="717"/>
      <c r="U7" s="921"/>
      <c r="V7" s="921"/>
      <c r="W7" s="921"/>
      <c r="X7" s="921"/>
      <c r="Y7" s="921"/>
    </row>
    <row r="8" spans="1:25" hidden="1">
      <c r="A8" s="921"/>
      <c r="B8" s="921"/>
      <c r="C8" s="921"/>
      <c r="D8" s="921"/>
      <c r="E8" s="921"/>
      <c r="F8" s="921"/>
      <c r="G8" s="921"/>
      <c r="H8" s="921"/>
      <c r="I8" s="921"/>
      <c r="J8" s="921"/>
      <c r="K8" s="921"/>
      <c r="L8" s="921"/>
      <c r="M8" s="921"/>
      <c r="N8" s="921"/>
      <c r="O8" s="921"/>
      <c r="P8" s="921"/>
      <c r="Q8" s="921"/>
      <c r="R8" s="921"/>
      <c r="S8" s="921"/>
      <c r="T8" s="921"/>
      <c r="U8" s="921"/>
      <c r="V8" s="921"/>
      <c r="W8" s="921"/>
      <c r="X8" s="921"/>
      <c r="Y8" s="921"/>
    </row>
    <row r="9" spans="1:25" hidden="1">
      <c r="A9" s="921"/>
      <c r="B9" s="921"/>
      <c r="C9" s="921"/>
      <c r="D9" s="921"/>
      <c r="E9" s="921"/>
      <c r="F9" s="921"/>
      <c r="G9" s="921"/>
      <c r="H9" s="921"/>
      <c r="I9" s="921"/>
      <c r="J9" s="921"/>
      <c r="K9" s="921"/>
      <c r="L9" s="921"/>
      <c r="M9" s="921"/>
      <c r="N9" s="921"/>
      <c r="O9" s="921"/>
      <c r="P9" s="921"/>
      <c r="Q9" s="921"/>
      <c r="R9" s="921"/>
      <c r="S9" s="921"/>
      <c r="T9" s="921"/>
      <c r="U9" s="921"/>
      <c r="V9" s="921"/>
      <c r="W9" s="921"/>
      <c r="X9" s="921"/>
      <c r="Y9" s="921"/>
    </row>
    <row r="10" spans="1:25" hidden="1">
      <c r="A10" s="921"/>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row>
    <row r="11" spans="1:25" ht="15" hidden="1" customHeight="1">
      <c r="A11" s="921"/>
      <c r="B11" s="921"/>
      <c r="C11" s="921"/>
      <c r="D11" s="921"/>
      <c r="E11" s="921"/>
      <c r="F11" s="921"/>
      <c r="G11" s="921"/>
      <c r="H11" s="921"/>
      <c r="I11" s="921"/>
      <c r="J11" s="921"/>
      <c r="K11" s="921"/>
      <c r="L11" s="921"/>
      <c r="M11" s="662"/>
      <c r="N11" s="921"/>
      <c r="O11" s="921"/>
      <c r="P11" s="921"/>
      <c r="Q11" s="921"/>
      <c r="R11" s="921"/>
      <c r="S11" s="921"/>
      <c r="T11" s="921"/>
      <c r="U11" s="921"/>
      <c r="V11" s="921"/>
      <c r="W11" s="921"/>
      <c r="X11" s="921"/>
      <c r="Y11" s="921"/>
    </row>
    <row r="12" spans="1:25" ht="20.100000000000001" customHeight="1">
      <c r="A12" s="921"/>
      <c r="B12" s="921"/>
      <c r="C12" s="921"/>
      <c r="D12" s="921"/>
      <c r="E12" s="921"/>
      <c r="F12" s="921"/>
      <c r="G12" s="921"/>
      <c r="H12" s="921"/>
      <c r="I12" s="921"/>
      <c r="J12" s="921"/>
      <c r="K12" s="921"/>
      <c r="L12" s="923" t="s">
        <v>1115</v>
      </c>
      <c r="M12" s="924"/>
      <c r="N12" s="924"/>
      <c r="O12" s="924"/>
      <c r="P12" s="924"/>
      <c r="Q12" s="924"/>
      <c r="R12" s="924"/>
      <c r="S12" s="924"/>
      <c r="T12" s="924"/>
      <c r="U12" s="924"/>
      <c r="V12" s="924"/>
      <c r="W12" s="924"/>
      <c r="X12" s="924"/>
      <c r="Y12" s="924"/>
    </row>
    <row r="13" spans="1:25">
      <c r="A13" s="921"/>
      <c r="B13" s="921"/>
      <c r="C13" s="921"/>
      <c r="D13" s="921"/>
      <c r="E13" s="921"/>
      <c r="F13" s="921"/>
      <c r="G13" s="921"/>
      <c r="H13" s="921"/>
      <c r="I13" s="921"/>
      <c r="J13" s="921"/>
      <c r="K13" s="921"/>
      <c r="L13" s="925"/>
      <c r="M13" s="925"/>
      <c r="N13" s="925"/>
      <c r="O13" s="925"/>
      <c r="P13" s="925"/>
      <c r="Q13" s="925"/>
      <c r="R13" s="925"/>
      <c r="S13" s="925"/>
      <c r="T13" s="925"/>
      <c r="U13" s="925"/>
      <c r="V13" s="925"/>
      <c r="W13" s="925"/>
      <c r="X13" s="925"/>
      <c r="Y13" s="925"/>
    </row>
    <row r="14" spans="1:25" ht="26.25" customHeight="1">
      <c r="A14" s="921"/>
      <c r="B14" s="921"/>
      <c r="C14" s="921"/>
      <c r="D14" s="921"/>
      <c r="E14" s="921"/>
      <c r="F14" s="921"/>
      <c r="G14" s="921"/>
      <c r="H14" s="921"/>
      <c r="I14" s="921"/>
      <c r="J14" s="921"/>
      <c r="K14" s="921"/>
      <c r="L14" s="1148" t="s">
        <v>15</v>
      </c>
      <c r="M14" s="1148" t="s">
        <v>120</v>
      </c>
      <c r="N14" s="1148" t="s">
        <v>141</v>
      </c>
      <c r="O14" s="926" t="s">
        <v>2875</v>
      </c>
      <c r="P14" s="926" t="s">
        <v>2875</v>
      </c>
      <c r="Q14" s="926" t="s">
        <v>2875</v>
      </c>
      <c r="R14" s="926" t="s">
        <v>2875</v>
      </c>
      <c r="S14" s="927" t="s">
        <v>2876</v>
      </c>
      <c r="T14" s="928" t="s">
        <v>2877</v>
      </c>
      <c r="U14" s="926" t="s">
        <v>2877</v>
      </c>
      <c r="V14" s="1148" t="s">
        <v>1201</v>
      </c>
      <c r="W14" s="1151" t="s">
        <v>909</v>
      </c>
      <c r="X14" s="1152" t="s">
        <v>308</v>
      </c>
      <c r="Y14" s="1152" t="s">
        <v>915</v>
      </c>
    </row>
    <row r="15" spans="1:25" ht="79.5" customHeight="1">
      <c r="A15" s="921"/>
      <c r="B15" s="921"/>
      <c r="C15" s="921"/>
      <c r="D15" s="921"/>
      <c r="E15" s="921"/>
      <c r="F15" s="921"/>
      <c r="G15" s="921"/>
      <c r="H15" s="921"/>
      <c r="I15" s="921"/>
      <c r="J15" s="921"/>
      <c r="K15" s="921"/>
      <c r="L15" s="1148"/>
      <c r="M15" s="1148"/>
      <c r="N15" s="1148"/>
      <c r="O15" s="927" t="s">
        <v>271</v>
      </c>
      <c r="P15" s="927" t="s">
        <v>309</v>
      </c>
      <c r="Q15" s="927" t="s">
        <v>289</v>
      </c>
      <c r="R15" s="926" t="s">
        <v>969</v>
      </c>
      <c r="S15" s="927" t="s">
        <v>271</v>
      </c>
      <c r="T15" s="929" t="s">
        <v>272</v>
      </c>
      <c r="U15" s="926" t="s">
        <v>271</v>
      </c>
      <c r="V15" s="1148"/>
      <c r="W15" s="1151"/>
      <c r="X15" s="1152"/>
      <c r="Y15" s="1152"/>
    </row>
    <row r="16" spans="1:25">
      <c r="A16" s="769" t="s">
        <v>17</v>
      </c>
      <c r="B16" s="930" t="s">
        <v>822</v>
      </c>
      <c r="C16" s="921"/>
      <c r="D16" s="921"/>
      <c r="E16" s="921"/>
      <c r="F16" s="921"/>
      <c r="G16" s="921"/>
      <c r="H16" s="921"/>
      <c r="I16" s="921"/>
      <c r="J16" s="921"/>
      <c r="K16" s="921"/>
      <c r="L16" s="672" t="s">
        <v>2860</v>
      </c>
      <c r="M16" s="931"/>
      <c r="N16" s="931"/>
      <c r="O16" s="931"/>
      <c r="P16" s="931"/>
      <c r="Q16" s="931"/>
      <c r="R16" s="931"/>
      <c r="S16" s="931"/>
      <c r="T16" s="931"/>
      <c r="U16" s="931"/>
      <c r="V16" s="931"/>
      <c r="W16" s="931"/>
      <c r="X16" s="931"/>
      <c r="Y16" s="931"/>
    </row>
    <row r="17" spans="1:25">
      <c r="A17" s="932" t="s">
        <v>17</v>
      </c>
      <c r="B17" s="921"/>
      <c r="C17" s="921"/>
      <c r="D17" s="933" t="s">
        <v>1306</v>
      </c>
      <c r="E17" s="921"/>
      <c r="F17" s="921"/>
      <c r="G17" s="921"/>
      <c r="H17" s="921"/>
      <c r="I17" s="921"/>
      <c r="J17" s="921"/>
      <c r="K17" s="921"/>
      <c r="L17" s="934" t="s">
        <v>17</v>
      </c>
      <c r="M17" s="935" t="s">
        <v>452</v>
      </c>
      <c r="N17" s="926" t="s">
        <v>355</v>
      </c>
      <c r="O17" s="936">
        <v>0</v>
      </c>
      <c r="P17" s="936">
        <v>1409.01</v>
      </c>
      <c r="Q17" s="936">
        <v>1253.1699999999998</v>
      </c>
      <c r="R17" s="936">
        <v>-155.84000000000015</v>
      </c>
      <c r="S17" s="936">
        <v>0</v>
      </c>
      <c r="T17" s="936">
        <v>1571.9947999999999</v>
      </c>
      <c r="U17" s="936">
        <v>1473.7288000000001</v>
      </c>
      <c r="V17" s="937">
        <v>0</v>
      </c>
      <c r="W17" s="776"/>
      <c r="X17" s="776"/>
      <c r="Y17" s="776"/>
    </row>
    <row r="18" spans="1:25" s="464" customFormat="1" ht="22.8">
      <c r="A18" s="938" t="s">
        <v>17</v>
      </c>
      <c r="B18" s="939"/>
      <c r="C18" s="939"/>
      <c r="D18" s="940" t="s">
        <v>1352</v>
      </c>
      <c r="E18" s="939"/>
      <c r="F18" s="939"/>
      <c r="G18" s="939"/>
      <c r="H18" s="939"/>
      <c r="I18" s="939"/>
      <c r="J18" s="939"/>
      <c r="K18" s="939"/>
      <c r="L18" s="941" t="s">
        <v>154</v>
      </c>
      <c r="M18" s="942" t="s">
        <v>1116</v>
      </c>
      <c r="N18" s="943" t="s">
        <v>355</v>
      </c>
      <c r="O18" s="936">
        <v>0</v>
      </c>
      <c r="P18" s="936">
        <v>157.20999999999998</v>
      </c>
      <c r="Q18" s="936">
        <v>157.20999999999998</v>
      </c>
      <c r="R18" s="936">
        <v>0</v>
      </c>
      <c r="S18" s="936">
        <v>0</v>
      </c>
      <c r="T18" s="936">
        <v>185.63</v>
      </c>
      <c r="U18" s="936">
        <v>185.63</v>
      </c>
      <c r="V18" s="936">
        <v>0</v>
      </c>
      <c r="W18" s="944"/>
      <c r="X18" s="944"/>
      <c r="Y18" s="944"/>
    </row>
    <row r="19" spans="1:25">
      <c r="A19" s="932" t="s">
        <v>17</v>
      </c>
      <c r="B19" s="921"/>
      <c r="C19" s="921"/>
      <c r="D19" s="933" t="s">
        <v>1418</v>
      </c>
      <c r="E19" s="921"/>
      <c r="F19" s="921"/>
      <c r="G19" s="921"/>
      <c r="H19" s="921"/>
      <c r="I19" s="921"/>
      <c r="J19" s="921"/>
      <c r="K19" s="921"/>
      <c r="L19" s="945" t="s">
        <v>397</v>
      </c>
      <c r="M19" s="946" t="s">
        <v>1117</v>
      </c>
      <c r="N19" s="926" t="s">
        <v>355</v>
      </c>
      <c r="O19" s="947">
        <v>0</v>
      </c>
      <c r="P19" s="947">
        <v>0</v>
      </c>
      <c r="Q19" s="947">
        <v>0</v>
      </c>
      <c r="R19" s="937">
        <v>0</v>
      </c>
      <c r="S19" s="947">
        <v>0</v>
      </c>
      <c r="T19" s="947">
        <v>0</v>
      </c>
      <c r="U19" s="947">
        <v>0</v>
      </c>
      <c r="V19" s="937">
        <v>0</v>
      </c>
      <c r="W19" s="776"/>
      <c r="X19" s="776"/>
      <c r="Y19" s="776"/>
    </row>
    <row r="20" spans="1:25">
      <c r="A20" s="932" t="s">
        <v>17</v>
      </c>
      <c r="B20" s="921"/>
      <c r="C20" s="921"/>
      <c r="D20" s="933" t="s">
        <v>1419</v>
      </c>
      <c r="E20" s="921"/>
      <c r="F20" s="921"/>
      <c r="G20" s="921"/>
      <c r="H20" s="921"/>
      <c r="I20" s="921"/>
      <c r="J20" s="921"/>
      <c r="K20" s="921"/>
      <c r="L20" s="945" t="s">
        <v>399</v>
      </c>
      <c r="M20" s="946" t="s">
        <v>454</v>
      </c>
      <c r="N20" s="926" t="s">
        <v>355</v>
      </c>
      <c r="O20" s="948"/>
      <c r="P20" s="948">
        <v>70.08</v>
      </c>
      <c r="Q20" s="948">
        <v>70.08</v>
      </c>
      <c r="R20" s="937">
        <v>0</v>
      </c>
      <c r="S20" s="948"/>
      <c r="T20" s="948">
        <v>95.53</v>
      </c>
      <c r="U20" s="948">
        <v>95.53</v>
      </c>
      <c r="V20" s="937">
        <v>0</v>
      </c>
      <c r="W20" s="776"/>
      <c r="X20" s="776"/>
      <c r="Y20" s="776"/>
    </row>
    <row r="21" spans="1:25">
      <c r="A21" s="932" t="s">
        <v>17</v>
      </c>
      <c r="B21" s="921"/>
      <c r="C21" s="921"/>
      <c r="D21" s="933" t="s">
        <v>1421</v>
      </c>
      <c r="E21" s="921"/>
      <c r="F21" s="921"/>
      <c r="G21" s="921"/>
      <c r="H21" s="921"/>
      <c r="I21" s="921"/>
      <c r="J21" s="921"/>
      <c r="K21" s="921"/>
      <c r="L21" s="945" t="s">
        <v>882</v>
      </c>
      <c r="M21" s="946" t="s">
        <v>455</v>
      </c>
      <c r="N21" s="926" t="s">
        <v>355</v>
      </c>
      <c r="O21" s="948"/>
      <c r="P21" s="948">
        <v>87.13</v>
      </c>
      <c r="Q21" s="948">
        <v>87.13</v>
      </c>
      <c r="R21" s="937">
        <v>0</v>
      </c>
      <c r="S21" s="948"/>
      <c r="T21" s="948">
        <v>90.1</v>
      </c>
      <c r="U21" s="948">
        <v>90.1</v>
      </c>
      <c r="V21" s="937">
        <v>0</v>
      </c>
      <c r="W21" s="776"/>
      <c r="X21" s="776"/>
      <c r="Y21" s="776"/>
    </row>
    <row r="22" spans="1:25" s="464" customFormat="1" ht="22.8">
      <c r="A22" s="938" t="s">
        <v>17</v>
      </c>
      <c r="B22" s="939"/>
      <c r="C22" s="939"/>
      <c r="D22" s="940" t="s">
        <v>1353</v>
      </c>
      <c r="E22" s="939"/>
      <c r="F22" s="939"/>
      <c r="G22" s="939"/>
      <c r="H22" s="939"/>
      <c r="I22" s="939"/>
      <c r="J22" s="939"/>
      <c r="K22" s="939"/>
      <c r="L22" s="941" t="s">
        <v>155</v>
      </c>
      <c r="M22" s="942" t="s">
        <v>1118</v>
      </c>
      <c r="N22" s="943" t="s">
        <v>355</v>
      </c>
      <c r="O22" s="936">
        <v>0</v>
      </c>
      <c r="P22" s="936">
        <v>433.09</v>
      </c>
      <c r="Q22" s="936">
        <v>433.09</v>
      </c>
      <c r="R22" s="936">
        <v>0</v>
      </c>
      <c r="S22" s="936">
        <v>0</v>
      </c>
      <c r="T22" s="936">
        <v>545.20000000000005</v>
      </c>
      <c r="U22" s="936">
        <v>537.44000000000005</v>
      </c>
      <c r="V22" s="936">
        <v>0</v>
      </c>
      <c r="W22" s="944"/>
      <c r="X22" s="944"/>
      <c r="Y22" s="944"/>
    </row>
    <row r="23" spans="1:25">
      <c r="A23" s="932" t="s">
        <v>17</v>
      </c>
      <c r="B23" s="921"/>
      <c r="C23" s="921"/>
      <c r="D23" s="933" t="s">
        <v>1423</v>
      </c>
      <c r="E23" s="921"/>
      <c r="F23" s="921"/>
      <c r="G23" s="921"/>
      <c r="H23" s="921"/>
      <c r="I23" s="921"/>
      <c r="J23" s="921"/>
      <c r="K23" s="921"/>
      <c r="L23" s="945" t="s">
        <v>453</v>
      </c>
      <c r="M23" s="946" t="s">
        <v>1119</v>
      </c>
      <c r="N23" s="926" t="s">
        <v>355</v>
      </c>
      <c r="O23" s="947">
        <v>0</v>
      </c>
      <c r="P23" s="947">
        <v>433.09</v>
      </c>
      <c r="Q23" s="947">
        <v>433.09</v>
      </c>
      <c r="R23" s="937">
        <v>0</v>
      </c>
      <c r="S23" s="947">
        <v>0</v>
      </c>
      <c r="T23" s="947">
        <v>545.20000000000005</v>
      </c>
      <c r="U23" s="947">
        <v>537.44000000000005</v>
      </c>
      <c r="V23" s="937">
        <v>0</v>
      </c>
      <c r="W23" s="776"/>
      <c r="X23" s="776"/>
      <c r="Y23" s="776"/>
    </row>
    <row r="24" spans="1:25">
      <c r="A24" s="932" t="s">
        <v>17</v>
      </c>
      <c r="B24" s="921" t="s">
        <v>411</v>
      </c>
      <c r="C24" s="921"/>
      <c r="D24" s="933" t="s">
        <v>1424</v>
      </c>
      <c r="E24" s="921"/>
      <c r="F24" s="921"/>
      <c r="G24" s="921"/>
      <c r="H24" s="921"/>
      <c r="I24" s="921"/>
      <c r="J24" s="921"/>
      <c r="K24" s="921"/>
      <c r="L24" s="945" t="s">
        <v>456</v>
      </c>
      <c r="M24" s="946" t="s">
        <v>1120</v>
      </c>
      <c r="N24" s="926" t="s">
        <v>355</v>
      </c>
      <c r="O24" s="947">
        <v>0</v>
      </c>
      <c r="P24" s="947">
        <v>0</v>
      </c>
      <c r="Q24" s="947">
        <v>0</v>
      </c>
      <c r="R24" s="937">
        <v>0</v>
      </c>
      <c r="S24" s="947">
        <v>0</v>
      </c>
      <c r="T24" s="947">
        <v>0</v>
      </c>
      <c r="U24" s="947">
        <v>0</v>
      </c>
      <c r="V24" s="937">
        <v>0</v>
      </c>
      <c r="W24" s="776"/>
      <c r="X24" s="776"/>
      <c r="Y24" s="776"/>
    </row>
    <row r="25" spans="1:25">
      <c r="A25" s="932" t="s">
        <v>17</v>
      </c>
      <c r="B25" s="921" t="s">
        <v>412</v>
      </c>
      <c r="C25" s="921"/>
      <c r="D25" s="933" t="s">
        <v>1425</v>
      </c>
      <c r="E25" s="921"/>
      <c r="F25" s="921"/>
      <c r="G25" s="921"/>
      <c r="H25" s="921"/>
      <c r="I25" s="921"/>
      <c r="J25" s="921"/>
      <c r="K25" s="921"/>
      <c r="L25" s="945" t="s">
        <v>457</v>
      </c>
      <c r="M25" s="946" t="s">
        <v>1121</v>
      </c>
      <c r="N25" s="926" t="s">
        <v>355</v>
      </c>
      <c r="O25" s="947">
        <v>0</v>
      </c>
      <c r="P25" s="947">
        <v>0</v>
      </c>
      <c r="Q25" s="947">
        <v>0</v>
      </c>
      <c r="R25" s="937">
        <v>0</v>
      </c>
      <c r="S25" s="947">
        <v>0</v>
      </c>
      <c r="T25" s="947">
        <v>0</v>
      </c>
      <c r="U25" s="947">
        <v>0</v>
      </c>
      <c r="V25" s="937">
        <v>0</v>
      </c>
      <c r="W25" s="776"/>
      <c r="X25" s="776"/>
      <c r="Y25" s="776"/>
    </row>
    <row r="26" spans="1:25">
      <c r="A26" s="932" t="s">
        <v>17</v>
      </c>
      <c r="B26" s="921"/>
      <c r="C26" s="921"/>
      <c r="D26" s="933" t="s">
        <v>1456</v>
      </c>
      <c r="E26" s="921"/>
      <c r="F26" s="921"/>
      <c r="G26" s="921"/>
      <c r="H26" s="921"/>
      <c r="I26" s="921"/>
      <c r="J26" s="921"/>
      <c r="K26" s="921"/>
      <c r="L26" s="945" t="s">
        <v>458</v>
      </c>
      <c r="M26" s="946" t="s">
        <v>1122</v>
      </c>
      <c r="N26" s="926" t="s">
        <v>355</v>
      </c>
      <c r="O26" s="948"/>
      <c r="P26" s="948"/>
      <c r="Q26" s="948"/>
      <c r="R26" s="937">
        <v>0</v>
      </c>
      <c r="S26" s="948"/>
      <c r="T26" s="948"/>
      <c r="U26" s="948"/>
      <c r="V26" s="937">
        <v>0</v>
      </c>
      <c r="W26" s="776"/>
      <c r="X26" s="776"/>
      <c r="Y26" s="776"/>
    </row>
    <row r="27" spans="1:25">
      <c r="A27" s="932" t="s">
        <v>17</v>
      </c>
      <c r="B27" s="921" t="s">
        <v>405</v>
      </c>
      <c r="C27" s="921"/>
      <c r="D27" s="933" t="s">
        <v>1457</v>
      </c>
      <c r="E27" s="921"/>
      <c r="F27" s="921"/>
      <c r="G27" s="921"/>
      <c r="H27" s="921"/>
      <c r="I27" s="921"/>
      <c r="J27" s="921"/>
      <c r="K27" s="921"/>
      <c r="L27" s="945" t="s">
        <v>459</v>
      </c>
      <c r="M27" s="946" t="s">
        <v>1123</v>
      </c>
      <c r="N27" s="926" t="s">
        <v>355</v>
      </c>
      <c r="O27" s="947">
        <v>0</v>
      </c>
      <c r="P27" s="947">
        <v>0</v>
      </c>
      <c r="Q27" s="947">
        <v>0</v>
      </c>
      <c r="R27" s="937">
        <v>0</v>
      </c>
      <c r="S27" s="947">
        <v>0</v>
      </c>
      <c r="T27" s="947">
        <v>0</v>
      </c>
      <c r="U27" s="947">
        <v>0</v>
      </c>
      <c r="V27" s="937">
        <v>0</v>
      </c>
      <c r="W27" s="776"/>
      <c r="X27" s="776"/>
      <c r="Y27" s="776"/>
    </row>
    <row r="28" spans="1:25">
      <c r="A28" s="932" t="s">
        <v>17</v>
      </c>
      <c r="B28" s="921" t="s">
        <v>407</v>
      </c>
      <c r="C28" s="921"/>
      <c r="D28" s="933" t="s">
        <v>1458</v>
      </c>
      <c r="E28" s="921"/>
      <c r="F28" s="921"/>
      <c r="G28" s="921"/>
      <c r="H28" s="921"/>
      <c r="I28" s="921"/>
      <c r="J28" s="921"/>
      <c r="K28" s="921"/>
      <c r="L28" s="945" t="s">
        <v>1187</v>
      </c>
      <c r="M28" s="946" t="s">
        <v>1191</v>
      </c>
      <c r="N28" s="926" t="s">
        <v>355</v>
      </c>
      <c r="O28" s="947">
        <v>0</v>
      </c>
      <c r="P28" s="947">
        <v>0</v>
      </c>
      <c r="Q28" s="947">
        <v>0</v>
      </c>
      <c r="R28" s="937">
        <v>0</v>
      </c>
      <c r="S28" s="947">
        <v>0</v>
      </c>
      <c r="T28" s="947">
        <v>0</v>
      </c>
      <c r="U28" s="947">
        <v>0</v>
      </c>
      <c r="V28" s="937">
        <v>0</v>
      </c>
      <c r="W28" s="776"/>
      <c r="X28" s="776"/>
      <c r="Y28" s="776"/>
    </row>
    <row r="29" spans="1:25">
      <c r="A29" s="932" t="s">
        <v>17</v>
      </c>
      <c r="B29" s="921" t="s">
        <v>409</v>
      </c>
      <c r="C29" s="921"/>
      <c r="D29" s="933" t="s">
        <v>1459</v>
      </c>
      <c r="E29" s="921"/>
      <c r="F29" s="921"/>
      <c r="G29" s="921"/>
      <c r="H29" s="921"/>
      <c r="I29" s="921"/>
      <c r="J29" s="921"/>
      <c r="K29" s="921"/>
      <c r="L29" s="945" t="s">
        <v>1188</v>
      </c>
      <c r="M29" s="946" t="s">
        <v>1192</v>
      </c>
      <c r="N29" s="926" t="s">
        <v>355</v>
      </c>
      <c r="O29" s="947">
        <v>0</v>
      </c>
      <c r="P29" s="947">
        <v>0</v>
      </c>
      <c r="Q29" s="947">
        <v>0</v>
      </c>
      <c r="R29" s="937">
        <v>0</v>
      </c>
      <c r="S29" s="947">
        <v>0</v>
      </c>
      <c r="T29" s="947">
        <v>0</v>
      </c>
      <c r="U29" s="947">
        <v>0</v>
      </c>
      <c r="V29" s="937">
        <v>0</v>
      </c>
      <c r="W29" s="776"/>
      <c r="X29" s="776"/>
      <c r="Y29" s="776"/>
    </row>
    <row r="30" spans="1:25">
      <c r="A30" s="932" t="s">
        <v>17</v>
      </c>
      <c r="B30" s="921" t="s">
        <v>410</v>
      </c>
      <c r="C30" s="921"/>
      <c r="D30" s="933" t="s">
        <v>1460</v>
      </c>
      <c r="E30" s="921"/>
      <c r="F30" s="921"/>
      <c r="G30" s="921"/>
      <c r="H30" s="921"/>
      <c r="I30" s="921"/>
      <c r="J30" s="921"/>
      <c r="K30" s="921"/>
      <c r="L30" s="945" t="s">
        <v>1189</v>
      </c>
      <c r="M30" s="946" t="s">
        <v>1193</v>
      </c>
      <c r="N30" s="926" t="s">
        <v>355</v>
      </c>
      <c r="O30" s="947">
        <v>0</v>
      </c>
      <c r="P30" s="947">
        <v>0</v>
      </c>
      <c r="Q30" s="947">
        <v>0</v>
      </c>
      <c r="R30" s="937">
        <v>0</v>
      </c>
      <c r="S30" s="947">
        <v>0</v>
      </c>
      <c r="T30" s="947">
        <v>0</v>
      </c>
      <c r="U30" s="947">
        <v>0</v>
      </c>
      <c r="V30" s="937">
        <v>0</v>
      </c>
      <c r="W30" s="776"/>
      <c r="X30" s="776"/>
      <c r="Y30" s="776"/>
    </row>
    <row r="31" spans="1:25">
      <c r="A31" s="932" t="s">
        <v>17</v>
      </c>
      <c r="B31" s="949" t="s">
        <v>1070</v>
      </c>
      <c r="C31" s="921"/>
      <c r="D31" s="933" t="s">
        <v>1461</v>
      </c>
      <c r="E31" s="921"/>
      <c r="F31" s="921"/>
      <c r="G31" s="921"/>
      <c r="H31" s="921"/>
      <c r="I31" s="921"/>
      <c r="J31" s="921"/>
      <c r="K31" s="921"/>
      <c r="L31" s="945" t="s">
        <v>1190</v>
      </c>
      <c r="M31" s="946" t="s">
        <v>1194</v>
      </c>
      <c r="N31" s="926" t="s">
        <v>355</v>
      </c>
      <c r="O31" s="947">
        <v>0</v>
      </c>
      <c r="P31" s="947">
        <v>0</v>
      </c>
      <c r="Q31" s="947">
        <v>0</v>
      </c>
      <c r="R31" s="937">
        <v>0</v>
      </c>
      <c r="S31" s="947">
        <v>0</v>
      </c>
      <c r="T31" s="947">
        <v>0</v>
      </c>
      <c r="U31" s="947">
        <v>0</v>
      </c>
      <c r="V31" s="937">
        <v>0</v>
      </c>
      <c r="W31" s="776"/>
      <c r="X31" s="776"/>
      <c r="Y31" s="776"/>
    </row>
    <row r="32" spans="1:25" s="464" customFormat="1" ht="57">
      <c r="A32" s="938" t="s">
        <v>17</v>
      </c>
      <c r="B32" s="939"/>
      <c r="C32" s="939"/>
      <c r="D32" s="940" t="s">
        <v>1354</v>
      </c>
      <c r="E32" s="939"/>
      <c r="F32" s="939"/>
      <c r="G32" s="939"/>
      <c r="H32" s="939"/>
      <c r="I32" s="939"/>
      <c r="J32" s="939"/>
      <c r="K32" s="939"/>
      <c r="L32" s="941" t="s">
        <v>363</v>
      </c>
      <c r="M32" s="942" t="s">
        <v>1124</v>
      </c>
      <c r="N32" s="943" t="s">
        <v>355</v>
      </c>
      <c r="O32" s="950"/>
      <c r="P32" s="950"/>
      <c r="Q32" s="950"/>
      <c r="R32" s="936">
        <v>0</v>
      </c>
      <c r="S32" s="950"/>
      <c r="T32" s="950"/>
      <c r="U32" s="950"/>
      <c r="V32" s="936">
        <v>0</v>
      </c>
      <c r="W32" s="944"/>
      <c r="X32" s="944"/>
      <c r="Y32" s="944"/>
    </row>
    <row r="33" spans="1:25" s="464" customFormat="1" ht="45.6">
      <c r="A33" s="938" t="s">
        <v>17</v>
      </c>
      <c r="B33" s="939"/>
      <c r="C33" s="939"/>
      <c r="D33" s="940" t="s">
        <v>1355</v>
      </c>
      <c r="E33" s="939"/>
      <c r="F33" s="939"/>
      <c r="G33" s="939"/>
      <c r="H33" s="939"/>
      <c r="I33" s="939"/>
      <c r="J33" s="939"/>
      <c r="K33" s="939"/>
      <c r="L33" s="941" t="s">
        <v>365</v>
      </c>
      <c r="M33" s="942" t="s">
        <v>1297</v>
      </c>
      <c r="N33" s="943" t="s">
        <v>355</v>
      </c>
      <c r="O33" s="951">
        <v>0</v>
      </c>
      <c r="P33" s="951">
        <v>553.78</v>
      </c>
      <c r="Q33" s="951">
        <v>553.78</v>
      </c>
      <c r="R33" s="936">
        <v>0</v>
      </c>
      <c r="S33" s="951">
        <v>0</v>
      </c>
      <c r="T33" s="951">
        <v>628.08479999999997</v>
      </c>
      <c r="U33" s="951">
        <v>628.08479999999997</v>
      </c>
      <c r="V33" s="936">
        <v>0</v>
      </c>
      <c r="W33" s="944"/>
      <c r="X33" s="944"/>
      <c r="Y33" s="944"/>
    </row>
    <row r="34" spans="1:25">
      <c r="A34" s="932" t="s">
        <v>17</v>
      </c>
      <c r="B34" s="848" t="s">
        <v>1163</v>
      </c>
      <c r="C34" s="921"/>
      <c r="D34" s="933" t="s">
        <v>1429</v>
      </c>
      <c r="E34" s="921"/>
      <c r="F34" s="921"/>
      <c r="G34" s="921"/>
      <c r="H34" s="921"/>
      <c r="I34" s="921"/>
      <c r="J34" s="921"/>
      <c r="K34" s="921"/>
      <c r="L34" s="945" t="s">
        <v>466</v>
      </c>
      <c r="M34" s="946" t="s">
        <v>1125</v>
      </c>
      <c r="N34" s="926" t="s">
        <v>355</v>
      </c>
      <c r="O34" s="947">
        <v>0</v>
      </c>
      <c r="P34" s="947">
        <v>425.33</v>
      </c>
      <c r="Q34" s="947">
        <v>425.33</v>
      </c>
      <c r="R34" s="937">
        <v>0</v>
      </c>
      <c r="S34" s="947">
        <v>0</v>
      </c>
      <c r="T34" s="947">
        <v>482.4</v>
      </c>
      <c r="U34" s="947">
        <v>482.4</v>
      </c>
      <c r="V34" s="937">
        <v>0</v>
      </c>
      <c r="W34" s="776"/>
      <c r="X34" s="776"/>
      <c r="Y34" s="776"/>
    </row>
    <row r="35" spans="1:25" ht="22.8">
      <c r="A35" s="932" t="s">
        <v>17</v>
      </c>
      <c r="B35" s="848" t="s">
        <v>1164</v>
      </c>
      <c r="C35" s="921"/>
      <c r="D35" s="933" t="s">
        <v>1430</v>
      </c>
      <c r="E35" s="921"/>
      <c r="F35" s="921"/>
      <c r="G35" s="921"/>
      <c r="H35" s="921"/>
      <c r="I35" s="921"/>
      <c r="J35" s="921"/>
      <c r="K35" s="921"/>
      <c r="L35" s="945" t="s">
        <v>473</v>
      </c>
      <c r="M35" s="946" t="s">
        <v>1298</v>
      </c>
      <c r="N35" s="926" t="s">
        <v>355</v>
      </c>
      <c r="O35" s="947">
        <v>0</v>
      </c>
      <c r="P35" s="947">
        <v>128.44999999999999</v>
      </c>
      <c r="Q35" s="947">
        <v>128.44999999999999</v>
      </c>
      <c r="R35" s="937">
        <v>0</v>
      </c>
      <c r="S35" s="947">
        <v>0</v>
      </c>
      <c r="T35" s="947">
        <v>145.6848</v>
      </c>
      <c r="U35" s="947">
        <v>145.6848</v>
      </c>
      <c r="V35" s="937">
        <v>0</v>
      </c>
      <c r="W35" s="776"/>
      <c r="X35" s="776"/>
      <c r="Y35" s="776"/>
    </row>
    <row r="36" spans="1:25" s="464" customFormat="1">
      <c r="A36" s="938" t="s">
        <v>17</v>
      </c>
      <c r="B36" s="939"/>
      <c r="C36" s="939"/>
      <c r="D36" s="940" t="s">
        <v>1408</v>
      </c>
      <c r="E36" s="939"/>
      <c r="F36" s="939"/>
      <c r="G36" s="939"/>
      <c r="H36" s="939"/>
      <c r="I36" s="939"/>
      <c r="J36" s="939"/>
      <c r="K36" s="939"/>
      <c r="L36" s="941" t="s">
        <v>367</v>
      </c>
      <c r="M36" s="942" t="s">
        <v>1126</v>
      </c>
      <c r="N36" s="943" t="s">
        <v>355</v>
      </c>
      <c r="O36" s="950"/>
      <c r="P36" s="950"/>
      <c r="Q36" s="950"/>
      <c r="R36" s="936">
        <v>0</v>
      </c>
      <c r="S36" s="950"/>
      <c r="T36" s="950"/>
      <c r="U36" s="950"/>
      <c r="V36" s="936">
        <v>0</v>
      </c>
      <c r="W36" s="944"/>
      <c r="X36" s="944"/>
      <c r="Y36" s="944"/>
    </row>
    <row r="37" spans="1:25" s="464" customFormat="1">
      <c r="A37" s="938" t="s">
        <v>17</v>
      </c>
      <c r="B37" s="939"/>
      <c r="C37" s="939"/>
      <c r="D37" s="940" t="s">
        <v>1462</v>
      </c>
      <c r="E37" s="939"/>
      <c r="F37" s="939"/>
      <c r="G37" s="939"/>
      <c r="H37" s="939"/>
      <c r="I37" s="939"/>
      <c r="J37" s="939"/>
      <c r="K37" s="939"/>
      <c r="L37" s="941" t="s">
        <v>1003</v>
      </c>
      <c r="M37" s="942" t="s">
        <v>1127</v>
      </c>
      <c r="N37" s="943" t="s">
        <v>355</v>
      </c>
      <c r="O37" s="950"/>
      <c r="P37" s="950"/>
      <c r="Q37" s="950"/>
      <c r="R37" s="936">
        <v>0</v>
      </c>
      <c r="S37" s="950"/>
      <c r="T37" s="950"/>
      <c r="U37" s="950"/>
      <c r="V37" s="936">
        <v>0</v>
      </c>
      <c r="W37" s="944"/>
      <c r="X37" s="944"/>
      <c r="Y37" s="944"/>
    </row>
    <row r="38" spans="1:25" s="464" customFormat="1">
      <c r="A38" s="938" t="s">
        <v>17</v>
      </c>
      <c r="B38" s="939"/>
      <c r="C38" s="939"/>
      <c r="D38" s="940" t="s">
        <v>1463</v>
      </c>
      <c r="E38" s="939"/>
      <c r="F38" s="939"/>
      <c r="G38" s="939"/>
      <c r="H38" s="939"/>
      <c r="I38" s="939"/>
      <c r="J38" s="939"/>
      <c r="K38" s="939"/>
      <c r="L38" s="941" t="s">
        <v>1128</v>
      </c>
      <c r="M38" s="942" t="s">
        <v>1129</v>
      </c>
      <c r="N38" s="943" t="s">
        <v>355</v>
      </c>
      <c r="O38" s="936">
        <v>0</v>
      </c>
      <c r="P38" s="936">
        <v>264.93</v>
      </c>
      <c r="Q38" s="936">
        <v>109.09000000000002</v>
      </c>
      <c r="R38" s="936">
        <v>-155.83999999999997</v>
      </c>
      <c r="S38" s="936">
        <v>0</v>
      </c>
      <c r="T38" s="936">
        <v>213.07999999999998</v>
      </c>
      <c r="U38" s="936">
        <v>122.574</v>
      </c>
      <c r="V38" s="936">
        <v>0</v>
      </c>
      <c r="W38" s="944"/>
      <c r="X38" s="944"/>
      <c r="Y38" s="944"/>
    </row>
    <row r="39" spans="1:25">
      <c r="A39" s="932" t="s">
        <v>17</v>
      </c>
      <c r="B39" s="921"/>
      <c r="C39" s="921"/>
      <c r="D39" s="933" t="s">
        <v>1463</v>
      </c>
      <c r="E39" s="921" t="s">
        <v>1131</v>
      </c>
      <c r="F39" s="921"/>
      <c r="G39" s="921"/>
      <c r="H39" s="921"/>
      <c r="I39" s="921"/>
      <c r="J39" s="921"/>
      <c r="K39" s="921"/>
      <c r="L39" s="945" t="s">
        <v>1130</v>
      </c>
      <c r="M39" s="946" t="s">
        <v>1131</v>
      </c>
      <c r="N39" s="926" t="s">
        <v>355</v>
      </c>
      <c r="O39" s="948"/>
      <c r="P39" s="948"/>
      <c r="Q39" s="948"/>
      <c r="R39" s="937">
        <v>0</v>
      </c>
      <c r="S39" s="948"/>
      <c r="T39" s="948"/>
      <c r="U39" s="948"/>
      <c r="V39" s="937">
        <v>0</v>
      </c>
      <c r="W39" s="776"/>
      <c r="X39" s="776"/>
      <c r="Y39" s="776"/>
    </row>
    <row r="40" spans="1:25">
      <c r="A40" s="932" t="s">
        <v>17</v>
      </c>
      <c r="B40" s="921"/>
      <c r="C40" s="921"/>
      <c r="D40" s="933" t="s">
        <v>1463</v>
      </c>
      <c r="E40" s="921" t="s">
        <v>1133</v>
      </c>
      <c r="F40" s="921"/>
      <c r="G40" s="921"/>
      <c r="H40" s="921"/>
      <c r="I40" s="921"/>
      <c r="J40" s="921"/>
      <c r="K40" s="921"/>
      <c r="L40" s="945" t="s">
        <v>1132</v>
      </c>
      <c r="M40" s="946" t="s">
        <v>1133</v>
      </c>
      <c r="N40" s="926" t="s">
        <v>355</v>
      </c>
      <c r="O40" s="948"/>
      <c r="P40" s="948"/>
      <c r="Q40" s="948"/>
      <c r="R40" s="937">
        <v>0</v>
      </c>
      <c r="S40" s="948"/>
      <c r="T40" s="948"/>
      <c r="U40" s="948"/>
      <c r="V40" s="937">
        <v>0</v>
      </c>
      <c r="W40" s="776"/>
      <c r="X40" s="776"/>
      <c r="Y40" s="776"/>
    </row>
    <row r="41" spans="1:25">
      <c r="A41" s="932" t="s">
        <v>17</v>
      </c>
      <c r="B41" s="921"/>
      <c r="C41" s="921"/>
      <c r="D41" s="933" t="s">
        <v>1463</v>
      </c>
      <c r="E41" s="921" t="s">
        <v>1135</v>
      </c>
      <c r="F41" s="921"/>
      <c r="G41" s="921"/>
      <c r="H41" s="921"/>
      <c r="I41" s="921"/>
      <c r="J41" s="921"/>
      <c r="K41" s="921"/>
      <c r="L41" s="945" t="s">
        <v>1134</v>
      </c>
      <c r="M41" s="946" t="s">
        <v>1135</v>
      </c>
      <c r="N41" s="926" t="s">
        <v>355</v>
      </c>
      <c r="O41" s="948"/>
      <c r="P41" s="948">
        <v>20.76</v>
      </c>
      <c r="Q41" s="948">
        <v>20.76</v>
      </c>
      <c r="R41" s="937">
        <v>0</v>
      </c>
      <c r="S41" s="948"/>
      <c r="T41" s="948">
        <v>22.01</v>
      </c>
      <c r="U41" s="948">
        <v>22.01</v>
      </c>
      <c r="V41" s="937">
        <v>0</v>
      </c>
      <c r="W41" s="776"/>
      <c r="X41" s="776"/>
      <c r="Y41" s="776"/>
    </row>
    <row r="42" spans="1:25">
      <c r="A42" s="932" t="s">
        <v>17</v>
      </c>
      <c r="B42" s="921"/>
      <c r="C42" s="921"/>
      <c r="D42" s="933" t="s">
        <v>1463</v>
      </c>
      <c r="E42" s="921" t="s">
        <v>460</v>
      </c>
      <c r="F42" s="921"/>
      <c r="G42" s="921"/>
      <c r="H42" s="921"/>
      <c r="I42" s="921"/>
      <c r="J42" s="921"/>
      <c r="K42" s="921"/>
      <c r="L42" s="945" t="s">
        <v>1136</v>
      </c>
      <c r="M42" s="946" t="s">
        <v>460</v>
      </c>
      <c r="N42" s="926" t="s">
        <v>355</v>
      </c>
      <c r="O42" s="948"/>
      <c r="P42" s="948"/>
      <c r="Q42" s="948"/>
      <c r="R42" s="937">
        <v>0</v>
      </c>
      <c r="S42" s="948"/>
      <c r="T42" s="948"/>
      <c r="U42" s="948"/>
      <c r="V42" s="937">
        <v>0</v>
      </c>
      <c r="W42" s="776"/>
      <c r="X42" s="776"/>
      <c r="Y42" s="776"/>
    </row>
    <row r="43" spans="1:25">
      <c r="A43" s="930">
        <v>1</v>
      </c>
      <c r="B43" s="921"/>
      <c r="C43" s="921"/>
      <c r="D43" s="933" t="s">
        <v>1463</v>
      </c>
      <c r="E43" s="921" t="s">
        <v>2782</v>
      </c>
      <c r="F43" s="921"/>
      <c r="G43" s="921"/>
      <c r="H43" s="921"/>
      <c r="I43" s="921"/>
      <c r="J43" s="921"/>
      <c r="K43" s="646"/>
      <c r="L43" s="869" t="s">
        <v>2781</v>
      </c>
      <c r="M43" s="952" t="s">
        <v>2782</v>
      </c>
      <c r="N43" s="926" t="s">
        <v>355</v>
      </c>
      <c r="O43" s="948"/>
      <c r="P43" s="948">
        <v>210.29</v>
      </c>
      <c r="Q43" s="948">
        <v>86.9</v>
      </c>
      <c r="R43" s="937">
        <v>-123.38999999999999</v>
      </c>
      <c r="S43" s="948"/>
      <c r="T43" s="948">
        <v>98.56</v>
      </c>
      <c r="U43" s="948">
        <v>98.563999999999993</v>
      </c>
      <c r="V43" s="937">
        <v>0</v>
      </c>
      <c r="W43" s="776"/>
      <c r="X43" s="776"/>
      <c r="Y43" s="776"/>
    </row>
    <row r="44" spans="1:25">
      <c r="A44" s="930">
        <v>1</v>
      </c>
      <c r="B44" s="921"/>
      <c r="C44" s="921"/>
      <c r="D44" s="933" t="s">
        <v>1463</v>
      </c>
      <c r="E44" s="921" t="s">
        <v>2784</v>
      </c>
      <c r="F44" s="921"/>
      <c r="G44" s="921"/>
      <c r="H44" s="921"/>
      <c r="I44" s="921"/>
      <c r="J44" s="921"/>
      <c r="K44" s="646"/>
      <c r="L44" s="869" t="s">
        <v>2783</v>
      </c>
      <c r="M44" s="952" t="s">
        <v>2784</v>
      </c>
      <c r="N44" s="926" t="s">
        <v>355</v>
      </c>
      <c r="O44" s="948"/>
      <c r="P44" s="948">
        <v>1.43</v>
      </c>
      <c r="Q44" s="948">
        <v>1.43</v>
      </c>
      <c r="R44" s="937">
        <v>0</v>
      </c>
      <c r="S44" s="948"/>
      <c r="T44" s="948">
        <v>2</v>
      </c>
      <c r="U44" s="948">
        <v>2</v>
      </c>
      <c r="V44" s="937">
        <v>0</v>
      </c>
      <c r="W44" s="776"/>
      <c r="X44" s="776"/>
      <c r="Y44" s="776"/>
    </row>
    <row r="45" spans="1:25">
      <c r="A45" s="930">
        <v>1</v>
      </c>
      <c r="B45" s="921"/>
      <c r="C45" s="921"/>
      <c r="D45" s="933" t="s">
        <v>1463</v>
      </c>
      <c r="E45" s="921" t="s">
        <v>330</v>
      </c>
      <c r="F45" s="921"/>
      <c r="G45" s="921"/>
      <c r="H45" s="921"/>
      <c r="I45" s="921"/>
      <c r="J45" s="921"/>
      <c r="K45" s="646"/>
      <c r="L45" s="869" t="s">
        <v>2785</v>
      </c>
      <c r="M45" s="952" t="s">
        <v>330</v>
      </c>
      <c r="N45" s="926" t="s">
        <v>355</v>
      </c>
      <c r="O45" s="948"/>
      <c r="P45" s="948">
        <v>31.76</v>
      </c>
      <c r="Q45" s="948">
        <v>0</v>
      </c>
      <c r="R45" s="937">
        <v>-31.76</v>
      </c>
      <c r="S45" s="948"/>
      <c r="T45" s="948">
        <v>87.31</v>
      </c>
      <c r="U45" s="948">
        <v>0</v>
      </c>
      <c r="V45" s="937">
        <v>0</v>
      </c>
      <c r="W45" s="776"/>
      <c r="X45" s="776"/>
      <c r="Y45" s="776"/>
    </row>
    <row r="46" spans="1:25">
      <c r="A46" s="930">
        <v>1</v>
      </c>
      <c r="B46" s="921"/>
      <c r="C46" s="921"/>
      <c r="D46" s="933" t="s">
        <v>1463</v>
      </c>
      <c r="E46" s="921" t="s">
        <v>1117</v>
      </c>
      <c r="F46" s="921"/>
      <c r="G46" s="921"/>
      <c r="H46" s="921"/>
      <c r="I46" s="921"/>
      <c r="J46" s="921"/>
      <c r="K46" s="646"/>
      <c r="L46" s="869" t="s">
        <v>2786</v>
      </c>
      <c r="M46" s="952" t="s">
        <v>1117</v>
      </c>
      <c r="N46" s="926" t="s">
        <v>355</v>
      </c>
      <c r="O46" s="948"/>
      <c r="P46" s="948">
        <v>0.69</v>
      </c>
      <c r="Q46" s="948">
        <v>0</v>
      </c>
      <c r="R46" s="937">
        <v>-0.69</v>
      </c>
      <c r="S46" s="948"/>
      <c r="T46" s="948">
        <v>3.2</v>
      </c>
      <c r="U46" s="948">
        <v>0</v>
      </c>
      <c r="V46" s="937">
        <v>0</v>
      </c>
      <c r="W46" s="776"/>
      <c r="X46" s="776"/>
      <c r="Y46" s="776"/>
    </row>
    <row r="47" spans="1:25" s="464" customFormat="1">
      <c r="A47" s="938" t="s">
        <v>17</v>
      </c>
      <c r="B47" s="939"/>
      <c r="C47" s="939"/>
      <c r="D47" s="940" t="s">
        <v>1307</v>
      </c>
      <c r="E47" s="939"/>
      <c r="F47" s="939"/>
      <c r="G47" s="939"/>
      <c r="H47" s="939"/>
      <c r="I47" s="939"/>
      <c r="J47" s="939"/>
      <c r="K47" s="939"/>
      <c r="L47" s="941" t="s">
        <v>101</v>
      </c>
      <c r="M47" s="935" t="s">
        <v>461</v>
      </c>
      <c r="N47" s="953" t="s">
        <v>355</v>
      </c>
      <c r="O47" s="936">
        <v>0</v>
      </c>
      <c r="P47" s="936">
        <v>110.99</v>
      </c>
      <c r="Q47" s="936">
        <v>78.95</v>
      </c>
      <c r="R47" s="936">
        <v>-32.039999999999992</v>
      </c>
      <c r="S47" s="936">
        <v>0</v>
      </c>
      <c r="T47" s="936">
        <v>193.65</v>
      </c>
      <c r="U47" s="936">
        <v>90.1</v>
      </c>
      <c r="V47" s="936">
        <v>0</v>
      </c>
      <c r="W47" s="944"/>
      <c r="X47" s="944"/>
      <c r="Y47" s="944"/>
    </row>
    <row r="48" spans="1:25" ht="34.200000000000003">
      <c r="A48" s="932" t="s">
        <v>17</v>
      </c>
      <c r="B48" s="921"/>
      <c r="C48" s="921"/>
      <c r="D48" s="933" t="s">
        <v>1356</v>
      </c>
      <c r="E48" s="921"/>
      <c r="F48" s="921"/>
      <c r="G48" s="921"/>
      <c r="H48" s="921"/>
      <c r="I48" s="921"/>
      <c r="J48" s="921"/>
      <c r="K48" s="921"/>
      <c r="L48" s="945" t="s">
        <v>16</v>
      </c>
      <c r="M48" s="954" t="s">
        <v>1137</v>
      </c>
      <c r="N48" s="955" t="s">
        <v>355</v>
      </c>
      <c r="O48" s="948"/>
      <c r="P48" s="948">
        <v>110.99</v>
      </c>
      <c r="Q48" s="948">
        <v>78.95</v>
      </c>
      <c r="R48" s="937">
        <v>-32.039999999999992</v>
      </c>
      <c r="S48" s="948"/>
      <c r="T48" s="948">
        <v>193.65</v>
      </c>
      <c r="U48" s="948">
        <v>90.1</v>
      </c>
      <c r="V48" s="937">
        <v>0</v>
      </c>
      <c r="W48" s="776"/>
      <c r="X48" s="776"/>
      <c r="Y48" s="776"/>
    </row>
    <row r="49" spans="1:25" ht="34.200000000000003">
      <c r="A49" s="932" t="s">
        <v>17</v>
      </c>
      <c r="B49" s="921"/>
      <c r="C49" s="921"/>
      <c r="D49" s="933" t="s">
        <v>1357</v>
      </c>
      <c r="E49" s="921"/>
      <c r="F49" s="921"/>
      <c r="G49" s="921"/>
      <c r="H49" s="921"/>
      <c r="I49" s="921"/>
      <c r="J49" s="921"/>
      <c r="K49" s="921"/>
      <c r="L49" s="945" t="s">
        <v>143</v>
      </c>
      <c r="M49" s="954" t="s">
        <v>1299</v>
      </c>
      <c r="N49" s="955" t="s">
        <v>355</v>
      </c>
      <c r="O49" s="937">
        <v>0</v>
      </c>
      <c r="P49" s="937">
        <v>0</v>
      </c>
      <c r="Q49" s="937">
        <v>0</v>
      </c>
      <c r="R49" s="937">
        <v>0</v>
      </c>
      <c r="S49" s="937">
        <v>0</v>
      </c>
      <c r="T49" s="937">
        <v>0</v>
      </c>
      <c r="U49" s="937">
        <v>0</v>
      </c>
      <c r="V49" s="937">
        <v>0</v>
      </c>
      <c r="W49" s="776"/>
      <c r="X49" s="776"/>
      <c r="Y49" s="776"/>
    </row>
    <row r="50" spans="1:25">
      <c r="A50" s="932" t="s">
        <v>17</v>
      </c>
      <c r="B50" s="921" t="s">
        <v>1165</v>
      </c>
      <c r="C50" s="921"/>
      <c r="D50" s="933" t="s">
        <v>1464</v>
      </c>
      <c r="E50" s="921"/>
      <c r="F50" s="921"/>
      <c r="G50" s="921"/>
      <c r="H50" s="921"/>
      <c r="I50" s="921"/>
      <c r="J50" s="921"/>
      <c r="K50" s="921"/>
      <c r="L50" s="945" t="s">
        <v>144</v>
      </c>
      <c r="M50" s="946" t="s">
        <v>465</v>
      </c>
      <c r="N50" s="955" t="s">
        <v>355</v>
      </c>
      <c r="O50" s="947">
        <v>0</v>
      </c>
      <c r="P50" s="947">
        <v>0</v>
      </c>
      <c r="Q50" s="947">
        <v>0</v>
      </c>
      <c r="R50" s="937">
        <v>0</v>
      </c>
      <c r="S50" s="947">
        <v>0</v>
      </c>
      <c r="T50" s="947">
        <v>0</v>
      </c>
      <c r="U50" s="947">
        <v>0</v>
      </c>
      <c r="V50" s="937">
        <v>0</v>
      </c>
      <c r="W50" s="776"/>
      <c r="X50" s="776"/>
      <c r="Y50" s="776"/>
    </row>
    <row r="51" spans="1:25" ht="22.8">
      <c r="A51" s="932" t="s">
        <v>17</v>
      </c>
      <c r="B51" s="921" t="s">
        <v>1166</v>
      </c>
      <c r="C51" s="921"/>
      <c r="D51" s="933" t="s">
        <v>1465</v>
      </c>
      <c r="E51" s="921"/>
      <c r="F51" s="921"/>
      <c r="G51" s="921"/>
      <c r="H51" s="921"/>
      <c r="I51" s="921"/>
      <c r="J51" s="921"/>
      <c r="K51" s="921"/>
      <c r="L51" s="945" t="s">
        <v>447</v>
      </c>
      <c r="M51" s="946" t="s">
        <v>1300</v>
      </c>
      <c r="N51" s="955" t="s">
        <v>355</v>
      </c>
      <c r="O51" s="947">
        <v>0</v>
      </c>
      <c r="P51" s="947">
        <v>0</v>
      </c>
      <c r="Q51" s="947">
        <v>0</v>
      </c>
      <c r="R51" s="937">
        <v>0</v>
      </c>
      <c r="S51" s="947">
        <v>0</v>
      </c>
      <c r="T51" s="947">
        <v>0</v>
      </c>
      <c r="U51" s="947">
        <v>0</v>
      </c>
      <c r="V51" s="937">
        <v>0</v>
      </c>
      <c r="W51" s="776"/>
      <c r="X51" s="776"/>
      <c r="Y51" s="776"/>
    </row>
    <row r="52" spans="1:25" s="464" customFormat="1">
      <c r="A52" s="932" t="s">
        <v>17</v>
      </c>
      <c r="B52" s="939"/>
      <c r="C52" s="939"/>
      <c r="D52" s="940" t="s">
        <v>1308</v>
      </c>
      <c r="E52" s="939"/>
      <c r="F52" s="939"/>
      <c r="G52" s="939"/>
      <c r="H52" s="939"/>
      <c r="I52" s="939"/>
      <c r="J52" s="939"/>
      <c r="K52" s="939"/>
      <c r="L52" s="941" t="s">
        <v>102</v>
      </c>
      <c r="M52" s="935" t="s">
        <v>1138</v>
      </c>
      <c r="N52" s="953" t="s">
        <v>355</v>
      </c>
      <c r="O52" s="951">
        <v>0</v>
      </c>
      <c r="P52" s="951">
        <v>310.49612000000008</v>
      </c>
      <c r="Q52" s="951">
        <v>305.76612</v>
      </c>
      <c r="R52" s="936">
        <v>-4.730000000000075</v>
      </c>
      <c r="S52" s="951">
        <v>0</v>
      </c>
      <c r="T52" s="951">
        <v>354.00959999999998</v>
      </c>
      <c r="U52" s="951">
        <v>346.45959999999997</v>
      </c>
      <c r="V52" s="936">
        <v>0</v>
      </c>
      <c r="W52" s="944"/>
      <c r="X52" s="944"/>
      <c r="Y52" s="944"/>
    </row>
    <row r="53" spans="1:25" ht="22.8">
      <c r="A53" s="932" t="s">
        <v>17</v>
      </c>
      <c r="B53" s="921" t="s">
        <v>1169</v>
      </c>
      <c r="C53" s="921"/>
      <c r="D53" s="933" t="s">
        <v>1324</v>
      </c>
      <c r="E53" s="921"/>
      <c r="F53" s="921"/>
      <c r="G53" s="921"/>
      <c r="H53" s="921"/>
      <c r="I53" s="921"/>
      <c r="J53" s="921"/>
      <c r="K53" s="921"/>
      <c r="L53" s="945" t="s">
        <v>158</v>
      </c>
      <c r="M53" s="954" t="s">
        <v>1139</v>
      </c>
      <c r="N53" s="955" t="s">
        <v>355</v>
      </c>
      <c r="O53" s="947">
        <v>0</v>
      </c>
      <c r="P53" s="947">
        <v>9.8000000000000007</v>
      </c>
      <c r="Q53" s="947">
        <v>7.53</v>
      </c>
      <c r="R53" s="937">
        <v>-2.2700000000000005</v>
      </c>
      <c r="S53" s="947">
        <v>0</v>
      </c>
      <c r="T53" s="947">
        <v>11.899999999999999</v>
      </c>
      <c r="U53" s="947">
        <v>8.1999999999999993</v>
      </c>
      <c r="V53" s="937">
        <v>0</v>
      </c>
      <c r="W53" s="776"/>
      <c r="X53" s="776"/>
      <c r="Y53" s="776"/>
    </row>
    <row r="54" spans="1:25" ht="34.200000000000003">
      <c r="A54" s="932" t="s">
        <v>17</v>
      </c>
      <c r="B54" s="921"/>
      <c r="C54" s="921"/>
      <c r="D54" s="933" t="s">
        <v>1325</v>
      </c>
      <c r="E54" s="921"/>
      <c r="F54" s="921"/>
      <c r="G54" s="921"/>
      <c r="H54" s="921"/>
      <c r="I54" s="921"/>
      <c r="J54" s="921"/>
      <c r="K54" s="921"/>
      <c r="L54" s="945" t="s">
        <v>159</v>
      </c>
      <c r="M54" s="954" t="s">
        <v>1301</v>
      </c>
      <c r="N54" s="955" t="s">
        <v>355</v>
      </c>
      <c r="O54" s="947">
        <v>0</v>
      </c>
      <c r="P54" s="947">
        <v>298.23612000000003</v>
      </c>
      <c r="Q54" s="947">
        <v>298.23612000000003</v>
      </c>
      <c r="R54" s="937">
        <v>0</v>
      </c>
      <c r="S54" s="947">
        <v>0</v>
      </c>
      <c r="T54" s="947">
        <v>338.25959999999998</v>
      </c>
      <c r="U54" s="947">
        <v>338.25959999999998</v>
      </c>
      <c r="V54" s="937">
        <v>0</v>
      </c>
      <c r="W54" s="776"/>
      <c r="X54" s="776"/>
      <c r="Y54" s="776"/>
    </row>
    <row r="55" spans="1:25" ht="22.8">
      <c r="A55" s="932" t="s">
        <v>17</v>
      </c>
      <c r="B55" s="921"/>
      <c r="C55" s="921"/>
      <c r="D55" s="933" t="s">
        <v>1360</v>
      </c>
      <c r="E55" s="921"/>
      <c r="F55" s="921"/>
      <c r="G55" s="921"/>
      <c r="H55" s="921"/>
      <c r="I55" s="921"/>
      <c r="J55" s="921"/>
      <c r="K55" s="921"/>
      <c r="L55" s="945" t="s">
        <v>842</v>
      </c>
      <c r="M55" s="946" t="s">
        <v>1200</v>
      </c>
      <c r="N55" s="955" t="s">
        <v>355</v>
      </c>
      <c r="O55" s="947">
        <v>0</v>
      </c>
      <c r="P55" s="947">
        <v>229.06</v>
      </c>
      <c r="Q55" s="947">
        <v>229.06</v>
      </c>
      <c r="R55" s="937">
        <v>0</v>
      </c>
      <c r="S55" s="947">
        <v>0</v>
      </c>
      <c r="T55" s="947">
        <v>259.8</v>
      </c>
      <c r="U55" s="947">
        <v>259.8</v>
      </c>
      <c r="V55" s="937">
        <v>0</v>
      </c>
      <c r="W55" s="776"/>
      <c r="X55" s="776"/>
      <c r="Y55" s="776"/>
    </row>
    <row r="56" spans="1:25" ht="34.200000000000003">
      <c r="A56" s="932" t="s">
        <v>17</v>
      </c>
      <c r="B56" s="921"/>
      <c r="C56" s="921"/>
      <c r="D56" s="933" t="s">
        <v>1361</v>
      </c>
      <c r="E56" s="921"/>
      <c r="F56" s="921"/>
      <c r="G56" s="921"/>
      <c r="H56" s="921"/>
      <c r="I56" s="921"/>
      <c r="J56" s="921"/>
      <c r="K56" s="921"/>
      <c r="L56" s="945" t="s">
        <v>843</v>
      </c>
      <c r="M56" s="946" t="s">
        <v>1302</v>
      </c>
      <c r="N56" s="955" t="s">
        <v>355</v>
      </c>
      <c r="O56" s="947">
        <v>0</v>
      </c>
      <c r="P56" s="947">
        <v>69.176119999999997</v>
      </c>
      <c r="Q56" s="947">
        <v>69.176119999999997</v>
      </c>
      <c r="R56" s="937">
        <v>0</v>
      </c>
      <c r="S56" s="947">
        <v>0</v>
      </c>
      <c r="T56" s="947">
        <v>78.459599999999995</v>
      </c>
      <c r="U56" s="947">
        <v>78.459599999999995</v>
      </c>
      <c r="V56" s="937">
        <v>0</v>
      </c>
      <c r="W56" s="776"/>
      <c r="X56" s="776"/>
      <c r="Y56" s="776"/>
    </row>
    <row r="57" spans="1:25" ht="34.200000000000003">
      <c r="A57" s="932" t="s">
        <v>17</v>
      </c>
      <c r="B57" s="921" t="s">
        <v>1170</v>
      </c>
      <c r="C57" s="921"/>
      <c r="D57" s="933" t="s">
        <v>1326</v>
      </c>
      <c r="E57" s="921"/>
      <c r="F57" s="921"/>
      <c r="G57" s="921"/>
      <c r="H57" s="921"/>
      <c r="I57" s="921"/>
      <c r="J57" s="921"/>
      <c r="K57" s="921"/>
      <c r="L57" s="945" t="s">
        <v>372</v>
      </c>
      <c r="M57" s="954" t="s">
        <v>1140</v>
      </c>
      <c r="N57" s="955" t="s">
        <v>355</v>
      </c>
      <c r="O57" s="947">
        <v>0</v>
      </c>
      <c r="P57" s="947">
        <v>0</v>
      </c>
      <c r="Q57" s="947">
        <v>0</v>
      </c>
      <c r="R57" s="937">
        <v>0</v>
      </c>
      <c r="S57" s="947">
        <v>0</v>
      </c>
      <c r="T57" s="947">
        <v>0</v>
      </c>
      <c r="U57" s="947">
        <v>0</v>
      </c>
      <c r="V57" s="937">
        <v>0</v>
      </c>
      <c r="W57" s="776"/>
      <c r="X57" s="776"/>
      <c r="Y57" s="776"/>
    </row>
    <row r="58" spans="1:25">
      <c r="A58" s="932" t="s">
        <v>17</v>
      </c>
      <c r="B58" s="921" t="s">
        <v>1171</v>
      </c>
      <c r="C58" s="921"/>
      <c r="D58" s="933" t="s">
        <v>1412</v>
      </c>
      <c r="E58" s="921"/>
      <c r="F58" s="921"/>
      <c r="G58" s="921"/>
      <c r="H58" s="921"/>
      <c r="I58" s="921"/>
      <c r="J58" s="921"/>
      <c r="K58" s="921"/>
      <c r="L58" s="945" t="s">
        <v>373</v>
      </c>
      <c r="M58" s="954" t="s">
        <v>1083</v>
      </c>
      <c r="N58" s="955" t="s">
        <v>355</v>
      </c>
      <c r="O58" s="947">
        <v>0</v>
      </c>
      <c r="P58" s="947">
        <v>0</v>
      </c>
      <c r="Q58" s="947">
        <v>0</v>
      </c>
      <c r="R58" s="937">
        <v>0</v>
      </c>
      <c r="S58" s="947">
        <v>0</v>
      </c>
      <c r="T58" s="947">
        <v>0</v>
      </c>
      <c r="U58" s="947">
        <v>0</v>
      </c>
      <c r="V58" s="937">
        <v>0</v>
      </c>
      <c r="W58" s="776"/>
      <c r="X58" s="776"/>
      <c r="Y58" s="776"/>
    </row>
    <row r="59" spans="1:25">
      <c r="A59" s="932" t="s">
        <v>17</v>
      </c>
      <c r="B59" s="921" t="s">
        <v>1172</v>
      </c>
      <c r="C59" s="921"/>
      <c r="D59" s="933" t="s">
        <v>1413</v>
      </c>
      <c r="E59" s="921"/>
      <c r="F59" s="921"/>
      <c r="G59" s="921"/>
      <c r="H59" s="921"/>
      <c r="I59" s="921"/>
      <c r="J59" s="921"/>
      <c r="K59" s="921"/>
      <c r="L59" s="945" t="s">
        <v>374</v>
      </c>
      <c r="M59" s="954" t="s">
        <v>1084</v>
      </c>
      <c r="N59" s="955" t="s">
        <v>355</v>
      </c>
      <c r="O59" s="947">
        <v>0</v>
      </c>
      <c r="P59" s="947">
        <v>0</v>
      </c>
      <c r="Q59" s="947">
        <v>0</v>
      </c>
      <c r="R59" s="937">
        <v>0</v>
      </c>
      <c r="S59" s="947">
        <v>0</v>
      </c>
      <c r="T59" s="947">
        <v>0</v>
      </c>
      <c r="U59" s="947">
        <v>0</v>
      </c>
      <c r="V59" s="937">
        <v>0</v>
      </c>
      <c r="W59" s="776"/>
      <c r="X59" s="776"/>
      <c r="Y59" s="776"/>
    </row>
    <row r="60" spans="1:25">
      <c r="A60" s="932" t="s">
        <v>17</v>
      </c>
      <c r="B60" s="921" t="s">
        <v>1173</v>
      </c>
      <c r="C60" s="921"/>
      <c r="D60" s="933" t="s">
        <v>1446</v>
      </c>
      <c r="E60" s="921"/>
      <c r="F60" s="921"/>
      <c r="G60" s="921"/>
      <c r="H60" s="921"/>
      <c r="I60" s="921"/>
      <c r="J60" s="921"/>
      <c r="K60" s="921"/>
      <c r="L60" s="945" t="s">
        <v>1080</v>
      </c>
      <c r="M60" s="954" t="s">
        <v>1085</v>
      </c>
      <c r="N60" s="955" t="s">
        <v>355</v>
      </c>
      <c r="O60" s="947">
        <v>0</v>
      </c>
      <c r="P60" s="947">
        <v>1.66</v>
      </c>
      <c r="Q60" s="947">
        <v>0</v>
      </c>
      <c r="R60" s="937">
        <v>-1.66</v>
      </c>
      <c r="S60" s="947">
        <v>0</v>
      </c>
      <c r="T60" s="947">
        <v>1.5</v>
      </c>
      <c r="U60" s="947">
        <v>0</v>
      </c>
      <c r="V60" s="937">
        <v>0</v>
      </c>
      <c r="W60" s="776"/>
      <c r="X60" s="776"/>
      <c r="Y60" s="776"/>
    </row>
    <row r="61" spans="1:25">
      <c r="A61" s="932" t="s">
        <v>17</v>
      </c>
      <c r="B61" s="921" t="s">
        <v>1174</v>
      </c>
      <c r="C61" s="921"/>
      <c r="D61" s="933" t="s">
        <v>1447</v>
      </c>
      <c r="E61" s="921"/>
      <c r="F61" s="921"/>
      <c r="G61" s="921"/>
      <c r="H61" s="921"/>
      <c r="I61" s="921"/>
      <c r="J61" s="921"/>
      <c r="K61" s="921"/>
      <c r="L61" s="945" t="s">
        <v>1081</v>
      </c>
      <c r="M61" s="954" t="s">
        <v>1141</v>
      </c>
      <c r="N61" s="955" t="s">
        <v>355</v>
      </c>
      <c r="O61" s="947">
        <v>0</v>
      </c>
      <c r="P61" s="947">
        <v>0.8</v>
      </c>
      <c r="Q61" s="947">
        <v>0</v>
      </c>
      <c r="R61" s="937">
        <v>-0.8</v>
      </c>
      <c r="S61" s="947">
        <v>0</v>
      </c>
      <c r="T61" s="947">
        <v>2.35</v>
      </c>
      <c r="U61" s="947">
        <v>0</v>
      </c>
      <c r="V61" s="937">
        <v>0</v>
      </c>
      <c r="W61" s="776"/>
      <c r="X61" s="776"/>
      <c r="Y61" s="776"/>
    </row>
    <row r="62" spans="1:25">
      <c r="A62" s="932" t="s">
        <v>17</v>
      </c>
      <c r="B62" s="921" t="s">
        <v>1175</v>
      </c>
      <c r="C62" s="921"/>
      <c r="D62" s="933" t="s">
        <v>1466</v>
      </c>
      <c r="E62" s="921"/>
      <c r="F62" s="921"/>
      <c r="G62" s="921"/>
      <c r="H62" s="921"/>
      <c r="I62" s="921"/>
      <c r="J62" s="921"/>
      <c r="K62" s="921"/>
      <c r="L62" s="945" t="s">
        <v>1142</v>
      </c>
      <c r="M62" s="946" t="s">
        <v>476</v>
      </c>
      <c r="N62" s="955" t="s">
        <v>355</v>
      </c>
      <c r="O62" s="947">
        <v>0</v>
      </c>
      <c r="P62" s="947">
        <v>0</v>
      </c>
      <c r="Q62" s="947">
        <v>0</v>
      </c>
      <c r="R62" s="937">
        <v>0</v>
      </c>
      <c r="S62" s="947">
        <v>0</v>
      </c>
      <c r="T62" s="947">
        <v>0</v>
      </c>
      <c r="U62" s="947">
        <v>0</v>
      </c>
      <c r="V62" s="937">
        <v>0</v>
      </c>
      <c r="W62" s="776"/>
      <c r="X62" s="776"/>
      <c r="Y62" s="776"/>
    </row>
    <row r="63" spans="1:25" ht="45.6">
      <c r="A63" s="932" t="s">
        <v>17</v>
      </c>
      <c r="B63" s="921" t="s">
        <v>1176</v>
      </c>
      <c r="C63" s="921"/>
      <c r="D63" s="933" t="s">
        <v>1467</v>
      </c>
      <c r="E63" s="921"/>
      <c r="F63" s="921"/>
      <c r="G63" s="921"/>
      <c r="H63" s="921"/>
      <c r="I63" s="921"/>
      <c r="J63" s="921"/>
      <c r="K63" s="921"/>
      <c r="L63" s="945" t="s">
        <v>1143</v>
      </c>
      <c r="M63" s="946" t="s">
        <v>1088</v>
      </c>
      <c r="N63" s="955" t="s">
        <v>355</v>
      </c>
      <c r="O63" s="947">
        <v>0</v>
      </c>
      <c r="P63" s="947">
        <v>0</v>
      </c>
      <c r="Q63" s="947">
        <v>0</v>
      </c>
      <c r="R63" s="937">
        <v>0</v>
      </c>
      <c r="S63" s="947">
        <v>0</v>
      </c>
      <c r="T63" s="947">
        <v>0</v>
      </c>
      <c r="U63" s="947">
        <v>0</v>
      </c>
      <c r="V63" s="937">
        <v>0</v>
      </c>
      <c r="W63" s="776"/>
      <c r="X63" s="776"/>
      <c r="Y63" s="776"/>
    </row>
    <row r="64" spans="1:25">
      <c r="A64" s="932" t="s">
        <v>17</v>
      </c>
      <c r="B64" s="921" t="s">
        <v>1288</v>
      </c>
      <c r="C64" s="921"/>
      <c r="D64" s="933" t="s">
        <v>1468</v>
      </c>
      <c r="E64" s="921"/>
      <c r="F64" s="921"/>
      <c r="G64" s="921"/>
      <c r="H64" s="921"/>
      <c r="I64" s="921"/>
      <c r="J64" s="921"/>
      <c r="K64" s="921"/>
      <c r="L64" s="945" t="s">
        <v>1290</v>
      </c>
      <c r="M64" s="946" t="s">
        <v>1289</v>
      </c>
      <c r="N64" s="955" t="s">
        <v>355</v>
      </c>
      <c r="O64" s="947">
        <v>0</v>
      </c>
      <c r="P64" s="947">
        <v>0.8</v>
      </c>
      <c r="Q64" s="947">
        <v>0</v>
      </c>
      <c r="R64" s="937">
        <v>-0.8</v>
      </c>
      <c r="S64" s="947">
        <v>0</v>
      </c>
      <c r="T64" s="947">
        <v>2.35</v>
      </c>
      <c r="U64" s="947">
        <v>0</v>
      </c>
      <c r="V64" s="937">
        <v>0</v>
      </c>
      <c r="W64" s="776"/>
      <c r="X64" s="776"/>
      <c r="Y64" s="776"/>
    </row>
    <row r="65" spans="1:25" s="464" customFormat="1">
      <c r="A65" s="938" t="s">
        <v>17</v>
      </c>
      <c r="B65" s="939"/>
      <c r="C65" s="939"/>
      <c r="D65" s="940" t="s">
        <v>1362</v>
      </c>
      <c r="E65" s="939"/>
      <c r="F65" s="939"/>
      <c r="G65" s="939"/>
      <c r="H65" s="939"/>
      <c r="I65" s="939"/>
      <c r="J65" s="939"/>
      <c r="K65" s="939"/>
      <c r="L65" s="941" t="s">
        <v>103</v>
      </c>
      <c r="M65" s="935" t="s">
        <v>1144</v>
      </c>
      <c r="N65" s="953" t="s">
        <v>355</v>
      </c>
      <c r="O65" s="951">
        <v>0</v>
      </c>
      <c r="P65" s="951">
        <v>0</v>
      </c>
      <c r="Q65" s="951">
        <v>0</v>
      </c>
      <c r="R65" s="936">
        <v>0</v>
      </c>
      <c r="S65" s="951">
        <v>0</v>
      </c>
      <c r="T65" s="951">
        <v>0</v>
      </c>
      <c r="U65" s="951">
        <v>0</v>
      </c>
      <c r="V65" s="936">
        <v>0</v>
      </c>
      <c r="W65" s="944"/>
      <c r="X65" s="944"/>
      <c r="Y65" s="944"/>
    </row>
    <row r="66" spans="1:25" s="464" customFormat="1">
      <c r="A66" s="938" t="s">
        <v>17</v>
      </c>
      <c r="B66" s="939"/>
      <c r="C66" s="939"/>
      <c r="D66" s="940" t="s">
        <v>1311</v>
      </c>
      <c r="E66" s="939"/>
      <c r="F66" s="939"/>
      <c r="G66" s="939"/>
      <c r="H66" s="939"/>
      <c r="I66" s="939"/>
      <c r="J66" s="939"/>
      <c r="K66" s="939"/>
      <c r="L66" s="941" t="s">
        <v>119</v>
      </c>
      <c r="M66" s="956" t="s">
        <v>1145</v>
      </c>
      <c r="N66" s="953" t="s">
        <v>355</v>
      </c>
      <c r="O66" s="951">
        <v>0</v>
      </c>
      <c r="P66" s="951">
        <v>32.020000000000003</v>
      </c>
      <c r="Q66" s="951">
        <v>0</v>
      </c>
      <c r="R66" s="936">
        <v>-32.020000000000003</v>
      </c>
      <c r="S66" s="951">
        <v>0</v>
      </c>
      <c r="T66" s="951">
        <v>38.9</v>
      </c>
      <c r="U66" s="951">
        <v>0</v>
      </c>
      <c r="V66" s="936">
        <v>0</v>
      </c>
      <c r="W66" s="944"/>
      <c r="X66" s="944"/>
      <c r="Y66" s="944"/>
    </row>
    <row r="67" spans="1:25" s="493" customFormat="1">
      <c r="A67" s="957" t="s">
        <v>17</v>
      </c>
      <c r="B67" s="958"/>
      <c r="C67" s="958"/>
      <c r="D67" s="933" t="s">
        <v>1337</v>
      </c>
      <c r="E67" s="958"/>
      <c r="F67" s="958"/>
      <c r="G67" s="958"/>
      <c r="H67" s="958"/>
      <c r="I67" s="958"/>
      <c r="J67" s="958"/>
      <c r="K67" s="958"/>
      <c r="L67" s="945" t="s">
        <v>121</v>
      </c>
      <c r="M67" s="954" t="s">
        <v>1000</v>
      </c>
      <c r="N67" s="955" t="s">
        <v>355</v>
      </c>
      <c r="O67" s="948">
        <v>0</v>
      </c>
      <c r="P67" s="948">
        <v>0</v>
      </c>
      <c r="Q67" s="948">
        <v>0</v>
      </c>
      <c r="R67" s="937">
        <v>0</v>
      </c>
      <c r="S67" s="948">
        <v>0</v>
      </c>
      <c r="T67" s="948">
        <v>0</v>
      </c>
      <c r="U67" s="948">
        <v>0</v>
      </c>
      <c r="V67" s="937">
        <v>0</v>
      </c>
      <c r="W67" s="776"/>
      <c r="X67" s="776"/>
      <c r="Y67" s="776"/>
    </row>
    <row r="68" spans="1:25" s="464" customFormat="1" ht="22.8">
      <c r="A68" s="938" t="s">
        <v>17</v>
      </c>
      <c r="B68" s="939"/>
      <c r="C68" s="939"/>
      <c r="D68" s="940" t="s">
        <v>1363</v>
      </c>
      <c r="E68" s="939"/>
      <c r="F68" s="939"/>
      <c r="G68" s="939"/>
      <c r="H68" s="939"/>
      <c r="I68" s="939"/>
      <c r="J68" s="939"/>
      <c r="K68" s="939"/>
      <c r="L68" s="941" t="s">
        <v>123</v>
      </c>
      <c r="M68" s="956" t="s">
        <v>1146</v>
      </c>
      <c r="N68" s="953" t="s">
        <v>355</v>
      </c>
      <c r="O68" s="951">
        <v>0</v>
      </c>
      <c r="P68" s="951">
        <v>5.7</v>
      </c>
      <c r="Q68" s="951">
        <v>0</v>
      </c>
      <c r="R68" s="936">
        <v>-5.7</v>
      </c>
      <c r="S68" s="951">
        <v>0</v>
      </c>
      <c r="T68" s="951">
        <v>5.86</v>
      </c>
      <c r="U68" s="951">
        <v>0</v>
      </c>
      <c r="V68" s="936">
        <v>0</v>
      </c>
      <c r="W68" s="944"/>
      <c r="X68" s="944"/>
      <c r="Y68" s="944"/>
    </row>
    <row r="69" spans="1:25" s="464" customFormat="1">
      <c r="A69" s="938" t="s">
        <v>17</v>
      </c>
      <c r="B69" s="939"/>
      <c r="C69" s="939"/>
      <c r="D69" s="940" t="s">
        <v>1364</v>
      </c>
      <c r="E69" s="939"/>
      <c r="F69" s="939"/>
      <c r="G69" s="939"/>
      <c r="H69" s="939"/>
      <c r="I69" s="939"/>
      <c r="J69" s="939"/>
      <c r="K69" s="939"/>
      <c r="L69" s="941" t="s">
        <v>124</v>
      </c>
      <c r="M69" s="956" t="s">
        <v>1147</v>
      </c>
      <c r="N69" s="953" t="s">
        <v>355</v>
      </c>
      <c r="O69" s="951">
        <v>0</v>
      </c>
      <c r="P69" s="951">
        <v>36.5</v>
      </c>
      <c r="Q69" s="951">
        <v>31.43</v>
      </c>
      <c r="R69" s="936">
        <v>-5.07</v>
      </c>
      <c r="S69" s="951">
        <v>0</v>
      </c>
      <c r="T69" s="951">
        <v>46.890000000000008</v>
      </c>
      <c r="U69" s="951">
        <v>39.700000000000003</v>
      </c>
      <c r="V69" s="936">
        <v>0</v>
      </c>
      <c r="W69" s="944"/>
      <c r="X69" s="944"/>
      <c r="Y69" s="944"/>
    </row>
    <row r="70" spans="1:25" s="464" customFormat="1">
      <c r="A70" s="938" t="s">
        <v>17</v>
      </c>
      <c r="B70" s="939"/>
      <c r="C70" s="939"/>
      <c r="D70" s="940" t="s">
        <v>1365</v>
      </c>
      <c r="E70" s="939"/>
      <c r="F70" s="939"/>
      <c r="G70" s="939"/>
      <c r="H70" s="939"/>
      <c r="I70" s="939"/>
      <c r="J70" s="939"/>
      <c r="K70" s="939"/>
      <c r="L70" s="941" t="s">
        <v>125</v>
      </c>
      <c r="M70" s="959" t="s">
        <v>1177</v>
      </c>
      <c r="N70" s="960" t="s">
        <v>355</v>
      </c>
      <c r="O70" s="936">
        <v>0</v>
      </c>
      <c r="P70" s="936">
        <v>0</v>
      </c>
      <c r="Q70" s="936">
        <v>0</v>
      </c>
      <c r="R70" s="936">
        <v>0</v>
      </c>
      <c r="S70" s="936">
        <v>0</v>
      </c>
      <c r="T70" s="936">
        <v>0</v>
      </c>
      <c r="U70" s="936">
        <v>0</v>
      </c>
      <c r="V70" s="936">
        <v>0</v>
      </c>
      <c r="W70" s="944"/>
      <c r="X70" s="944"/>
      <c r="Y70" s="944"/>
    </row>
    <row r="71" spans="1:25">
      <c r="A71" s="932" t="s">
        <v>17</v>
      </c>
      <c r="B71" s="921"/>
      <c r="C71" s="921"/>
      <c r="D71" s="933" t="s">
        <v>1366</v>
      </c>
      <c r="E71" s="921"/>
      <c r="F71" s="921"/>
      <c r="G71" s="921"/>
      <c r="H71" s="921"/>
      <c r="I71" s="921"/>
      <c r="J71" s="921"/>
      <c r="K71" s="921"/>
      <c r="L71" s="945" t="s">
        <v>146</v>
      </c>
      <c r="M71" s="954" t="s">
        <v>1148</v>
      </c>
      <c r="N71" s="955" t="s">
        <v>355</v>
      </c>
      <c r="O71" s="948">
        <v>0</v>
      </c>
      <c r="P71" s="948">
        <v>0</v>
      </c>
      <c r="Q71" s="948">
        <v>0</v>
      </c>
      <c r="R71" s="937">
        <v>0</v>
      </c>
      <c r="S71" s="948">
        <v>0</v>
      </c>
      <c r="T71" s="948">
        <v>0</v>
      </c>
      <c r="U71" s="948">
        <v>0</v>
      </c>
      <c r="V71" s="937">
        <v>0</v>
      </c>
      <c r="W71" s="776"/>
      <c r="X71" s="776"/>
      <c r="Y71" s="776"/>
    </row>
    <row r="72" spans="1:25">
      <c r="A72" s="932" t="s">
        <v>17</v>
      </c>
      <c r="B72" s="921"/>
      <c r="C72" s="921"/>
      <c r="D72" s="933" t="s">
        <v>1367</v>
      </c>
      <c r="E72" s="921"/>
      <c r="F72" s="921"/>
      <c r="G72" s="921"/>
      <c r="H72" s="921"/>
      <c r="I72" s="921"/>
      <c r="J72" s="921"/>
      <c r="K72" s="921"/>
      <c r="L72" s="945" t="s">
        <v>187</v>
      </c>
      <c r="M72" s="954" t="s">
        <v>1149</v>
      </c>
      <c r="N72" s="955" t="s">
        <v>355</v>
      </c>
      <c r="O72" s="948">
        <v>0</v>
      </c>
      <c r="P72" s="948">
        <v>0</v>
      </c>
      <c r="Q72" s="948">
        <v>0</v>
      </c>
      <c r="R72" s="937">
        <v>0</v>
      </c>
      <c r="S72" s="948">
        <v>0</v>
      </c>
      <c r="T72" s="948">
        <v>0</v>
      </c>
      <c r="U72" s="948">
        <v>0</v>
      </c>
      <c r="V72" s="937">
        <v>0</v>
      </c>
      <c r="W72" s="776"/>
      <c r="X72" s="776"/>
      <c r="Y72" s="776"/>
    </row>
    <row r="73" spans="1:25" ht="22.8">
      <c r="A73" s="932" t="s">
        <v>17</v>
      </c>
      <c r="B73" s="921"/>
      <c r="C73" s="921"/>
      <c r="D73" s="933" t="s">
        <v>1368</v>
      </c>
      <c r="E73" s="921"/>
      <c r="F73" s="921"/>
      <c r="G73" s="921"/>
      <c r="H73" s="921"/>
      <c r="I73" s="921"/>
      <c r="J73" s="921"/>
      <c r="K73" s="921"/>
      <c r="L73" s="945" t="s">
        <v>393</v>
      </c>
      <c r="M73" s="954" t="s">
        <v>1150</v>
      </c>
      <c r="N73" s="955" t="s">
        <v>355</v>
      </c>
      <c r="O73" s="948"/>
      <c r="P73" s="948"/>
      <c r="Q73" s="948"/>
      <c r="R73" s="937"/>
      <c r="S73" s="948"/>
      <c r="T73" s="948"/>
      <c r="U73" s="948"/>
      <c r="V73" s="937">
        <v>0</v>
      </c>
      <c r="W73" s="776"/>
      <c r="X73" s="776"/>
      <c r="Y73" s="776"/>
    </row>
    <row r="74" spans="1:25" s="464" customFormat="1" ht="22.8">
      <c r="A74" s="938" t="s">
        <v>17</v>
      </c>
      <c r="B74" s="939"/>
      <c r="C74" s="939"/>
      <c r="D74" s="940" t="s">
        <v>1369</v>
      </c>
      <c r="E74" s="939"/>
      <c r="F74" s="939"/>
      <c r="G74" s="939"/>
      <c r="H74" s="939"/>
      <c r="I74" s="939"/>
      <c r="J74" s="939"/>
      <c r="K74" s="939"/>
      <c r="L74" s="941" t="s">
        <v>126</v>
      </c>
      <c r="M74" s="935" t="s">
        <v>478</v>
      </c>
      <c r="N74" s="953" t="s">
        <v>355</v>
      </c>
      <c r="O74" s="950"/>
      <c r="P74" s="950"/>
      <c r="Q74" s="950"/>
      <c r="R74" s="936">
        <v>0</v>
      </c>
      <c r="S74" s="950"/>
      <c r="T74" s="950"/>
      <c r="U74" s="950"/>
      <c r="V74" s="936">
        <v>0</v>
      </c>
      <c r="W74" s="944"/>
      <c r="X74" s="944"/>
      <c r="Y74" s="944"/>
    </row>
    <row r="75" spans="1:25">
      <c r="A75" s="932" t="s">
        <v>17</v>
      </c>
      <c r="B75" s="921"/>
      <c r="C75" s="921"/>
      <c r="D75" s="933" t="s">
        <v>1371</v>
      </c>
      <c r="E75" s="921"/>
      <c r="F75" s="921"/>
      <c r="G75" s="921"/>
      <c r="H75" s="921"/>
      <c r="I75" s="921"/>
      <c r="J75" s="921"/>
      <c r="K75" s="921"/>
      <c r="L75" s="945" t="s">
        <v>127</v>
      </c>
      <c r="M75" s="961" t="s">
        <v>477</v>
      </c>
      <c r="N75" s="955" t="s">
        <v>355</v>
      </c>
      <c r="O75" s="948"/>
      <c r="P75" s="948"/>
      <c r="Q75" s="948"/>
      <c r="R75" s="937"/>
      <c r="S75" s="937"/>
      <c r="T75" s="937"/>
      <c r="U75" s="937"/>
      <c r="V75" s="937">
        <v>0</v>
      </c>
      <c r="W75" s="776"/>
      <c r="X75" s="776"/>
      <c r="Y75" s="776"/>
    </row>
    <row r="76" spans="1:25" ht="102.6">
      <c r="A76" s="932" t="s">
        <v>17</v>
      </c>
      <c r="B76" s="921"/>
      <c r="C76" s="717" t="b">
        <v>0</v>
      </c>
      <c r="D76" s="933" t="s">
        <v>1400</v>
      </c>
      <c r="E76" s="921"/>
      <c r="F76" s="921"/>
      <c r="G76" s="921"/>
      <c r="H76" s="921"/>
      <c r="I76" s="921"/>
      <c r="J76" s="921"/>
      <c r="K76" s="921"/>
      <c r="L76" s="945" t="s">
        <v>128</v>
      </c>
      <c r="M76" s="962" t="s">
        <v>1304</v>
      </c>
      <c r="N76" s="926" t="s">
        <v>355</v>
      </c>
      <c r="O76" s="948"/>
      <c r="P76" s="948"/>
      <c r="Q76" s="948"/>
      <c r="R76" s="937">
        <v>0</v>
      </c>
      <c r="S76" s="948"/>
      <c r="T76" s="948"/>
      <c r="U76" s="798">
        <v>0</v>
      </c>
      <c r="V76" s="937">
        <v>0</v>
      </c>
      <c r="W76" s="776"/>
      <c r="X76" s="776"/>
      <c r="Y76" s="776"/>
    </row>
    <row r="77" spans="1:25" ht="68.400000000000006">
      <c r="A77" s="932" t="s">
        <v>17</v>
      </c>
      <c r="B77" s="921"/>
      <c r="C77" s="717" t="b">
        <v>0</v>
      </c>
      <c r="D77" s="933" t="s">
        <v>1401</v>
      </c>
      <c r="E77" s="921"/>
      <c r="F77" s="921"/>
      <c r="G77" s="921"/>
      <c r="H77" s="921"/>
      <c r="I77" s="921"/>
      <c r="J77" s="921"/>
      <c r="K77" s="921"/>
      <c r="L77" s="945" t="s">
        <v>129</v>
      </c>
      <c r="M77" s="963" t="s">
        <v>1305</v>
      </c>
      <c r="N77" s="926" t="s">
        <v>355</v>
      </c>
      <c r="O77" s="948"/>
      <c r="P77" s="948"/>
      <c r="Q77" s="948"/>
      <c r="R77" s="937">
        <v>0</v>
      </c>
      <c r="S77" s="948"/>
      <c r="T77" s="948"/>
      <c r="U77" s="798">
        <v>0</v>
      </c>
      <c r="V77" s="937">
        <v>0</v>
      </c>
      <c r="W77" s="776"/>
      <c r="X77" s="776"/>
      <c r="Y77" s="776"/>
    </row>
    <row r="78" spans="1:25">
      <c r="A78" s="932" t="s">
        <v>17</v>
      </c>
      <c r="B78" s="921"/>
      <c r="C78" s="921"/>
      <c r="D78" s="933" t="s">
        <v>1448</v>
      </c>
      <c r="E78" s="921"/>
      <c r="F78" s="921"/>
      <c r="G78" s="921"/>
      <c r="H78" s="921"/>
      <c r="I78" s="921"/>
      <c r="J78" s="921"/>
      <c r="K78" s="921"/>
      <c r="L78" s="945" t="s">
        <v>130</v>
      </c>
      <c r="M78" s="964" t="s">
        <v>1151</v>
      </c>
      <c r="N78" s="955" t="s">
        <v>355</v>
      </c>
      <c r="O78" s="948"/>
      <c r="P78" s="948"/>
      <c r="Q78" s="948"/>
      <c r="R78" s="937">
        <v>0</v>
      </c>
      <c r="S78" s="948"/>
      <c r="T78" s="948"/>
      <c r="U78" s="948"/>
      <c r="V78" s="937">
        <v>0</v>
      </c>
      <c r="W78" s="776"/>
      <c r="X78" s="776"/>
      <c r="Y78" s="776"/>
    </row>
    <row r="79" spans="1:25" s="464" customFormat="1" ht="22.8">
      <c r="A79" s="938" t="s">
        <v>17</v>
      </c>
      <c r="B79" s="939"/>
      <c r="C79" s="939"/>
      <c r="D79" s="940" t="s">
        <v>1449</v>
      </c>
      <c r="E79" s="939"/>
      <c r="F79" s="939"/>
      <c r="G79" s="939"/>
      <c r="H79" s="939"/>
      <c r="I79" s="939"/>
      <c r="J79" s="939"/>
      <c r="K79" s="939"/>
      <c r="L79" s="941" t="s">
        <v>131</v>
      </c>
      <c r="M79" s="959" t="s">
        <v>1152</v>
      </c>
      <c r="N79" s="953" t="s">
        <v>355</v>
      </c>
      <c r="O79" s="936">
        <v>0</v>
      </c>
      <c r="P79" s="936">
        <v>0</v>
      </c>
      <c r="Q79" s="936">
        <v>0</v>
      </c>
      <c r="R79" s="936">
        <v>0</v>
      </c>
      <c r="S79" s="936">
        <v>0</v>
      </c>
      <c r="T79" s="936">
        <v>0</v>
      </c>
      <c r="U79" s="936">
        <v>0</v>
      </c>
      <c r="V79" s="936">
        <v>0</v>
      </c>
      <c r="W79" s="944"/>
      <c r="X79" s="944"/>
      <c r="Y79" s="944"/>
    </row>
    <row r="80" spans="1:25" ht="22.8">
      <c r="A80" s="932" t="s">
        <v>17</v>
      </c>
      <c r="B80" s="921"/>
      <c r="C80" s="921"/>
      <c r="D80" s="933" t="s">
        <v>1469</v>
      </c>
      <c r="E80" s="921"/>
      <c r="F80" s="921"/>
      <c r="G80" s="921"/>
      <c r="H80" s="921"/>
      <c r="I80" s="921"/>
      <c r="J80" s="921"/>
      <c r="K80" s="921"/>
      <c r="L80" s="945" t="s">
        <v>1153</v>
      </c>
      <c r="M80" s="954" t="s">
        <v>479</v>
      </c>
      <c r="N80" s="955" t="s">
        <v>355</v>
      </c>
      <c r="O80" s="948"/>
      <c r="P80" s="948"/>
      <c r="Q80" s="948"/>
      <c r="R80" s="937">
        <v>0</v>
      </c>
      <c r="S80" s="948"/>
      <c r="T80" s="948"/>
      <c r="U80" s="948"/>
      <c r="V80" s="937">
        <v>0</v>
      </c>
      <c r="W80" s="776"/>
      <c r="X80" s="776"/>
      <c r="Y80" s="776"/>
    </row>
    <row r="81" spans="1:25" ht="22.8">
      <c r="A81" s="932" t="s">
        <v>17</v>
      </c>
      <c r="B81" s="921"/>
      <c r="C81" s="921"/>
      <c r="D81" s="933" t="s">
        <v>1470</v>
      </c>
      <c r="E81" s="921"/>
      <c r="F81" s="921"/>
      <c r="G81" s="921"/>
      <c r="H81" s="921"/>
      <c r="I81" s="921"/>
      <c r="J81" s="921"/>
      <c r="K81" s="921"/>
      <c r="L81" s="945" t="s">
        <v>1154</v>
      </c>
      <c r="M81" s="954" t="s">
        <v>480</v>
      </c>
      <c r="N81" s="955" t="s">
        <v>355</v>
      </c>
      <c r="O81" s="948"/>
      <c r="P81" s="948"/>
      <c r="Q81" s="948"/>
      <c r="R81" s="937">
        <v>0</v>
      </c>
      <c r="S81" s="948"/>
      <c r="T81" s="948"/>
      <c r="U81" s="948"/>
      <c r="V81" s="937">
        <v>0</v>
      </c>
      <c r="W81" s="776"/>
      <c r="X81" s="776"/>
      <c r="Y81" s="776"/>
    </row>
    <row r="82" spans="1:25" ht="22.8">
      <c r="A82" s="932" t="s">
        <v>17</v>
      </c>
      <c r="B82" s="921"/>
      <c r="C82" s="921"/>
      <c r="D82" s="933" t="s">
        <v>1450</v>
      </c>
      <c r="E82" s="921"/>
      <c r="F82" s="921"/>
      <c r="G82" s="921"/>
      <c r="H82" s="921"/>
      <c r="I82" s="921"/>
      <c r="J82" s="921"/>
      <c r="K82" s="921"/>
      <c r="L82" s="945" t="s">
        <v>132</v>
      </c>
      <c r="M82" s="964" t="s">
        <v>481</v>
      </c>
      <c r="N82" s="955" t="s">
        <v>355</v>
      </c>
      <c r="O82" s="948"/>
      <c r="P82" s="948"/>
      <c r="Q82" s="948"/>
      <c r="R82" s="937">
        <v>0</v>
      </c>
      <c r="S82" s="948"/>
      <c r="T82" s="948"/>
      <c r="U82" s="948"/>
      <c r="V82" s="937">
        <v>0</v>
      </c>
      <c r="W82" s="776"/>
      <c r="X82" s="776"/>
      <c r="Y82" s="776"/>
    </row>
    <row r="83" spans="1:25">
      <c r="A83" s="932" t="s">
        <v>17</v>
      </c>
      <c r="B83" s="921"/>
      <c r="C83" s="921"/>
      <c r="D83" s="933" t="s">
        <v>1451</v>
      </c>
      <c r="E83" s="921"/>
      <c r="F83" s="921"/>
      <c r="G83" s="921"/>
      <c r="H83" s="921"/>
      <c r="I83" s="921"/>
      <c r="J83" s="921"/>
      <c r="K83" s="921"/>
      <c r="L83" s="945" t="s">
        <v>133</v>
      </c>
      <c r="M83" s="964" t="s">
        <v>482</v>
      </c>
      <c r="N83" s="955" t="s">
        <v>355</v>
      </c>
      <c r="O83" s="948"/>
      <c r="P83" s="948"/>
      <c r="Q83" s="948"/>
      <c r="R83" s="937">
        <v>0</v>
      </c>
      <c r="S83" s="948"/>
      <c r="T83" s="948"/>
      <c r="U83" s="948"/>
      <c r="V83" s="937">
        <v>0</v>
      </c>
      <c r="W83" s="776"/>
      <c r="X83" s="776"/>
      <c r="Y83" s="776"/>
    </row>
    <row r="84" spans="1:25" s="464" customFormat="1">
      <c r="A84" s="932" t="s">
        <v>17</v>
      </c>
      <c r="B84" s="939"/>
      <c r="C84" s="939"/>
      <c r="D84" s="940" t="s">
        <v>1452</v>
      </c>
      <c r="E84" s="939"/>
      <c r="F84" s="939"/>
      <c r="G84" s="939"/>
      <c r="H84" s="939"/>
      <c r="I84" s="939"/>
      <c r="J84" s="939"/>
      <c r="K84" s="939"/>
      <c r="L84" s="941" t="s">
        <v>134</v>
      </c>
      <c r="M84" s="965" t="s">
        <v>1195</v>
      </c>
      <c r="N84" s="953" t="s">
        <v>355</v>
      </c>
      <c r="O84" s="936">
        <v>0</v>
      </c>
      <c r="P84" s="936">
        <v>1904.71612</v>
      </c>
      <c r="Q84" s="936">
        <v>1669.31612</v>
      </c>
      <c r="R84" s="936">
        <v>-235.40000000000009</v>
      </c>
      <c r="S84" s="936">
        <v>0</v>
      </c>
      <c r="T84" s="936">
        <v>2211.3044</v>
      </c>
      <c r="U84" s="936">
        <v>1949.9884</v>
      </c>
      <c r="V84" s="936">
        <v>0</v>
      </c>
      <c r="W84" s="944"/>
      <c r="X84" s="944"/>
      <c r="Y84" s="944"/>
    </row>
    <row r="85" spans="1:25">
      <c r="A85" s="932" t="s">
        <v>17</v>
      </c>
      <c r="B85" s="921"/>
      <c r="C85" s="921" t="b">
        <v>0</v>
      </c>
      <c r="D85" s="933" t="s">
        <v>1471</v>
      </c>
      <c r="E85" s="921"/>
      <c r="F85" s="921"/>
      <c r="G85" s="921"/>
      <c r="H85" s="921"/>
      <c r="I85" s="921"/>
      <c r="J85" s="921"/>
      <c r="K85" s="921"/>
      <c r="L85" s="945" t="s">
        <v>1196</v>
      </c>
      <c r="M85" s="966" t="s">
        <v>1198</v>
      </c>
      <c r="N85" s="955" t="s">
        <v>355</v>
      </c>
      <c r="O85" s="948"/>
      <c r="P85" s="948"/>
      <c r="Q85" s="948"/>
      <c r="R85" s="937">
        <v>0</v>
      </c>
      <c r="S85" s="948"/>
      <c r="T85" s="948"/>
      <c r="U85" s="948"/>
      <c r="V85" s="937">
        <v>0</v>
      </c>
      <c r="W85" s="776"/>
      <c r="X85" s="776"/>
      <c r="Y85" s="776"/>
    </row>
    <row r="86" spans="1:25">
      <c r="A86" s="932" t="s">
        <v>17</v>
      </c>
      <c r="B86" s="921"/>
      <c r="C86" s="921" t="b">
        <v>0</v>
      </c>
      <c r="D86" s="933" t="s">
        <v>1472</v>
      </c>
      <c r="E86" s="921"/>
      <c r="F86" s="921"/>
      <c r="G86" s="921"/>
      <c r="H86" s="921"/>
      <c r="I86" s="921"/>
      <c r="J86" s="921"/>
      <c r="K86" s="921"/>
      <c r="L86" s="945" t="s">
        <v>1197</v>
      </c>
      <c r="M86" s="966" t="s">
        <v>1199</v>
      </c>
      <c r="N86" s="955" t="s">
        <v>355</v>
      </c>
      <c r="O86" s="948"/>
      <c r="P86" s="948"/>
      <c r="Q86" s="948"/>
      <c r="R86" s="937">
        <v>0</v>
      </c>
      <c r="S86" s="948"/>
      <c r="T86" s="948"/>
      <c r="U86" s="948"/>
      <c r="V86" s="937">
        <v>0</v>
      </c>
      <c r="W86" s="776"/>
      <c r="X86" s="776"/>
      <c r="Y86" s="776"/>
    </row>
    <row r="87" spans="1:25" s="464" customFormat="1">
      <c r="A87" s="932" t="s">
        <v>17</v>
      </c>
      <c r="B87" s="967" t="s">
        <v>985</v>
      </c>
      <c r="C87" s="939"/>
      <c r="D87" s="940" t="s">
        <v>1453</v>
      </c>
      <c r="E87" s="939"/>
      <c r="F87" s="939"/>
      <c r="G87" s="939"/>
      <c r="H87" s="939"/>
      <c r="I87" s="939"/>
      <c r="J87" s="939"/>
      <c r="K87" s="939"/>
      <c r="L87" s="941" t="s">
        <v>137</v>
      </c>
      <c r="M87" s="959" t="s">
        <v>483</v>
      </c>
      <c r="N87" s="953" t="s">
        <v>314</v>
      </c>
      <c r="O87" s="968">
        <v>50.769999999999996</v>
      </c>
      <c r="P87" s="968">
        <v>50.769999999999996</v>
      </c>
      <c r="Q87" s="968">
        <v>50.769999999999996</v>
      </c>
      <c r="R87" s="968">
        <v>0</v>
      </c>
      <c r="S87" s="968">
        <v>49.900000000000006</v>
      </c>
      <c r="T87" s="968">
        <v>51.620000000000005</v>
      </c>
      <c r="U87" s="968">
        <v>51.620000000000005</v>
      </c>
      <c r="V87" s="936"/>
      <c r="W87" s="944"/>
      <c r="X87" s="944"/>
      <c r="Y87" s="944"/>
    </row>
    <row r="88" spans="1:25">
      <c r="A88" s="932" t="s">
        <v>17</v>
      </c>
      <c r="B88" s="967" t="s">
        <v>981</v>
      </c>
      <c r="C88" s="921"/>
      <c r="D88" s="933" t="s">
        <v>1473</v>
      </c>
      <c r="E88" s="921"/>
      <c r="F88" s="921"/>
      <c r="G88" s="921"/>
      <c r="H88" s="921"/>
      <c r="I88" s="921"/>
      <c r="J88" s="921"/>
      <c r="K88" s="921"/>
      <c r="L88" s="945" t="s">
        <v>1001</v>
      </c>
      <c r="M88" s="954" t="s">
        <v>922</v>
      </c>
      <c r="N88" s="955" t="s">
        <v>314</v>
      </c>
      <c r="O88" s="969">
        <v>25.384999999999998</v>
      </c>
      <c r="P88" s="969">
        <v>25.384999999999998</v>
      </c>
      <c r="Q88" s="969">
        <v>25.384999999999998</v>
      </c>
      <c r="R88" s="970">
        <v>0</v>
      </c>
      <c r="S88" s="969">
        <v>24.950000000000003</v>
      </c>
      <c r="T88" s="969">
        <v>25.810000000000002</v>
      </c>
      <c r="U88" s="969">
        <v>25.810000000000002</v>
      </c>
      <c r="V88" s="937"/>
      <c r="W88" s="776"/>
      <c r="X88" s="776"/>
      <c r="Y88" s="776"/>
    </row>
    <row r="89" spans="1:25">
      <c r="A89" s="932" t="s">
        <v>17</v>
      </c>
      <c r="B89" s="967" t="s">
        <v>976</v>
      </c>
      <c r="C89" s="921"/>
      <c r="D89" s="933" t="s">
        <v>1474</v>
      </c>
      <c r="E89" s="921"/>
      <c r="F89" s="921"/>
      <c r="G89" s="921"/>
      <c r="H89" s="921"/>
      <c r="I89" s="921"/>
      <c r="J89" s="921"/>
      <c r="K89" s="921"/>
      <c r="L89" s="945" t="s">
        <v>1002</v>
      </c>
      <c r="M89" s="954" t="s">
        <v>921</v>
      </c>
      <c r="N89" s="955" t="s">
        <v>484</v>
      </c>
      <c r="O89" s="948"/>
      <c r="P89" s="948">
        <v>34.880000000000003</v>
      </c>
      <c r="Q89" s="948">
        <v>33.869999999999997</v>
      </c>
      <c r="R89" s="937">
        <v>-1.0100000000000051</v>
      </c>
      <c r="S89" s="948"/>
      <c r="T89" s="948">
        <v>36.299999999999997</v>
      </c>
      <c r="U89" s="948">
        <v>36.299999999999997</v>
      </c>
      <c r="V89" s="937"/>
      <c r="W89" s="776"/>
      <c r="X89" s="776"/>
      <c r="Y89" s="776"/>
    </row>
    <row r="90" spans="1:25">
      <c r="A90" s="932" t="s">
        <v>17</v>
      </c>
      <c r="B90" s="967" t="s">
        <v>982</v>
      </c>
      <c r="C90" s="921"/>
      <c r="D90" s="933" t="s">
        <v>1475</v>
      </c>
      <c r="E90" s="921"/>
      <c r="F90" s="921"/>
      <c r="G90" s="921"/>
      <c r="H90" s="921"/>
      <c r="I90" s="921"/>
      <c r="J90" s="921"/>
      <c r="K90" s="921"/>
      <c r="L90" s="945" t="s">
        <v>1155</v>
      </c>
      <c r="M90" s="954" t="s">
        <v>923</v>
      </c>
      <c r="N90" s="955" t="s">
        <v>314</v>
      </c>
      <c r="O90" s="970">
        <v>25.384999999999998</v>
      </c>
      <c r="P90" s="970">
        <v>25.384999999999998</v>
      </c>
      <c r="Q90" s="970">
        <v>25.384999999999998</v>
      </c>
      <c r="R90" s="970">
        <v>0</v>
      </c>
      <c r="S90" s="970">
        <v>24.950000000000003</v>
      </c>
      <c r="T90" s="970">
        <v>25.810000000000002</v>
      </c>
      <c r="U90" s="970">
        <v>25.810000000000002</v>
      </c>
      <c r="V90" s="937"/>
      <c r="W90" s="776"/>
      <c r="X90" s="776"/>
      <c r="Y90" s="776"/>
    </row>
    <row r="91" spans="1:25">
      <c r="A91" s="932" t="s">
        <v>17</v>
      </c>
      <c r="B91" s="967" t="s">
        <v>977</v>
      </c>
      <c r="C91" s="921"/>
      <c r="D91" s="933" t="s">
        <v>1476</v>
      </c>
      <c r="E91" s="921"/>
      <c r="F91" s="921"/>
      <c r="G91" s="921"/>
      <c r="H91" s="921"/>
      <c r="I91" s="921"/>
      <c r="J91" s="921"/>
      <c r="K91" s="921"/>
      <c r="L91" s="945" t="s">
        <v>1156</v>
      </c>
      <c r="M91" s="954" t="s">
        <v>924</v>
      </c>
      <c r="N91" s="955" t="s">
        <v>484</v>
      </c>
      <c r="O91" s="948">
        <v>0</v>
      </c>
      <c r="P91" s="948">
        <v>36.299999999999997</v>
      </c>
      <c r="Q91" s="948">
        <v>34.880000000000003</v>
      </c>
      <c r="R91" s="937">
        <v>-1.4199999999999946</v>
      </c>
      <c r="S91" s="948">
        <v>0</v>
      </c>
      <c r="T91" s="948">
        <v>49.91</v>
      </c>
      <c r="U91" s="948">
        <v>39.369999999999997</v>
      </c>
      <c r="V91" s="937"/>
      <c r="W91" s="776"/>
      <c r="X91" s="776"/>
      <c r="Y91" s="776"/>
    </row>
    <row r="92" spans="1:25">
      <c r="A92" s="932" t="s">
        <v>17</v>
      </c>
      <c r="B92" s="967"/>
      <c r="C92" s="921"/>
      <c r="D92" s="933" t="s">
        <v>1477</v>
      </c>
      <c r="E92" s="921"/>
      <c r="F92" s="921"/>
      <c r="G92" s="921"/>
      <c r="H92" s="921"/>
      <c r="I92" s="921"/>
      <c r="J92" s="921"/>
      <c r="K92" s="921"/>
      <c r="L92" s="945" t="s">
        <v>1157</v>
      </c>
      <c r="M92" s="954" t="s">
        <v>485</v>
      </c>
      <c r="N92" s="955" t="s">
        <v>142</v>
      </c>
      <c r="O92" s="937">
        <v>0</v>
      </c>
      <c r="P92" s="937">
        <v>104.07110091743117</v>
      </c>
      <c r="Q92" s="937">
        <v>102.98198996161796</v>
      </c>
      <c r="R92" s="937"/>
      <c r="S92" s="937">
        <v>0</v>
      </c>
      <c r="T92" s="937">
        <v>137.4931129476584</v>
      </c>
      <c r="U92" s="937">
        <v>108.45730027548211</v>
      </c>
      <c r="V92" s="937"/>
      <c r="W92" s="776"/>
      <c r="X92" s="776"/>
      <c r="Y92" s="776"/>
    </row>
    <row r="93" spans="1:25">
      <c r="A93" s="932" t="s">
        <v>17</v>
      </c>
      <c r="B93" s="967"/>
      <c r="C93" s="921"/>
      <c r="D93" s="933" t="s">
        <v>1478</v>
      </c>
      <c r="E93" s="921"/>
      <c r="F93" s="921"/>
      <c r="G93" s="921"/>
      <c r="H93" s="921"/>
      <c r="I93" s="921"/>
      <c r="J93" s="921"/>
      <c r="K93" s="921"/>
      <c r="L93" s="945" t="s">
        <v>1158</v>
      </c>
      <c r="M93" s="954" t="s">
        <v>486</v>
      </c>
      <c r="N93" s="955" t="s">
        <v>484</v>
      </c>
      <c r="O93" s="948">
        <v>0</v>
      </c>
      <c r="P93" s="948">
        <v>37.516567264132362</v>
      </c>
      <c r="Q93" s="948">
        <v>32.879970848926533</v>
      </c>
      <c r="R93" s="937">
        <v>-4.6365964152058297</v>
      </c>
      <c r="S93" s="948">
        <v>0</v>
      </c>
      <c r="T93" s="948">
        <v>42.838132506780312</v>
      </c>
      <c r="U93" s="948">
        <v>37.77583107322743</v>
      </c>
      <c r="V93" s="937"/>
      <c r="W93" s="776"/>
      <c r="X93" s="776"/>
      <c r="Y93" s="776"/>
    </row>
    <row r="94" spans="1:25" s="464" customFormat="1">
      <c r="A94" s="938" t="s">
        <v>17</v>
      </c>
      <c r="B94" s="971"/>
      <c r="C94" s="939"/>
      <c r="D94" s="940" t="s">
        <v>1454</v>
      </c>
      <c r="E94" s="939"/>
      <c r="F94" s="939"/>
      <c r="G94" s="939"/>
      <c r="H94" s="939"/>
      <c r="I94" s="939"/>
      <c r="J94" s="939"/>
      <c r="K94" s="939"/>
      <c r="L94" s="941" t="s">
        <v>138</v>
      </c>
      <c r="M94" s="959" t="s">
        <v>1208</v>
      </c>
      <c r="N94" s="953" t="s">
        <v>355</v>
      </c>
      <c r="O94" s="936">
        <v>0</v>
      </c>
      <c r="P94" s="936">
        <v>1195.6529987078984</v>
      </c>
      <c r="Q94" s="936">
        <v>1047.8846709552886</v>
      </c>
      <c r="R94" s="936">
        <v>0</v>
      </c>
      <c r="S94" s="936">
        <v>0</v>
      </c>
      <c r="T94" s="936">
        <v>1388.8122558698178</v>
      </c>
      <c r="U94" s="936">
        <v>1224.6924433940333</v>
      </c>
      <c r="V94" s="936">
        <v>0</v>
      </c>
      <c r="W94" s="944"/>
      <c r="X94" s="944"/>
      <c r="Y94" s="944"/>
    </row>
    <row r="95" spans="1:25" s="464" customFormat="1">
      <c r="A95" s="938" t="s">
        <v>17</v>
      </c>
      <c r="B95" s="967" t="s">
        <v>986</v>
      </c>
      <c r="C95" s="939"/>
      <c r="D95" s="940" t="s">
        <v>1455</v>
      </c>
      <c r="E95" s="939"/>
      <c r="F95" s="939"/>
      <c r="G95" s="939"/>
      <c r="H95" s="939"/>
      <c r="I95" s="939"/>
      <c r="J95" s="939"/>
      <c r="K95" s="939"/>
      <c r="L95" s="941" t="s">
        <v>139</v>
      </c>
      <c r="M95" s="959" t="s">
        <v>487</v>
      </c>
      <c r="N95" s="953" t="s">
        <v>314</v>
      </c>
      <c r="O95" s="968">
        <v>31.87</v>
      </c>
      <c r="P95" s="968">
        <v>31.87</v>
      </c>
      <c r="Q95" s="968">
        <v>31.87</v>
      </c>
      <c r="R95" s="968">
        <v>0</v>
      </c>
      <c r="S95" s="968">
        <v>31.46</v>
      </c>
      <c r="T95" s="968">
        <v>32.42</v>
      </c>
      <c r="U95" s="968">
        <v>32.42</v>
      </c>
      <c r="V95" s="936"/>
      <c r="W95" s="944"/>
      <c r="X95" s="944"/>
      <c r="Y95" s="944"/>
    </row>
    <row r="96" spans="1:25">
      <c r="A96" s="932" t="s">
        <v>17</v>
      </c>
      <c r="B96" s="967" t="s">
        <v>983</v>
      </c>
      <c r="C96" s="921"/>
      <c r="D96" s="933" t="s">
        <v>1479</v>
      </c>
      <c r="E96" s="921"/>
      <c r="F96" s="921"/>
      <c r="G96" s="921"/>
      <c r="H96" s="921"/>
      <c r="I96" s="921"/>
      <c r="J96" s="921"/>
      <c r="K96" s="921"/>
      <c r="L96" s="945" t="s">
        <v>1159</v>
      </c>
      <c r="M96" s="954" t="s">
        <v>971</v>
      </c>
      <c r="N96" s="955" t="s">
        <v>314</v>
      </c>
      <c r="O96" s="969">
        <v>15.935</v>
      </c>
      <c r="P96" s="969">
        <v>15.935</v>
      </c>
      <c r="Q96" s="969">
        <v>15.935</v>
      </c>
      <c r="R96" s="970">
        <v>0</v>
      </c>
      <c r="S96" s="969">
        <v>15.73</v>
      </c>
      <c r="T96" s="969">
        <v>16.21</v>
      </c>
      <c r="U96" s="969">
        <v>16.21</v>
      </c>
      <c r="V96" s="937"/>
      <c r="W96" s="776"/>
      <c r="X96" s="776"/>
      <c r="Y96" s="776"/>
    </row>
    <row r="97" spans="1:25">
      <c r="A97" s="932" t="s">
        <v>17</v>
      </c>
      <c r="B97" s="967" t="s">
        <v>979</v>
      </c>
      <c r="C97" s="921"/>
      <c r="D97" s="933" t="s">
        <v>1480</v>
      </c>
      <c r="E97" s="921"/>
      <c r="F97" s="921"/>
      <c r="G97" s="921"/>
      <c r="H97" s="921"/>
      <c r="I97" s="921"/>
      <c r="J97" s="921"/>
      <c r="K97" s="921"/>
      <c r="L97" s="945" t="s">
        <v>1160</v>
      </c>
      <c r="M97" s="954" t="s">
        <v>972</v>
      </c>
      <c r="N97" s="955" t="s">
        <v>484</v>
      </c>
      <c r="O97" s="948">
        <v>0</v>
      </c>
      <c r="P97" s="948">
        <v>34.880000000000003</v>
      </c>
      <c r="Q97" s="948">
        <v>33.869999999999997</v>
      </c>
      <c r="R97" s="937">
        <v>-1.0100000000000051</v>
      </c>
      <c r="S97" s="948">
        <v>0</v>
      </c>
      <c r="T97" s="948">
        <v>36.299999999999997</v>
      </c>
      <c r="U97" s="948">
        <v>36.299999999999997</v>
      </c>
      <c r="V97" s="937"/>
      <c r="W97" s="776"/>
      <c r="X97" s="776"/>
      <c r="Y97" s="776"/>
    </row>
    <row r="98" spans="1:25">
      <c r="A98" s="932" t="s">
        <v>17</v>
      </c>
      <c r="B98" s="967" t="s">
        <v>984</v>
      </c>
      <c r="C98" s="921"/>
      <c r="D98" s="933" t="s">
        <v>1481</v>
      </c>
      <c r="E98" s="921"/>
      <c r="F98" s="921"/>
      <c r="G98" s="921"/>
      <c r="H98" s="921"/>
      <c r="I98" s="921"/>
      <c r="J98" s="921"/>
      <c r="K98" s="921"/>
      <c r="L98" s="945" t="s">
        <v>1161</v>
      </c>
      <c r="M98" s="954" t="s">
        <v>973</v>
      </c>
      <c r="N98" s="955" t="s">
        <v>314</v>
      </c>
      <c r="O98" s="970">
        <v>15.935</v>
      </c>
      <c r="P98" s="970">
        <v>15.935</v>
      </c>
      <c r="Q98" s="970">
        <v>15.935</v>
      </c>
      <c r="R98" s="970">
        <v>0</v>
      </c>
      <c r="S98" s="970">
        <v>15.73</v>
      </c>
      <c r="T98" s="970">
        <v>16.21</v>
      </c>
      <c r="U98" s="970">
        <v>16.21</v>
      </c>
      <c r="V98" s="937"/>
      <c r="W98" s="776"/>
      <c r="X98" s="776"/>
      <c r="Y98" s="776"/>
    </row>
    <row r="99" spans="1:25">
      <c r="A99" s="932" t="s">
        <v>17</v>
      </c>
      <c r="B99" s="967" t="s">
        <v>978</v>
      </c>
      <c r="C99" s="921"/>
      <c r="D99" s="933" t="s">
        <v>1482</v>
      </c>
      <c r="E99" s="921"/>
      <c r="F99" s="921"/>
      <c r="G99" s="921"/>
      <c r="H99" s="921"/>
      <c r="I99" s="921"/>
      <c r="J99" s="921"/>
      <c r="K99" s="921"/>
      <c r="L99" s="945" t="s">
        <v>1162</v>
      </c>
      <c r="M99" s="954" t="s">
        <v>974</v>
      </c>
      <c r="N99" s="955" t="s">
        <v>484</v>
      </c>
      <c r="O99" s="948">
        <v>0</v>
      </c>
      <c r="P99" s="948">
        <v>36.299999999999997</v>
      </c>
      <c r="Q99" s="948">
        <v>34.880000000000003</v>
      </c>
      <c r="R99" s="937">
        <v>-1.4199999999999946</v>
      </c>
      <c r="S99" s="948">
        <v>0</v>
      </c>
      <c r="T99" s="948">
        <v>49.91</v>
      </c>
      <c r="U99" s="948">
        <v>39.369999999999997</v>
      </c>
      <c r="V99" s="937"/>
      <c r="W99" s="776"/>
      <c r="X99" s="776"/>
      <c r="Y99" s="776"/>
    </row>
    <row r="100" spans="1:25">
      <c r="A100" s="769" t="s">
        <v>101</v>
      </c>
      <c r="B100" s="930" t="s">
        <v>822</v>
      </c>
      <c r="C100" s="921"/>
      <c r="D100" s="921"/>
      <c r="E100" s="921"/>
      <c r="F100" s="921"/>
      <c r="G100" s="921"/>
      <c r="H100" s="921"/>
      <c r="I100" s="921"/>
      <c r="J100" s="921"/>
      <c r="K100" s="921"/>
      <c r="L100" s="672" t="s">
        <v>2862</v>
      </c>
      <c r="M100" s="931"/>
      <c r="N100" s="931"/>
      <c r="O100" s="931"/>
      <c r="P100" s="931"/>
      <c r="Q100" s="931"/>
      <c r="R100" s="931"/>
      <c r="S100" s="931"/>
      <c r="T100" s="931"/>
      <c r="U100" s="931"/>
      <c r="V100" s="931"/>
      <c r="W100" s="931"/>
      <c r="X100" s="931"/>
      <c r="Y100" s="931"/>
    </row>
    <row r="101" spans="1:25">
      <c r="A101" s="932" t="s">
        <v>101</v>
      </c>
      <c r="B101" s="921"/>
      <c r="C101" s="921"/>
      <c r="D101" s="933" t="s">
        <v>1306</v>
      </c>
      <c r="E101" s="921"/>
      <c r="F101" s="921"/>
      <c r="G101" s="921"/>
      <c r="H101" s="921"/>
      <c r="I101" s="921"/>
      <c r="J101" s="921"/>
      <c r="K101" s="921"/>
      <c r="L101" s="934" t="s">
        <v>17</v>
      </c>
      <c r="M101" s="935" t="s">
        <v>452</v>
      </c>
      <c r="N101" s="926" t="s">
        <v>355</v>
      </c>
      <c r="O101" s="936">
        <v>0</v>
      </c>
      <c r="P101" s="936">
        <v>1751.0696599999999</v>
      </c>
      <c r="Q101" s="936">
        <v>1517.9096599999998</v>
      </c>
      <c r="R101" s="936">
        <v>-233.16000000000008</v>
      </c>
      <c r="S101" s="936">
        <v>0</v>
      </c>
      <c r="T101" s="936">
        <v>2015.1687999999999</v>
      </c>
      <c r="U101" s="936">
        <v>1829.9168</v>
      </c>
      <c r="V101" s="937">
        <v>0</v>
      </c>
      <c r="W101" s="776"/>
      <c r="X101" s="776"/>
      <c r="Y101" s="776"/>
    </row>
    <row r="102" spans="1:25" s="464" customFormat="1" ht="22.8">
      <c r="A102" s="938" t="s">
        <v>101</v>
      </c>
      <c r="B102" s="939"/>
      <c r="C102" s="939"/>
      <c r="D102" s="940" t="s">
        <v>1352</v>
      </c>
      <c r="E102" s="939"/>
      <c r="F102" s="939"/>
      <c r="G102" s="939"/>
      <c r="H102" s="939"/>
      <c r="I102" s="939"/>
      <c r="J102" s="939"/>
      <c r="K102" s="939"/>
      <c r="L102" s="941" t="s">
        <v>154</v>
      </c>
      <c r="M102" s="942" t="s">
        <v>1116</v>
      </c>
      <c r="N102" s="943" t="s">
        <v>355</v>
      </c>
      <c r="O102" s="936">
        <v>0</v>
      </c>
      <c r="P102" s="936">
        <v>237.25</v>
      </c>
      <c r="Q102" s="936">
        <v>125.30000000000001</v>
      </c>
      <c r="R102" s="936">
        <v>-111.94999999999999</v>
      </c>
      <c r="S102" s="936">
        <v>0</v>
      </c>
      <c r="T102" s="936">
        <v>160.1</v>
      </c>
      <c r="U102" s="936">
        <v>160.1</v>
      </c>
      <c r="V102" s="936">
        <v>0</v>
      </c>
      <c r="W102" s="944"/>
      <c r="X102" s="944"/>
      <c r="Y102" s="944"/>
    </row>
    <row r="103" spans="1:25">
      <c r="A103" s="932" t="s">
        <v>101</v>
      </c>
      <c r="B103" s="921"/>
      <c r="C103" s="921"/>
      <c r="D103" s="933" t="s">
        <v>1418</v>
      </c>
      <c r="E103" s="921"/>
      <c r="F103" s="921"/>
      <c r="G103" s="921"/>
      <c r="H103" s="921"/>
      <c r="I103" s="921"/>
      <c r="J103" s="921"/>
      <c r="K103" s="921"/>
      <c r="L103" s="945" t="s">
        <v>397</v>
      </c>
      <c r="M103" s="946" t="s">
        <v>1117</v>
      </c>
      <c r="N103" s="926" t="s">
        <v>355</v>
      </c>
      <c r="O103" s="947">
        <v>0</v>
      </c>
      <c r="P103" s="947">
        <v>0</v>
      </c>
      <c r="Q103" s="947">
        <v>0</v>
      </c>
      <c r="R103" s="937">
        <v>0</v>
      </c>
      <c r="S103" s="947">
        <v>0</v>
      </c>
      <c r="T103" s="947">
        <v>0</v>
      </c>
      <c r="U103" s="947">
        <v>0</v>
      </c>
      <c r="V103" s="937">
        <v>0</v>
      </c>
      <c r="W103" s="776"/>
      <c r="X103" s="776"/>
      <c r="Y103" s="776"/>
    </row>
    <row r="104" spans="1:25">
      <c r="A104" s="932" t="s">
        <v>101</v>
      </c>
      <c r="B104" s="921"/>
      <c r="C104" s="921"/>
      <c r="D104" s="933" t="s">
        <v>1419</v>
      </c>
      <c r="E104" s="921"/>
      <c r="F104" s="921"/>
      <c r="G104" s="921"/>
      <c r="H104" s="921"/>
      <c r="I104" s="921"/>
      <c r="J104" s="921"/>
      <c r="K104" s="921"/>
      <c r="L104" s="945" t="s">
        <v>399</v>
      </c>
      <c r="M104" s="946" t="s">
        <v>454</v>
      </c>
      <c r="N104" s="926" t="s">
        <v>355</v>
      </c>
      <c r="O104" s="948"/>
      <c r="P104" s="948">
        <v>131.71</v>
      </c>
      <c r="Q104" s="948">
        <v>19.760000000000002</v>
      </c>
      <c r="R104" s="937">
        <v>-111.95</v>
      </c>
      <c r="S104" s="948"/>
      <c r="T104" s="948">
        <v>22.79</v>
      </c>
      <c r="U104" s="948">
        <v>22.79</v>
      </c>
      <c r="V104" s="937">
        <v>0</v>
      </c>
      <c r="W104" s="776"/>
      <c r="X104" s="776"/>
      <c r="Y104" s="776"/>
    </row>
    <row r="105" spans="1:25">
      <c r="A105" s="932" t="s">
        <v>101</v>
      </c>
      <c r="B105" s="921"/>
      <c r="C105" s="921"/>
      <c r="D105" s="933" t="s">
        <v>1421</v>
      </c>
      <c r="E105" s="921"/>
      <c r="F105" s="921"/>
      <c r="G105" s="921"/>
      <c r="H105" s="921"/>
      <c r="I105" s="921"/>
      <c r="J105" s="921"/>
      <c r="K105" s="921"/>
      <c r="L105" s="945" t="s">
        <v>882</v>
      </c>
      <c r="M105" s="946" t="s">
        <v>455</v>
      </c>
      <c r="N105" s="926" t="s">
        <v>355</v>
      </c>
      <c r="O105" s="948"/>
      <c r="P105" s="948">
        <v>105.54</v>
      </c>
      <c r="Q105" s="948">
        <v>105.54</v>
      </c>
      <c r="R105" s="937">
        <v>0</v>
      </c>
      <c r="S105" s="948"/>
      <c r="T105" s="948">
        <v>137.31</v>
      </c>
      <c r="U105" s="948">
        <v>137.31</v>
      </c>
      <c r="V105" s="937">
        <v>0</v>
      </c>
      <c r="W105" s="776"/>
      <c r="X105" s="776"/>
      <c r="Y105" s="776"/>
    </row>
    <row r="106" spans="1:25" s="464" customFormat="1" ht="22.8">
      <c r="A106" s="938" t="s">
        <v>101</v>
      </c>
      <c r="B106" s="939"/>
      <c r="C106" s="939"/>
      <c r="D106" s="940" t="s">
        <v>1353</v>
      </c>
      <c r="E106" s="939"/>
      <c r="F106" s="939"/>
      <c r="G106" s="939"/>
      <c r="H106" s="939"/>
      <c r="I106" s="939"/>
      <c r="J106" s="939"/>
      <c r="K106" s="939"/>
      <c r="L106" s="941" t="s">
        <v>155</v>
      </c>
      <c r="M106" s="942" t="s">
        <v>1118</v>
      </c>
      <c r="N106" s="943" t="s">
        <v>355</v>
      </c>
      <c r="O106" s="936">
        <v>0</v>
      </c>
      <c r="P106" s="936">
        <v>698.54</v>
      </c>
      <c r="Q106" s="936">
        <v>698.54</v>
      </c>
      <c r="R106" s="936">
        <v>0</v>
      </c>
      <c r="S106" s="936">
        <v>0</v>
      </c>
      <c r="T106" s="936">
        <v>917.91</v>
      </c>
      <c r="U106" s="936">
        <v>904.85</v>
      </c>
      <c r="V106" s="936">
        <v>0</v>
      </c>
      <c r="W106" s="944"/>
      <c r="X106" s="944"/>
      <c r="Y106" s="944"/>
    </row>
    <row r="107" spans="1:25">
      <c r="A107" s="932" t="s">
        <v>101</v>
      </c>
      <c r="B107" s="921"/>
      <c r="C107" s="921"/>
      <c r="D107" s="933" t="s">
        <v>1423</v>
      </c>
      <c r="E107" s="921"/>
      <c r="F107" s="921"/>
      <c r="G107" s="921"/>
      <c r="H107" s="921"/>
      <c r="I107" s="921"/>
      <c r="J107" s="921"/>
      <c r="K107" s="921"/>
      <c r="L107" s="945" t="s">
        <v>453</v>
      </c>
      <c r="M107" s="946" t="s">
        <v>1119</v>
      </c>
      <c r="N107" s="926" t="s">
        <v>355</v>
      </c>
      <c r="O107" s="947">
        <v>0</v>
      </c>
      <c r="P107" s="947">
        <v>698.54</v>
      </c>
      <c r="Q107" s="947">
        <v>698.54</v>
      </c>
      <c r="R107" s="937">
        <v>0</v>
      </c>
      <c r="S107" s="947">
        <v>0</v>
      </c>
      <c r="T107" s="947">
        <v>917.91</v>
      </c>
      <c r="U107" s="947">
        <v>904.85</v>
      </c>
      <c r="V107" s="937">
        <v>0</v>
      </c>
      <c r="W107" s="776"/>
      <c r="X107" s="776"/>
      <c r="Y107" s="776"/>
    </row>
    <row r="108" spans="1:25">
      <c r="A108" s="932" t="s">
        <v>101</v>
      </c>
      <c r="B108" s="921" t="s">
        <v>411</v>
      </c>
      <c r="C108" s="921"/>
      <c r="D108" s="933" t="s">
        <v>1424</v>
      </c>
      <c r="E108" s="921"/>
      <c r="F108" s="921"/>
      <c r="G108" s="921"/>
      <c r="H108" s="921"/>
      <c r="I108" s="921"/>
      <c r="J108" s="921"/>
      <c r="K108" s="921"/>
      <c r="L108" s="945" t="s">
        <v>456</v>
      </c>
      <c r="M108" s="946" t="s">
        <v>1120</v>
      </c>
      <c r="N108" s="926" t="s">
        <v>355</v>
      </c>
      <c r="O108" s="947">
        <v>0</v>
      </c>
      <c r="P108" s="947">
        <v>0</v>
      </c>
      <c r="Q108" s="947">
        <v>0</v>
      </c>
      <c r="R108" s="937">
        <v>0</v>
      </c>
      <c r="S108" s="947">
        <v>0</v>
      </c>
      <c r="T108" s="947">
        <v>0</v>
      </c>
      <c r="U108" s="947">
        <v>0</v>
      </c>
      <c r="V108" s="937">
        <v>0</v>
      </c>
      <c r="W108" s="776"/>
      <c r="X108" s="776"/>
      <c r="Y108" s="776"/>
    </row>
    <row r="109" spans="1:25">
      <c r="A109" s="932" t="s">
        <v>101</v>
      </c>
      <c r="B109" s="921" t="s">
        <v>412</v>
      </c>
      <c r="C109" s="921"/>
      <c r="D109" s="933" t="s">
        <v>1425</v>
      </c>
      <c r="E109" s="921"/>
      <c r="F109" s="921"/>
      <c r="G109" s="921"/>
      <c r="H109" s="921"/>
      <c r="I109" s="921"/>
      <c r="J109" s="921"/>
      <c r="K109" s="921"/>
      <c r="L109" s="945" t="s">
        <v>457</v>
      </c>
      <c r="M109" s="946" t="s">
        <v>1121</v>
      </c>
      <c r="N109" s="926" t="s">
        <v>355</v>
      </c>
      <c r="O109" s="947">
        <v>0</v>
      </c>
      <c r="P109" s="947">
        <v>0</v>
      </c>
      <c r="Q109" s="947">
        <v>0</v>
      </c>
      <c r="R109" s="937">
        <v>0</v>
      </c>
      <c r="S109" s="947">
        <v>0</v>
      </c>
      <c r="T109" s="947">
        <v>0</v>
      </c>
      <c r="U109" s="947">
        <v>0</v>
      </c>
      <c r="V109" s="937">
        <v>0</v>
      </c>
      <c r="W109" s="776"/>
      <c r="X109" s="776"/>
      <c r="Y109" s="776"/>
    </row>
    <row r="110" spans="1:25">
      <c r="A110" s="932" t="s">
        <v>101</v>
      </c>
      <c r="B110" s="921"/>
      <c r="C110" s="921"/>
      <c r="D110" s="933" t="s">
        <v>1456</v>
      </c>
      <c r="E110" s="921"/>
      <c r="F110" s="921"/>
      <c r="G110" s="921"/>
      <c r="H110" s="921"/>
      <c r="I110" s="921"/>
      <c r="J110" s="921"/>
      <c r="K110" s="921"/>
      <c r="L110" s="945" t="s">
        <v>458</v>
      </c>
      <c r="M110" s="946" t="s">
        <v>1122</v>
      </c>
      <c r="N110" s="926" t="s">
        <v>355</v>
      </c>
      <c r="O110" s="948"/>
      <c r="P110" s="948"/>
      <c r="Q110" s="948"/>
      <c r="R110" s="937">
        <v>0</v>
      </c>
      <c r="S110" s="948"/>
      <c r="T110" s="948"/>
      <c r="U110" s="948"/>
      <c r="V110" s="937">
        <v>0</v>
      </c>
      <c r="W110" s="776"/>
      <c r="X110" s="776"/>
      <c r="Y110" s="776"/>
    </row>
    <row r="111" spans="1:25">
      <c r="A111" s="932" t="s">
        <v>101</v>
      </c>
      <c r="B111" s="921" t="s">
        <v>405</v>
      </c>
      <c r="C111" s="921"/>
      <c r="D111" s="933" t="s">
        <v>1457</v>
      </c>
      <c r="E111" s="921"/>
      <c r="F111" s="921"/>
      <c r="G111" s="921"/>
      <c r="H111" s="921"/>
      <c r="I111" s="921"/>
      <c r="J111" s="921"/>
      <c r="K111" s="921"/>
      <c r="L111" s="945" t="s">
        <v>459</v>
      </c>
      <c r="M111" s="946" t="s">
        <v>1123</v>
      </c>
      <c r="N111" s="926" t="s">
        <v>355</v>
      </c>
      <c r="O111" s="947">
        <v>0</v>
      </c>
      <c r="P111" s="947">
        <v>0</v>
      </c>
      <c r="Q111" s="947">
        <v>0</v>
      </c>
      <c r="R111" s="937">
        <v>0</v>
      </c>
      <c r="S111" s="947">
        <v>0</v>
      </c>
      <c r="T111" s="947">
        <v>0</v>
      </c>
      <c r="U111" s="947">
        <v>0</v>
      </c>
      <c r="V111" s="937">
        <v>0</v>
      </c>
      <c r="W111" s="776"/>
      <c r="X111" s="776"/>
      <c r="Y111" s="776"/>
    </row>
    <row r="112" spans="1:25">
      <c r="A112" s="932" t="s">
        <v>101</v>
      </c>
      <c r="B112" s="921" t="s">
        <v>407</v>
      </c>
      <c r="C112" s="921"/>
      <c r="D112" s="933" t="s">
        <v>1458</v>
      </c>
      <c r="E112" s="921"/>
      <c r="F112" s="921"/>
      <c r="G112" s="921"/>
      <c r="H112" s="921"/>
      <c r="I112" s="921"/>
      <c r="J112" s="921"/>
      <c r="K112" s="921"/>
      <c r="L112" s="945" t="s">
        <v>1187</v>
      </c>
      <c r="M112" s="946" t="s">
        <v>1191</v>
      </c>
      <c r="N112" s="926" t="s">
        <v>355</v>
      </c>
      <c r="O112" s="947">
        <v>0</v>
      </c>
      <c r="P112" s="947">
        <v>0</v>
      </c>
      <c r="Q112" s="947">
        <v>0</v>
      </c>
      <c r="R112" s="937">
        <v>0</v>
      </c>
      <c r="S112" s="947">
        <v>0</v>
      </c>
      <c r="T112" s="947">
        <v>0</v>
      </c>
      <c r="U112" s="947">
        <v>0</v>
      </c>
      <c r="V112" s="937">
        <v>0</v>
      </c>
      <c r="W112" s="776"/>
      <c r="X112" s="776"/>
      <c r="Y112" s="776"/>
    </row>
    <row r="113" spans="1:25">
      <c r="A113" s="932" t="s">
        <v>101</v>
      </c>
      <c r="B113" s="921" t="s">
        <v>409</v>
      </c>
      <c r="C113" s="921"/>
      <c r="D113" s="933" t="s">
        <v>1459</v>
      </c>
      <c r="E113" s="921"/>
      <c r="F113" s="921"/>
      <c r="G113" s="921"/>
      <c r="H113" s="921"/>
      <c r="I113" s="921"/>
      <c r="J113" s="921"/>
      <c r="K113" s="921"/>
      <c r="L113" s="945" t="s">
        <v>1188</v>
      </c>
      <c r="M113" s="946" t="s">
        <v>1192</v>
      </c>
      <c r="N113" s="926" t="s">
        <v>355</v>
      </c>
      <c r="O113" s="947">
        <v>0</v>
      </c>
      <c r="P113" s="947">
        <v>0</v>
      </c>
      <c r="Q113" s="947">
        <v>0</v>
      </c>
      <c r="R113" s="937">
        <v>0</v>
      </c>
      <c r="S113" s="947">
        <v>0</v>
      </c>
      <c r="T113" s="947">
        <v>0</v>
      </c>
      <c r="U113" s="947">
        <v>0</v>
      </c>
      <c r="V113" s="937">
        <v>0</v>
      </c>
      <c r="W113" s="776"/>
      <c r="X113" s="776"/>
      <c r="Y113" s="776"/>
    </row>
    <row r="114" spans="1:25">
      <c r="A114" s="932" t="s">
        <v>101</v>
      </c>
      <c r="B114" s="921" t="s">
        <v>410</v>
      </c>
      <c r="C114" s="921"/>
      <c r="D114" s="933" t="s">
        <v>1460</v>
      </c>
      <c r="E114" s="921"/>
      <c r="F114" s="921"/>
      <c r="G114" s="921"/>
      <c r="H114" s="921"/>
      <c r="I114" s="921"/>
      <c r="J114" s="921"/>
      <c r="K114" s="921"/>
      <c r="L114" s="945" t="s">
        <v>1189</v>
      </c>
      <c r="M114" s="946" t="s">
        <v>1193</v>
      </c>
      <c r="N114" s="926" t="s">
        <v>355</v>
      </c>
      <c r="O114" s="947">
        <v>0</v>
      </c>
      <c r="P114" s="947">
        <v>0</v>
      </c>
      <c r="Q114" s="947">
        <v>0</v>
      </c>
      <c r="R114" s="937">
        <v>0</v>
      </c>
      <c r="S114" s="947">
        <v>0</v>
      </c>
      <c r="T114" s="947">
        <v>0</v>
      </c>
      <c r="U114" s="947">
        <v>0</v>
      </c>
      <c r="V114" s="937">
        <v>0</v>
      </c>
      <c r="W114" s="776"/>
      <c r="X114" s="776"/>
      <c r="Y114" s="776"/>
    </row>
    <row r="115" spans="1:25">
      <c r="A115" s="932" t="s">
        <v>101</v>
      </c>
      <c r="B115" s="949" t="s">
        <v>1070</v>
      </c>
      <c r="C115" s="921"/>
      <c r="D115" s="933" t="s">
        <v>1461</v>
      </c>
      <c r="E115" s="921"/>
      <c r="F115" s="921"/>
      <c r="G115" s="921"/>
      <c r="H115" s="921"/>
      <c r="I115" s="921"/>
      <c r="J115" s="921"/>
      <c r="K115" s="921"/>
      <c r="L115" s="945" t="s">
        <v>1190</v>
      </c>
      <c r="M115" s="946" t="s">
        <v>1194</v>
      </c>
      <c r="N115" s="926" t="s">
        <v>355</v>
      </c>
      <c r="O115" s="947">
        <v>0</v>
      </c>
      <c r="P115" s="947">
        <v>0</v>
      </c>
      <c r="Q115" s="947">
        <v>0</v>
      </c>
      <c r="R115" s="937">
        <v>0</v>
      </c>
      <c r="S115" s="947">
        <v>0</v>
      </c>
      <c r="T115" s="947">
        <v>0</v>
      </c>
      <c r="U115" s="947">
        <v>0</v>
      </c>
      <c r="V115" s="937">
        <v>0</v>
      </c>
      <c r="W115" s="776"/>
      <c r="X115" s="776"/>
      <c r="Y115" s="776"/>
    </row>
    <row r="116" spans="1:25" s="464" customFormat="1" ht="57">
      <c r="A116" s="938" t="s">
        <v>101</v>
      </c>
      <c r="B116" s="939"/>
      <c r="C116" s="939"/>
      <c r="D116" s="940" t="s">
        <v>1354</v>
      </c>
      <c r="E116" s="939"/>
      <c r="F116" s="939"/>
      <c r="G116" s="939"/>
      <c r="H116" s="939"/>
      <c r="I116" s="939"/>
      <c r="J116" s="939"/>
      <c r="K116" s="939"/>
      <c r="L116" s="941" t="s">
        <v>363</v>
      </c>
      <c r="M116" s="942" t="s">
        <v>1124</v>
      </c>
      <c r="N116" s="943" t="s">
        <v>355</v>
      </c>
      <c r="O116" s="950"/>
      <c r="P116" s="950"/>
      <c r="Q116" s="950"/>
      <c r="R116" s="936">
        <v>0</v>
      </c>
      <c r="S116" s="950"/>
      <c r="T116" s="950"/>
      <c r="U116" s="950"/>
      <c r="V116" s="936">
        <v>0</v>
      </c>
      <c r="W116" s="944"/>
      <c r="X116" s="944"/>
      <c r="Y116" s="944"/>
    </row>
    <row r="117" spans="1:25" s="464" customFormat="1" ht="45.6">
      <c r="A117" s="938" t="s">
        <v>101</v>
      </c>
      <c r="B117" s="939"/>
      <c r="C117" s="939"/>
      <c r="D117" s="940" t="s">
        <v>1355</v>
      </c>
      <c r="E117" s="939"/>
      <c r="F117" s="939"/>
      <c r="G117" s="939"/>
      <c r="H117" s="939"/>
      <c r="I117" s="939"/>
      <c r="J117" s="939"/>
      <c r="K117" s="939"/>
      <c r="L117" s="941" t="s">
        <v>365</v>
      </c>
      <c r="M117" s="942" t="s">
        <v>1297</v>
      </c>
      <c r="N117" s="943" t="s">
        <v>355</v>
      </c>
      <c r="O117" s="951">
        <v>0</v>
      </c>
      <c r="P117" s="951">
        <v>553.77965999999992</v>
      </c>
      <c r="Q117" s="951">
        <v>553.77965999999992</v>
      </c>
      <c r="R117" s="936">
        <v>0</v>
      </c>
      <c r="S117" s="951">
        <v>0</v>
      </c>
      <c r="T117" s="951">
        <v>628.08479999999997</v>
      </c>
      <c r="U117" s="951">
        <v>628.08479999999997</v>
      </c>
      <c r="V117" s="936">
        <v>0</v>
      </c>
      <c r="W117" s="944"/>
      <c r="X117" s="944"/>
      <c r="Y117" s="944"/>
    </row>
    <row r="118" spans="1:25">
      <c r="A118" s="932" t="s">
        <v>101</v>
      </c>
      <c r="B118" s="848" t="s">
        <v>1163</v>
      </c>
      <c r="C118" s="921"/>
      <c r="D118" s="933" t="s">
        <v>1429</v>
      </c>
      <c r="E118" s="921"/>
      <c r="F118" s="921"/>
      <c r="G118" s="921"/>
      <c r="H118" s="921"/>
      <c r="I118" s="921"/>
      <c r="J118" s="921"/>
      <c r="K118" s="921"/>
      <c r="L118" s="945" t="s">
        <v>466</v>
      </c>
      <c r="M118" s="946" t="s">
        <v>1125</v>
      </c>
      <c r="N118" s="926" t="s">
        <v>355</v>
      </c>
      <c r="O118" s="947">
        <v>0</v>
      </c>
      <c r="P118" s="947">
        <v>425.33</v>
      </c>
      <c r="Q118" s="947">
        <v>425.33</v>
      </c>
      <c r="R118" s="937">
        <v>0</v>
      </c>
      <c r="S118" s="947">
        <v>0</v>
      </c>
      <c r="T118" s="947">
        <v>482.4</v>
      </c>
      <c r="U118" s="947">
        <v>482.4</v>
      </c>
      <c r="V118" s="937">
        <v>0</v>
      </c>
      <c r="W118" s="776"/>
      <c r="X118" s="776"/>
      <c r="Y118" s="776"/>
    </row>
    <row r="119" spans="1:25" ht="22.8">
      <c r="A119" s="932" t="s">
        <v>101</v>
      </c>
      <c r="B119" s="848" t="s">
        <v>1164</v>
      </c>
      <c r="C119" s="921"/>
      <c r="D119" s="933" t="s">
        <v>1430</v>
      </c>
      <c r="E119" s="921"/>
      <c r="F119" s="921"/>
      <c r="G119" s="921"/>
      <c r="H119" s="921"/>
      <c r="I119" s="921"/>
      <c r="J119" s="921"/>
      <c r="K119" s="921"/>
      <c r="L119" s="945" t="s">
        <v>473</v>
      </c>
      <c r="M119" s="946" t="s">
        <v>1298</v>
      </c>
      <c r="N119" s="926" t="s">
        <v>355</v>
      </c>
      <c r="O119" s="947">
        <v>0</v>
      </c>
      <c r="P119" s="947">
        <v>128.44965999999999</v>
      </c>
      <c r="Q119" s="947">
        <v>128.44965999999999</v>
      </c>
      <c r="R119" s="937">
        <v>0</v>
      </c>
      <c r="S119" s="947">
        <v>0</v>
      </c>
      <c r="T119" s="947">
        <v>145.6848</v>
      </c>
      <c r="U119" s="947">
        <v>145.6848</v>
      </c>
      <c r="V119" s="937">
        <v>0</v>
      </c>
      <c r="W119" s="776"/>
      <c r="X119" s="776"/>
      <c r="Y119" s="776"/>
    </row>
    <row r="120" spans="1:25" s="464" customFormat="1">
      <c r="A120" s="938" t="s">
        <v>101</v>
      </c>
      <c r="B120" s="939"/>
      <c r="C120" s="939"/>
      <c r="D120" s="940" t="s">
        <v>1408</v>
      </c>
      <c r="E120" s="939"/>
      <c r="F120" s="939"/>
      <c r="G120" s="939"/>
      <c r="H120" s="939"/>
      <c r="I120" s="939"/>
      <c r="J120" s="939"/>
      <c r="K120" s="939"/>
      <c r="L120" s="941" t="s">
        <v>367</v>
      </c>
      <c r="M120" s="942" t="s">
        <v>1126</v>
      </c>
      <c r="N120" s="943" t="s">
        <v>355</v>
      </c>
      <c r="O120" s="950"/>
      <c r="P120" s="950"/>
      <c r="Q120" s="950"/>
      <c r="R120" s="936">
        <v>0</v>
      </c>
      <c r="S120" s="950"/>
      <c r="T120" s="950"/>
      <c r="U120" s="950"/>
      <c r="V120" s="936">
        <v>0</v>
      </c>
      <c r="W120" s="944"/>
      <c r="X120" s="944"/>
      <c r="Y120" s="944"/>
    </row>
    <row r="121" spans="1:25" s="464" customFormat="1">
      <c r="A121" s="938" t="s">
        <v>101</v>
      </c>
      <c r="B121" s="939"/>
      <c r="C121" s="939"/>
      <c r="D121" s="940" t="s">
        <v>1462</v>
      </c>
      <c r="E121" s="939"/>
      <c r="F121" s="939"/>
      <c r="G121" s="939"/>
      <c r="H121" s="939"/>
      <c r="I121" s="939"/>
      <c r="J121" s="939"/>
      <c r="K121" s="939"/>
      <c r="L121" s="941" t="s">
        <v>1003</v>
      </c>
      <c r="M121" s="942" t="s">
        <v>1127</v>
      </c>
      <c r="N121" s="943" t="s">
        <v>355</v>
      </c>
      <c r="O121" s="950"/>
      <c r="P121" s="950"/>
      <c r="Q121" s="950"/>
      <c r="R121" s="936">
        <v>0</v>
      </c>
      <c r="S121" s="950"/>
      <c r="T121" s="950"/>
      <c r="U121" s="950"/>
      <c r="V121" s="936">
        <v>0</v>
      </c>
      <c r="W121" s="944"/>
      <c r="X121" s="944"/>
      <c r="Y121" s="944"/>
    </row>
    <row r="122" spans="1:25" s="464" customFormat="1">
      <c r="A122" s="938" t="s">
        <v>101</v>
      </c>
      <c r="B122" s="939"/>
      <c r="C122" s="939"/>
      <c r="D122" s="940" t="s">
        <v>1463</v>
      </c>
      <c r="E122" s="939"/>
      <c r="F122" s="939"/>
      <c r="G122" s="939"/>
      <c r="H122" s="939"/>
      <c r="I122" s="939"/>
      <c r="J122" s="939"/>
      <c r="K122" s="939"/>
      <c r="L122" s="941" t="s">
        <v>1128</v>
      </c>
      <c r="M122" s="942" t="s">
        <v>1129</v>
      </c>
      <c r="N122" s="943" t="s">
        <v>355</v>
      </c>
      <c r="O122" s="936">
        <v>0</v>
      </c>
      <c r="P122" s="936">
        <v>261.50000000000006</v>
      </c>
      <c r="Q122" s="936">
        <v>140.29000000000002</v>
      </c>
      <c r="R122" s="936">
        <v>-121.21000000000004</v>
      </c>
      <c r="S122" s="936">
        <v>0</v>
      </c>
      <c r="T122" s="936">
        <v>309.07400000000007</v>
      </c>
      <c r="U122" s="936">
        <v>136.88200000000001</v>
      </c>
      <c r="V122" s="936">
        <v>0</v>
      </c>
      <c r="W122" s="944"/>
      <c r="X122" s="944"/>
      <c r="Y122" s="944"/>
    </row>
    <row r="123" spans="1:25">
      <c r="A123" s="932" t="s">
        <v>101</v>
      </c>
      <c r="B123" s="921"/>
      <c r="C123" s="921"/>
      <c r="D123" s="933" t="s">
        <v>1463</v>
      </c>
      <c r="E123" s="921" t="s">
        <v>1131</v>
      </c>
      <c r="F123" s="921"/>
      <c r="G123" s="921"/>
      <c r="H123" s="921"/>
      <c r="I123" s="921"/>
      <c r="J123" s="921"/>
      <c r="K123" s="921"/>
      <c r="L123" s="945" t="s">
        <v>1130</v>
      </c>
      <c r="M123" s="946" t="s">
        <v>1131</v>
      </c>
      <c r="N123" s="926" t="s">
        <v>355</v>
      </c>
      <c r="O123" s="948"/>
      <c r="P123" s="948"/>
      <c r="Q123" s="948"/>
      <c r="R123" s="937">
        <v>0</v>
      </c>
      <c r="S123" s="948"/>
      <c r="T123" s="948"/>
      <c r="U123" s="948"/>
      <c r="V123" s="937">
        <v>0</v>
      </c>
      <c r="W123" s="776"/>
      <c r="X123" s="776"/>
      <c r="Y123" s="776"/>
    </row>
    <row r="124" spans="1:25">
      <c r="A124" s="932" t="s">
        <v>101</v>
      </c>
      <c r="B124" s="921"/>
      <c r="C124" s="921"/>
      <c r="D124" s="933" t="s">
        <v>1463</v>
      </c>
      <c r="E124" s="921" t="s">
        <v>1133</v>
      </c>
      <c r="F124" s="921"/>
      <c r="G124" s="921"/>
      <c r="H124" s="921"/>
      <c r="I124" s="921"/>
      <c r="J124" s="921"/>
      <c r="K124" s="921"/>
      <c r="L124" s="945" t="s">
        <v>1132</v>
      </c>
      <c r="M124" s="946" t="s">
        <v>1133</v>
      </c>
      <c r="N124" s="926" t="s">
        <v>355</v>
      </c>
      <c r="O124" s="948"/>
      <c r="P124" s="948"/>
      <c r="Q124" s="948"/>
      <c r="R124" s="937">
        <v>0</v>
      </c>
      <c r="S124" s="948"/>
      <c r="T124" s="948"/>
      <c r="U124" s="948"/>
      <c r="V124" s="937">
        <v>0</v>
      </c>
      <c r="W124" s="776"/>
      <c r="X124" s="776"/>
      <c r="Y124" s="776"/>
    </row>
    <row r="125" spans="1:25">
      <c r="A125" s="932" t="s">
        <v>101</v>
      </c>
      <c r="B125" s="921"/>
      <c r="C125" s="921"/>
      <c r="D125" s="933" t="s">
        <v>1463</v>
      </c>
      <c r="E125" s="921" t="s">
        <v>1135</v>
      </c>
      <c r="F125" s="921"/>
      <c r="G125" s="921"/>
      <c r="H125" s="921"/>
      <c r="I125" s="921"/>
      <c r="J125" s="921"/>
      <c r="K125" s="921"/>
      <c r="L125" s="945" t="s">
        <v>1134</v>
      </c>
      <c r="M125" s="946" t="s">
        <v>1135</v>
      </c>
      <c r="N125" s="926" t="s">
        <v>355</v>
      </c>
      <c r="O125" s="948"/>
      <c r="P125" s="948">
        <v>40.61</v>
      </c>
      <c r="Q125" s="948">
        <v>40.61</v>
      </c>
      <c r="R125" s="937">
        <v>0</v>
      </c>
      <c r="S125" s="948"/>
      <c r="T125" s="948">
        <v>31.15</v>
      </c>
      <c r="U125" s="948">
        <v>31.15</v>
      </c>
      <c r="V125" s="937">
        <v>0</v>
      </c>
      <c r="W125" s="776"/>
      <c r="X125" s="776"/>
      <c r="Y125" s="776"/>
    </row>
    <row r="126" spans="1:25">
      <c r="A126" s="932" t="s">
        <v>101</v>
      </c>
      <c r="B126" s="921"/>
      <c r="C126" s="921"/>
      <c r="D126" s="933" t="s">
        <v>1463</v>
      </c>
      <c r="E126" s="921" t="s">
        <v>460</v>
      </c>
      <c r="F126" s="921"/>
      <c r="G126" s="921"/>
      <c r="H126" s="921"/>
      <c r="I126" s="921"/>
      <c r="J126" s="921"/>
      <c r="K126" s="921"/>
      <c r="L126" s="945" t="s">
        <v>1136</v>
      </c>
      <c r="M126" s="946" t="s">
        <v>460</v>
      </c>
      <c r="N126" s="926" t="s">
        <v>355</v>
      </c>
      <c r="O126" s="948"/>
      <c r="P126" s="948"/>
      <c r="Q126" s="948"/>
      <c r="R126" s="937">
        <v>0</v>
      </c>
      <c r="S126" s="948"/>
      <c r="T126" s="948"/>
      <c r="U126" s="948"/>
      <c r="V126" s="937">
        <v>0</v>
      </c>
      <c r="W126" s="776"/>
      <c r="X126" s="776"/>
      <c r="Y126" s="776"/>
    </row>
    <row r="127" spans="1:25">
      <c r="A127" s="930">
        <v>2</v>
      </c>
      <c r="B127" s="921"/>
      <c r="C127" s="921"/>
      <c r="D127" s="933" t="s">
        <v>1463</v>
      </c>
      <c r="E127" s="921" t="s">
        <v>2788</v>
      </c>
      <c r="F127" s="921"/>
      <c r="G127" s="921"/>
      <c r="H127" s="921"/>
      <c r="I127" s="921"/>
      <c r="J127" s="921"/>
      <c r="K127" s="646"/>
      <c r="L127" s="869" t="s">
        <v>2781</v>
      </c>
      <c r="M127" s="952" t="s">
        <v>2788</v>
      </c>
      <c r="N127" s="926" t="s">
        <v>355</v>
      </c>
      <c r="O127" s="948"/>
      <c r="P127" s="948">
        <v>171.39</v>
      </c>
      <c r="Q127" s="948">
        <v>98.56</v>
      </c>
      <c r="R127" s="937">
        <v>-72.829999999999984</v>
      </c>
      <c r="S127" s="948"/>
      <c r="T127" s="948">
        <v>145.33000000000001</v>
      </c>
      <c r="U127" s="948">
        <v>104.462</v>
      </c>
      <c r="V127" s="937">
        <v>0</v>
      </c>
      <c r="W127" s="776"/>
      <c r="X127" s="776"/>
      <c r="Y127" s="776"/>
    </row>
    <row r="128" spans="1:25">
      <c r="A128" s="930">
        <v>2</v>
      </c>
      <c r="B128" s="921"/>
      <c r="C128" s="921"/>
      <c r="D128" s="933" t="s">
        <v>1463</v>
      </c>
      <c r="E128" s="921" t="s">
        <v>2784</v>
      </c>
      <c r="F128" s="921"/>
      <c r="G128" s="921"/>
      <c r="H128" s="921"/>
      <c r="I128" s="921"/>
      <c r="J128" s="921"/>
      <c r="K128" s="646"/>
      <c r="L128" s="869" t="s">
        <v>2783</v>
      </c>
      <c r="M128" s="952" t="s">
        <v>2784</v>
      </c>
      <c r="N128" s="926" t="s">
        <v>355</v>
      </c>
      <c r="O128" s="948"/>
      <c r="P128" s="948">
        <v>1.1200000000000001</v>
      </c>
      <c r="Q128" s="948">
        <v>1.1200000000000001</v>
      </c>
      <c r="R128" s="937">
        <v>0</v>
      </c>
      <c r="S128" s="948"/>
      <c r="T128" s="948">
        <v>1.27</v>
      </c>
      <c r="U128" s="948">
        <v>1.27</v>
      </c>
      <c r="V128" s="937">
        <v>0</v>
      </c>
      <c r="W128" s="776"/>
      <c r="X128" s="776"/>
      <c r="Y128" s="776"/>
    </row>
    <row r="129" spans="1:25">
      <c r="A129" s="930">
        <v>2</v>
      </c>
      <c r="B129" s="921"/>
      <c r="C129" s="921"/>
      <c r="D129" s="933" t="s">
        <v>1463</v>
      </c>
      <c r="E129" s="921" t="s">
        <v>330</v>
      </c>
      <c r="F129" s="921"/>
      <c r="G129" s="921"/>
      <c r="H129" s="921"/>
      <c r="I129" s="921"/>
      <c r="J129" s="921"/>
      <c r="K129" s="646"/>
      <c r="L129" s="869" t="s">
        <v>2785</v>
      </c>
      <c r="M129" s="952" t="s">
        <v>330</v>
      </c>
      <c r="N129" s="926" t="s">
        <v>355</v>
      </c>
      <c r="O129" s="948"/>
      <c r="P129" s="948">
        <v>47.34</v>
      </c>
      <c r="Q129" s="948">
        <v>0</v>
      </c>
      <c r="R129" s="937">
        <v>-47.34</v>
      </c>
      <c r="S129" s="948"/>
      <c r="T129" s="948">
        <v>125.7</v>
      </c>
      <c r="U129" s="948">
        <v>0</v>
      </c>
      <c r="V129" s="937">
        <v>0</v>
      </c>
      <c r="W129" s="776"/>
      <c r="X129" s="776"/>
      <c r="Y129" s="776"/>
    </row>
    <row r="130" spans="1:25">
      <c r="A130" s="930">
        <v>2</v>
      </c>
      <c r="B130" s="921"/>
      <c r="C130" s="921"/>
      <c r="D130" s="933" t="s">
        <v>1463</v>
      </c>
      <c r="E130" s="921" t="s">
        <v>1117</v>
      </c>
      <c r="F130" s="921"/>
      <c r="G130" s="921"/>
      <c r="H130" s="921"/>
      <c r="I130" s="921"/>
      <c r="J130" s="921"/>
      <c r="K130" s="646"/>
      <c r="L130" s="869" t="s">
        <v>2786</v>
      </c>
      <c r="M130" s="952" t="s">
        <v>1117</v>
      </c>
      <c r="N130" s="926" t="s">
        <v>355</v>
      </c>
      <c r="O130" s="948"/>
      <c r="P130" s="948">
        <v>1.04</v>
      </c>
      <c r="Q130" s="948">
        <v>0</v>
      </c>
      <c r="R130" s="937">
        <v>-1.04</v>
      </c>
      <c r="S130" s="948"/>
      <c r="T130" s="948">
        <v>5.6239999999999997</v>
      </c>
      <c r="U130" s="948">
        <v>0</v>
      </c>
      <c r="V130" s="937">
        <v>0</v>
      </c>
      <c r="W130" s="776"/>
      <c r="X130" s="776"/>
      <c r="Y130" s="776"/>
    </row>
    <row r="131" spans="1:25" s="464" customFormat="1">
      <c r="A131" s="938" t="s">
        <v>101</v>
      </c>
      <c r="B131" s="939"/>
      <c r="C131" s="939"/>
      <c r="D131" s="940" t="s">
        <v>1307</v>
      </c>
      <c r="E131" s="939"/>
      <c r="F131" s="939"/>
      <c r="G131" s="939"/>
      <c r="H131" s="939"/>
      <c r="I131" s="939"/>
      <c r="J131" s="939"/>
      <c r="K131" s="939"/>
      <c r="L131" s="941" t="s">
        <v>101</v>
      </c>
      <c r="M131" s="935" t="s">
        <v>461</v>
      </c>
      <c r="N131" s="953" t="s">
        <v>355</v>
      </c>
      <c r="O131" s="936">
        <v>0</v>
      </c>
      <c r="P131" s="936">
        <v>164.14</v>
      </c>
      <c r="Q131" s="936">
        <v>115.89</v>
      </c>
      <c r="R131" s="936">
        <v>-48.249999999999986</v>
      </c>
      <c r="S131" s="936">
        <v>0</v>
      </c>
      <c r="T131" s="936">
        <v>146.34</v>
      </c>
      <c r="U131" s="936">
        <v>116</v>
      </c>
      <c r="V131" s="936">
        <v>0</v>
      </c>
      <c r="W131" s="944"/>
      <c r="X131" s="944"/>
      <c r="Y131" s="944"/>
    </row>
    <row r="132" spans="1:25" ht="34.200000000000003">
      <c r="A132" s="932" t="s">
        <v>101</v>
      </c>
      <c r="B132" s="921"/>
      <c r="C132" s="921"/>
      <c r="D132" s="933" t="s">
        <v>1356</v>
      </c>
      <c r="E132" s="921"/>
      <c r="F132" s="921"/>
      <c r="G132" s="921"/>
      <c r="H132" s="921"/>
      <c r="I132" s="921"/>
      <c r="J132" s="921"/>
      <c r="K132" s="921"/>
      <c r="L132" s="945" t="s">
        <v>16</v>
      </c>
      <c r="M132" s="954" t="s">
        <v>1137</v>
      </c>
      <c r="N132" s="955" t="s">
        <v>355</v>
      </c>
      <c r="O132" s="948"/>
      <c r="P132" s="948">
        <v>164.14</v>
      </c>
      <c r="Q132" s="948">
        <v>115.89</v>
      </c>
      <c r="R132" s="937">
        <v>-48.249999999999986</v>
      </c>
      <c r="S132" s="948"/>
      <c r="T132" s="948">
        <v>146.34</v>
      </c>
      <c r="U132" s="948">
        <v>116</v>
      </c>
      <c r="V132" s="937">
        <v>0</v>
      </c>
      <c r="W132" s="776"/>
      <c r="X132" s="776"/>
      <c r="Y132" s="776"/>
    </row>
    <row r="133" spans="1:25" ht="34.200000000000003">
      <c r="A133" s="932" t="s">
        <v>101</v>
      </c>
      <c r="B133" s="921"/>
      <c r="C133" s="921"/>
      <c r="D133" s="933" t="s">
        <v>1357</v>
      </c>
      <c r="E133" s="921"/>
      <c r="F133" s="921"/>
      <c r="G133" s="921"/>
      <c r="H133" s="921"/>
      <c r="I133" s="921"/>
      <c r="J133" s="921"/>
      <c r="K133" s="921"/>
      <c r="L133" s="945" t="s">
        <v>143</v>
      </c>
      <c r="M133" s="954" t="s">
        <v>1299</v>
      </c>
      <c r="N133" s="955" t="s">
        <v>355</v>
      </c>
      <c r="O133" s="937">
        <v>0</v>
      </c>
      <c r="P133" s="937">
        <v>0</v>
      </c>
      <c r="Q133" s="937">
        <v>0</v>
      </c>
      <c r="R133" s="937">
        <v>0</v>
      </c>
      <c r="S133" s="937">
        <v>0</v>
      </c>
      <c r="T133" s="937">
        <v>0</v>
      </c>
      <c r="U133" s="937">
        <v>0</v>
      </c>
      <c r="V133" s="937">
        <v>0</v>
      </c>
      <c r="W133" s="776"/>
      <c r="X133" s="776"/>
      <c r="Y133" s="776"/>
    </row>
    <row r="134" spans="1:25">
      <c r="A134" s="932" t="s">
        <v>101</v>
      </c>
      <c r="B134" s="921" t="s">
        <v>1165</v>
      </c>
      <c r="C134" s="921"/>
      <c r="D134" s="933" t="s">
        <v>1464</v>
      </c>
      <c r="E134" s="921"/>
      <c r="F134" s="921"/>
      <c r="G134" s="921"/>
      <c r="H134" s="921"/>
      <c r="I134" s="921"/>
      <c r="J134" s="921"/>
      <c r="K134" s="921"/>
      <c r="L134" s="945" t="s">
        <v>144</v>
      </c>
      <c r="M134" s="946" t="s">
        <v>465</v>
      </c>
      <c r="N134" s="955" t="s">
        <v>355</v>
      </c>
      <c r="O134" s="947">
        <v>0</v>
      </c>
      <c r="P134" s="947">
        <v>0</v>
      </c>
      <c r="Q134" s="947">
        <v>0</v>
      </c>
      <c r="R134" s="937">
        <v>0</v>
      </c>
      <c r="S134" s="947">
        <v>0</v>
      </c>
      <c r="T134" s="947">
        <v>0</v>
      </c>
      <c r="U134" s="947">
        <v>0</v>
      </c>
      <c r="V134" s="937">
        <v>0</v>
      </c>
      <c r="W134" s="776"/>
      <c r="X134" s="776"/>
      <c r="Y134" s="776"/>
    </row>
    <row r="135" spans="1:25" ht="22.8">
      <c r="A135" s="932" t="s">
        <v>101</v>
      </c>
      <c r="B135" s="921" t="s">
        <v>1166</v>
      </c>
      <c r="C135" s="921"/>
      <c r="D135" s="933" t="s">
        <v>1465</v>
      </c>
      <c r="E135" s="921"/>
      <c r="F135" s="921"/>
      <c r="G135" s="921"/>
      <c r="H135" s="921"/>
      <c r="I135" s="921"/>
      <c r="J135" s="921"/>
      <c r="K135" s="921"/>
      <c r="L135" s="945" t="s">
        <v>447</v>
      </c>
      <c r="M135" s="946" t="s">
        <v>1300</v>
      </c>
      <c r="N135" s="955" t="s">
        <v>355</v>
      </c>
      <c r="O135" s="947">
        <v>0</v>
      </c>
      <c r="P135" s="947">
        <v>0</v>
      </c>
      <c r="Q135" s="947">
        <v>0</v>
      </c>
      <c r="R135" s="937">
        <v>0</v>
      </c>
      <c r="S135" s="947">
        <v>0</v>
      </c>
      <c r="T135" s="947">
        <v>0</v>
      </c>
      <c r="U135" s="947">
        <v>0</v>
      </c>
      <c r="V135" s="937">
        <v>0</v>
      </c>
      <c r="W135" s="776"/>
      <c r="X135" s="776"/>
      <c r="Y135" s="776"/>
    </row>
    <row r="136" spans="1:25" s="464" customFormat="1">
      <c r="A136" s="932" t="s">
        <v>101</v>
      </c>
      <c r="B136" s="939"/>
      <c r="C136" s="939"/>
      <c r="D136" s="940" t="s">
        <v>1308</v>
      </c>
      <c r="E136" s="939"/>
      <c r="F136" s="939"/>
      <c r="G136" s="939"/>
      <c r="H136" s="939"/>
      <c r="I136" s="939"/>
      <c r="J136" s="939"/>
      <c r="K136" s="939"/>
      <c r="L136" s="941" t="s">
        <v>102</v>
      </c>
      <c r="M136" s="935" t="s">
        <v>1138</v>
      </c>
      <c r="N136" s="953" t="s">
        <v>355</v>
      </c>
      <c r="O136" s="951">
        <v>0</v>
      </c>
      <c r="P136" s="951">
        <v>315.97611999999998</v>
      </c>
      <c r="Q136" s="951">
        <v>309.58612000000005</v>
      </c>
      <c r="R136" s="936">
        <v>-6.3899999999999295</v>
      </c>
      <c r="S136" s="951">
        <v>0</v>
      </c>
      <c r="T136" s="951">
        <v>699.85419999999999</v>
      </c>
      <c r="U136" s="951">
        <v>351.30459999999999</v>
      </c>
      <c r="V136" s="936">
        <v>0</v>
      </c>
      <c r="W136" s="944"/>
      <c r="X136" s="944"/>
      <c r="Y136" s="944"/>
    </row>
    <row r="137" spans="1:25" ht="22.8">
      <c r="A137" s="932" t="s">
        <v>101</v>
      </c>
      <c r="B137" s="921" t="s">
        <v>1169</v>
      </c>
      <c r="C137" s="921"/>
      <c r="D137" s="933" t="s">
        <v>1324</v>
      </c>
      <c r="E137" s="921"/>
      <c r="F137" s="921"/>
      <c r="G137" s="921"/>
      <c r="H137" s="921"/>
      <c r="I137" s="921"/>
      <c r="J137" s="921"/>
      <c r="K137" s="921"/>
      <c r="L137" s="945" t="s">
        <v>158</v>
      </c>
      <c r="M137" s="954" t="s">
        <v>1139</v>
      </c>
      <c r="N137" s="955" t="s">
        <v>355</v>
      </c>
      <c r="O137" s="947">
        <v>0</v>
      </c>
      <c r="P137" s="947">
        <v>14.77</v>
      </c>
      <c r="Q137" s="947">
        <v>11.35</v>
      </c>
      <c r="R137" s="937">
        <v>-3.42</v>
      </c>
      <c r="S137" s="947">
        <v>0</v>
      </c>
      <c r="T137" s="947">
        <v>16.215</v>
      </c>
      <c r="U137" s="947">
        <v>11.94</v>
      </c>
      <c r="V137" s="937">
        <v>0</v>
      </c>
      <c r="W137" s="776"/>
      <c r="X137" s="776"/>
      <c r="Y137" s="776"/>
    </row>
    <row r="138" spans="1:25" ht="34.200000000000003">
      <c r="A138" s="932" t="s">
        <v>101</v>
      </c>
      <c r="B138" s="921"/>
      <c r="C138" s="921"/>
      <c r="D138" s="933" t="s">
        <v>1325</v>
      </c>
      <c r="E138" s="921"/>
      <c r="F138" s="921"/>
      <c r="G138" s="921"/>
      <c r="H138" s="921"/>
      <c r="I138" s="921"/>
      <c r="J138" s="921"/>
      <c r="K138" s="921"/>
      <c r="L138" s="945" t="s">
        <v>159</v>
      </c>
      <c r="M138" s="954" t="s">
        <v>1301</v>
      </c>
      <c r="N138" s="955" t="s">
        <v>355</v>
      </c>
      <c r="O138" s="947">
        <v>0</v>
      </c>
      <c r="P138" s="947">
        <v>298.23612000000003</v>
      </c>
      <c r="Q138" s="947">
        <v>298.23612000000003</v>
      </c>
      <c r="R138" s="937">
        <v>0</v>
      </c>
      <c r="S138" s="947">
        <v>0</v>
      </c>
      <c r="T138" s="947">
        <v>676.51919999999996</v>
      </c>
      <c r="U138" s="947">
        <v>338.25959999999998</v>
      </c>
      <c r="V138" s="937">
        <v>0</v>
      </c>
      <c r="W138" s="776"/>
      <c r="X138" s="776"/>
      <c r="Y138" s="776"/>
    </row>
    <row r="139" spans="1:25" ht="22.8">
      <c r="A139" s="932" t="s">
        <v>101</v>
      </c>
      <c r="B139" s="921"/>
      <c r="C139" s="921"/>
      <c r="D139" s="933" t="s">
        <v>1360</v>
      </c>
      <c r="E139" s="921"/>
      <c r="F139" s="921"/>
      <c r="G139" s="921"/>
      <c r="H139" s="921"/>
      <c r="I139" s="921"/>
      <c r="J139" s="921"/>
      <c r="K139" s="921"/>
      <c r="L139" s="945" t="s">
        <v>842</v>
      </c>
      <c r="M139" s="946" t="s">
        <v>1200</v>
      </c>
      <c r="N139" s="955" t="s">
        <v>355</v>
      </c>
      <c r="O139" s="947">
        <v>0</v>
      </c>
      <c r="P139" s="947">
        <v>229.06</v>
      </c>
      <c r="Q139" s="947">
        <v>229.06</v>
      </c>
      <c r="R139" s="937">
        <v>0</v>
      </c>
      <c r="S139" s="947">
        <v>0</v>
      </c>
      <c r="T139" s="947">
        <v>519.6</v>
      </c>
      <c r="U139" s="947">
        <v>259.8</v>
      </c>
      <c r="V139" s="937">
        <v>0</v>
      </c>
      <c r="W139" s="776"/>
      <c r="X139" s="776"/>
      <c r="Y139" s="776"/>
    </row>
    <row r="140" spans="1:25" ht="34.200000000000003">
      <c r="A140" s="932" t="s">
        <v>101</v>
      </c>
      <c r="B140" s="921"/>
      <c r="C140" s="921"/>
      <c r="D140" s="933" t="s">
        <v>1361</v>
      </c>
      <c r="E140" s="921"/>
      <c r="F140" s="921"/>
      <c r="G140" s="921"/>
      <c r="H140" s="921"/>
      <c r="I140" s="921"/>
      <c r="J140" s="921"/>
      <c r="K140" s="921"/>
      <c r="L140" s="945" t="s">
        <v>843</v>
      </c>
      <c r="M140" s="946" t="s">
        <v>1302</v>
      </c>
      <c r="N140" s="955" t="s">
        <v>355</v>
      </c>
      <c r="O140" s="947">
        <v>0</v>
      </c>
      <c r="P140" s="947">
        <v>69.176119999999997</v>
      </c>
      <c r="Q140" s="947">
        <v>69.176119999999997</v>
      </c>
      <c r="R140" s="937">
        <v>0</v>
      </c>
      <c r="S140" s="947">
        <v>0</v>
      </c>
      <c r="T140" s="947">
        <v>156.91919999999999</v>
      </c>
      <c r="U140" s="947">
        <v>78.459599999999995</v>
      </c>
      <c r="V140" s="937">
        <v>0</v>
      </c>
      <c r="W140" s="776"/>
      <c r="X140" s="776"/>
      <c r="Y140" s="776"/>
    </row>
    <row r="141" spans="1:25" ht="34.200000000000003">
      <c r="A141" s="932" t="s">
        <v>101</v>
      </c>
      <c r="B141" s="921" t="s">
        <v>1170</v>
      </c>
      <c r="C141" s="921"/>
      <c r="D141" s="933" t="s">
        <v>1326</v>
      </c>
      <c r="E141" s="921"/>
      <c r="F141" s="921"/>
      <c r="G141" s="921"/>
      <c r="H141" s="921"/>
      <c r="I141" s="921"/>
      <c r="J141" s="921"/>
      <c r="K141" s="921"/>
      <c r="L141" s="945" t="s">
        <v>372</v>
      </c>
      <c r="M141" s="954" t="s">
        <v>1140</v>
      </c>
      <c r="N141" s="955" t="s">
        <v>355</v>
      </c>
      <c r="O141" s="947">
        <v>0</v>
      </c>
      <c r="P141" s="947">
        <v>0</v>
      </c>
      <c r="Q141" s="947">
        <v>0</v>
      </c>
      <c r="R141" s="937">
        <v>0</v>
      </c>
      <c r="S141" s="947">
        <v>0</v>
      </c>
      <c r="T141" s="947">
        <v>0</v>
      </c>
      <c r="U141" s="947">
        <v>0</v>
      </c>
      <c r="V141" s="937">
        <v>0</v>
      </c>
      <c r="W141" s="776"/>
      <c r="X141" s="776"/>
      <c r="Y141" s="776"/>
    </row>
    <row r="142" spans="1:25">
      <c r="A142" s="932" t="s">
        <v>101</v>
      </c>
      <c r="B142" s="921" t="s">
        <v>1171</v>
      </c>
      <c r="C142" s="921"/>
      <c r="D142" s="933" t="s">
        <v>1412</v>
      </c>
      <c r="E142" s="921"/>
      <c r="F142" s="921"/>
      <c r="G142" s="921"/>
      <c r="H142" s="921"/>
      <c r="I142" s="921"/>
      <c r="J142" s="921"/>
      <c r="K142" s="921"/>
      <c r="L142" s="945" t="s">
        <v>373</v>
      </c>
      <c r="M142" s="954" t="s">
        <v>1083</v>
      </c>
      <c r="N142" s="955" t="s">
        <v>355</v>
      </c>
      <c r="O142" s="947">
        <v>0</v>
      </c>
      <c r="P142" s="947">
        <v>0</v>
      </c>
      <c r="Q142" s="947">
        <v>0</v>
      </c>
      <c r="R142" s="937">
        <v>0</v>
      </c>
      <c r="S142" s="947">
        <v>0</v>
      </c>
      <c r="T142" s="947">
        <v>0</v>
      </c>
      <c r="U142" s="947">
        <v>0</v>
      </c>
      <c r="V142" s="937">
        <v>0</v>
      </c>
      <c r="W142" s="776"/>
      <c r="X142" s="776"/>
      <c r="Y142" s="776"/>
    </row>
    <row r="143" spans="1:25">
      <c r="A143" s="932" t="s">
        <v>101</v>
      </c>
      <c r="B143" s="921" t="s">
        <v>1172</v>
      </c>
      <c r="C143" s="921"/>
      <c r="D143" s="933" t="s">
        <v>1413</v>
      </c>
      <c r="E143" s="921"/>
      <c r="F143" s="921"/>
      <c r="G143" s="921"/>
      <c r="H143" s="921"/>
      <c r="I143" s="921"/>
      <c r="J143" s="921"/>
      <c r="K143" s="921"/>
      <c r="L143" s="945" t="s">
        <v>374</v>
      </c>
      <c r="M143" s="954" t="s">
        <v>1084</v>
      </c>
      <c r="N143" s="955" t="s">
        <v>355</v>
      </c>
      <c r="O143" s="947">
        <v>0</v>
      </c>
      <c r="P143" s="947">
        <v>1.21</v>
      </c>
      <c r="Q143" s="947">
        <v>0</v>
      </c>
      <c r="R143" s="937">
        <v>-1.21</v>
      </c>
      <c r="S143" s="947">
        <v>0</v>
      </c>
      <c r="T143" s="947">
        <v>4.67</v>
      </c>
      <c r="U143" s="947">
        <v>0</v>
      </c>
      <c r="V143" s="937">
        <v>0</v>
      </c>
      <c r="W143" s="776"/>
      <c r="X143" s="776"/>
      <c r="Y143" s="776"/>
    </row>
    <row r="144" spans="1:25">
      <c r="A144" s="932" t="s">
        <v>101</v>
      </c>
      <c r="B144" s="921" t="s">
        <v>1173</v>
      </c>
      <c r="C144" s="921"/>
      <c r="D144" s="933" t="s">
        <v>1446</v>
      </c>
      <c r="E144" s="921"/>
      <c r="F144" s="921"/>
      <c r="G144" s="921"/>
      <c r="H144" s="921"/>
      <c r="I144" s="921"/>
      <c r="J144" s="921"/>
      <c r="K144" s="921"/>
      <c r="L144" s="945" t="s">
        <v>1080</v>
      </c>
      <c r="M144" s="954" t="s">
        <v>1085</v>
      </c>
      <c r="N144" s="955" t="s">
        <v>355</v>
      </c>
      <c r="O144" s="947">
        <v>0</v>
      </c>
      <c r="P144" s="947">
        <v>0</v>
      </c>
      <c r="Q144" s="947">
        <v>0</v>
      </c>
      <c r="R144" s="937">
        <v>0</v>
      </c>
      <c r="S144" s="947">
        <v>0</v>
      </c>
      <c r="T144" s="947">
        <v>1.34</v>
      </c>
      <c r="U144" s="947">
        <v>0</v>
      </c>
      <c r="V144" s="937">
        <v>0</v>
      </c>
      <c r="W144" s="776"/>
      <c r="X144" s="776"/>
      <c r="Y144" s="776"/>
    </row>
    <row r="145" spans="1:25">
      <c r="A145" s="932" t="s">
        <v>101</v>
      </c>
      <c r="B145" s="921" t="s">
        <v>1174</v>
      </c>
      <c r="C145" s="921"/>
      <c r="D145" s="933" t="s">
        <v>1447</v>
      </c>
      <c r="E145" s="921"/>
      <c r="F145" s="921"/>
      <c r="G145" s="921"/>
      <c r="H145" s="921"/>
      <c r="I145" s="921"/>
      <c r="J145" s="921"/>
      <c r="K145" s="921"/>
      <c r="L145" s="945" t="s">
        <v>1081</v>
      </c>
      <c r="M145" s="954" t="s">
        <v>1141</v>
      </c>
      <c r="N145" s="955" t="s">
        <v>355</v>
      </c>
      <c r="O145" s="947">
        <v>0</v>
      </c>
      <c r="P145" s="947">
        <v>1.76</v>
      </c>
      <c r="Q145" s="947">
        <v>0</v>
      </c>
      <c r="R145" s="937">
        <v>-1.76</v>
      </c>
      <c r="S145" s="947">
        <v>0</v>
      </c>
      <c r="T145" s="947">
        <v>1.1100000000000001</v>
      </c>
      <c r="U145" s="947">
        <v>1.105</v>
      </c>
      <c r="V145" s="937">
        <v>0</v>
      </c>
      <c r="W145" s="776"/>
      <c r="X145" s="776"/>
      <c r="Y145" s="776"/>
    </row>
    <row r="146" spans="1:25">
      <c r="A146" s="932" t="s">
        <v>101</v>
      </c>
      <c r="B146" s="921" t="s">
        <v>1175</v>
      </c>
      <c r="C146" s="921"/>
      <c r="D146" s="933" t="s">
        <v>1466</v>
      </c>
      <c r="E146" s="921"/>
      <c r="F146" s="921"/>
      <c r="G146" s="921"/>
      <c r="H146" s="921"/>
      <c r="I146" s="921"/>
      <c r="J146" s="921"/>
      <c r="K146" s="921"/>
      <c r="L146" s="945" t="s">
        <v>1142</v>
      </c>
      <c r="M146" s="946" t="s">
        <v>476</v>
      </c>
      <c r="N146" s="955" t="s">
        <v>355</v>
      </c>
      <c r="O146" s="947">
        <v>0</v>
      </c>
      <c r="P146" s="947">
        <v>0</v>
      </c>
      <c r="Q146" s="947">
        <v>0</v>
      </c>
      <c r="R146" s="937">
        <v>0</v>
      </c>
      <c r="S146" s="947">
        <v>0</v>
      </c>
      <c r="T146" s="947">
        <v>0</v>
      </c>
      <c r="U146" s="947">
        <v>0</v>
      </c>
      <c r="V146" s="937">
        <v>0</v>
      </c>
      <c r="W146" s="776"/>
      <c r="X146" s="776"/>
      <c r="Y146" s="776"/>
    </row>
    <row r="147" spans="1:25" ht="45.6">
      <c r="A147" s="932" t="s">
        <v>101</v>
      </c>
      <c r="B147" s="921" t="s">
        <v>1176</v>
      </c>
      <c r="C147" s="921"/>
      <c r="D147" s="933" t="s">
        <v>1467</v>
      </c>
      <c r="E147" s="921"/>
      <c r="F147" s="921"/>
      <c r="G147" s="921"/>
      <c r="H147" s="921"/>
      <c r="I147" s="921"/>
      <c r="J147" s="921"/>
      <c r="K147" s="921"/>
      <c r="L147" s="945" t="s">
        <v>1143</v>
      </c>
      <c r="M147" s="946" t="s">
        <v>1088</v>
      </c>
      <c r="N147" s="955" t="s">
        <v>355</v>
      </c>
      <c r="O147" s="947">
        <v>0</v>
      </c>
      <c r="P147" s="947">
        <v>0</v>
      </c>
      <c r="Q147" s="947">
        <v>0</v>
      </c>
      <c r="R147" s="937">
        <v>0</v>
      </c>
      <c r="S147" s="947">
        <v>0</v>
      </c>
      <c r="T147" s="947">
        <v>0</v>
      </c>
      <c r="U147" s="947">
        <v>0</v>
      </c>
      <c r="V147" s="937">
        <v>0</v>
      </c>
      <c r="W147" s="776"/>
      <c r="X147" s="776"/>
      <c r="Y147" s="776"/>
    </row>
    <row r="148" spans="1:25">
      <c r="A148" s="932" t="s">
        <v>101</v>
      </c>
      <c r="B148" s="921" t="s">
        <v>1288</v>
      </c>
      <c r="C148" s="921"/>
      <c r="D148" s="933" t="s">
        <v>1468</v>
      </c>
      <c r="E148" s="921"/>
      <c r="F148" s="921"/>
      <c r="G148" s="921"/>
      <c r="H148" s="921"/>
      <c r="I148" s="921"/>
      <c r="J148" s="921"/>
      <c r="K148" s="921"/>
      <c r="L148" s="945" t="s">
        <v>1290</v>
      </c>
      <c r="M148" s="946" t="s">
        <v>1289</v>
      </c>
      <c r="N148" s="955" t="s">
        <v>355</v>
      </c>
      <c r="O148" s="947">
        <v>0</v>
      </c>
      <c r="P148" s="947">
        <v>1.76</v>
      </c>
      <c r="Q148" s="947">
        <v>0</v>
      </c>
      <c r="R148" s="937">
        <v>-1.76</v>
      </c>
      <c r="S148" s="947">
        <v>0</v>
      </c>
      <c r="T148" s="947">
        <v>1.1100000000000001</v>
      </c>
      <c r="U148" s="947">
        <v>1.105</v>
      </c>
      <c r="V148" s="937">
        <v>0</v>
      </c>
      <c r="W148" s="776"/>
      <c r="X148" s="776"/>
      <c r="Y148" s="776"/>
    </row>
    <row r="149" spans="1:25" s="464" customFormat="1">
      <c r="A149" s="938" t="s">
        <v>101</v>
      </c>
      <c r="B149" s="939"/>
      <c r="C149" s="939"/>
      <c r="D149" s="940" t="s">
        <v>1362</v>
      </c>
      <c r="E149" s="939"/>
      <c r="F149" s="939"/>
      <c r="G149" s="939"/>
      <c r="H149" s="939"/>
      <c r="I149" s="939"/>
      <c r="J149" s="939"/>
      <c r="K149" s="939"/>
      <c r="L149" s="941" t="s">
        <v>103</v>
      </c>
      <c r="M149" s="935" t="s">
        <v>1144</v>
      </c>
      <c r="N149" s="953" t="s">
        <v>355</v>
      </c>
      <c r="O149" s="951">
        <v>0</v>
      </c>
      <c r="P149" s="951">
        <v>0</v>
      </c>
      <c r="Q149" s="951">
        <v>0</v>
      </c>
      <c r="R149" s="936">
        <v>0</v>
      </c>
      <c r="S149" s="951">
        <v>0</v>
      </c>
      <c r="T149" s="951">
        <v>0</v>
      </c>
      <c r="U149" s="951">
        <v>0</v>
      </c>
      <c r="V149" s="936">
        <v>0</v>
      </c>
      <c r="W149" s="944"/>
      <c r="X149" s="944"/>
      <c r="Y149" s="944"/>
    </row>
    <row r="150" spans="1:25" s="464" customFormat="1">
      <c r="A150" s="938" t="s">
        <v>101</v>
      </c>
      <c r="B150" s="939"/>
      <c r="C150" s="939"/>
      <c r="D150" s="940" t="s">
        <v>1311</v>
      </c>
      <c r="E150" s="939"/>
      <c r="F150" s="939"/>
      <c r="G150" s="939"/>
      <c r="H150" s="939"/>
      <c r="I150" s="939"/>
      <c r="J150" s="939"/>
      <c r="K150" s="939"/>
      <c r="L150" s="941" t="s">
        <v>119</v>
      </c>
      <c r="M150" s="956" t="s">
        <v>1145</v>
      </c>
      <c r="N150" s="953" t="s">
        <v>355</v>
      </c>
      <c r="O150" s="951">
        <v>0</v>
      </c>
      <c r="P150" s="951">
        <v>36.61</v>
      </c>
      <c r="Q150" s="951">
        <v>0</v>
      </c>
      <c r="R150" s="936">
        <v>-36.61</v>
      </c>
      <c r="S150" s="951">
        <v>0</v>
      </c>
      <c r="T150" s="951">
        <v>23.15</v>
      </c>
      <c r="U150" s="951">
        <v>0</v>
      </c>
      <c r="V150" s="936">
        <v>0</v>
      </c>
      <c r="W150" s="944"/>
      <c r="X150" s="944"/>
      <c r="Y150" s="944"/>
    </row>
    <row r="151" spans="1:25" s="493" customFormat="1">
      <c r="A151" s="957" t="s">
        <v>101</v>
      </c>
      <c r="B151" s="958"/>
      <c r="C151" s="958"/>
      <c r="D151" s="933" t="s">
        <v>1337</v>
      </c>
      <c r="E151" s="958"/>
      <c r="F151" s="958"/>
      <c r="G151" s="958"/>
      <c r="H151" s="958"/>
      <c r="I151" s="958"/>
      <c r="J151" s="958"/>
      <c r="K151" s="958"/>
      <c r="L151" s="945" t="s">
        <v>121</v>
      </c>
      <c r="M151" s="954" t="s">
        <v>1000</v>
      </c>
      <c r="N151" s="955" t="s">
        <v>355</v>
      </c>
      <c r="O151" s="948">
        <v>0</v>
      </c>
      <c r="P151" s="948">
        <v>0</v>
      </c>
      <c r="Q151" s="948">
        <v>0</v>
      </c>
      <c r="R151" s="937">
        <v>0</v>
      </c>
      <c r="S151" s="948">
        <v>0</v>
      </c>
      <c r="T151" s="948">
        <v>0</v>
      </c>
      <c r="U151" s="948">
        <v>0</v>
      </c>
      <c r="V151" s="937">
        <v>0</v>
      </c>
      <c r="W151" s="776"/>
      <c r="X151" s="776"/>
      <c r="Y151" s="776"/>
    </row>
    <row r="152" spans="1:25" s="464" customFormat="1" ht="22.8">
      <c r="A152" s="938" t="s">
        <v>101</v>
      </c>
      <c r="B152" s="939"/>
      <c r="C152" s="939"/>
      <c r="D152" s="940" t="s">
        <v>1363</v>
      </c>
      <c r="E152" s="939"/>
      <c r="F152" s="939"/>
      <c r="G152" s="939"/>
      <c r="H152" s="939"/>
      <c r="I152" s="939"/>
      <c r="J152" s="939"/>
      <c r="K152" s="939"/>
      <c r="L152" s="941" t="s">
        <v>123</v>
      </c>
      <c r="M152" s="956" t="s">
        <v>1146</v>
      </c>
      <c r="N152" s="953" t="s">
        <v>355</v>
      </c>
      <c r="O152" s="951">
        <v>0</v>
      </c>
      <c r="P152" s="951">
        <v>0</v>
      </c>
      <c r="Q152" s="951">
        <v>0</v>
      </c>
      <c r="R152" s="936">
        <v>0</v>
      </c>
      <c r="S152" s="951">
        <v>0</v>
      </c>
      <c r="T152" s="951">
        <v>0</v>
      </c>
      <c r="U152" s="951">
        <v>0</v>
      </c>
      <c r="V152" s="936">
        <v>0</v>
      </c>
      <c r="W152" s="944"/>
      <c r="X152" s="944"/>
      <c r="Y152" s="944"/>
    </row>
    <row r="153" spans="1:25" s="464" customFormat="1">
      <c r="A153" s="938" t="s">
        <v>101</v>
      </c>
      <c r="B153" s="939"/>
      <c r="C153" s="939"/>
      <c r="D153" s="940" t="s">
        <v>1364</v>
      </c>
      <c r="E153" s="939"/>
      <c r="F153" s="939"/>
      <c r="G153" s="939"/>
      <c r="H153" s="939"/>
      <c r="I153" s="939"/>
      <c r="J153" s="939"/>
      <c r="K153" s="939"/>
      <c r="L153" s="941" t="s">
        <v>124</v>
      </c>
      <c r="M153" s="956" t="s">
        <v>1147</v>
      </c>
      <c r="N153" s="953" t="s">
        <v>355</v>
      </c>
      <c r="O153" s="951">
        <v>0</v>
      </c>
      <c r="P153" s="951">
        <v>46.61</v>
      </c>
      <c r="Q153" s="951">
        <v>38.980000000000004</v>
      </c>
      <c r="R153" s="936">
        <v>-7.6299999999999955</v>
      </c>
      <c r="S153" s="951">
        <v>0</v>
      </c>
      <c r="T153" s="951">
        <v>57.44</v>
      </c>
      <c r="U153" s="951">
        <v>46.62</v>
      </c>
      <c r="V153" s="936">
        <v>0</v>
      </c>
      <c r="W153" s="944"/>
      <c r="X153" s="944"/>
      <c r="Y153" s="944"/>
    </row>
    <row r="154" spans="1:25" s="464" customFormat="1">
      <c r="A154" s="938" t="s">
        <v>101</v>
      </c>
      <c r="B154" s="939"/>
      <c r="C154" s="939"/>
      <c r="D154" s="940" t="s">
        <v>1365</v>
      </c>
      <c r="E154" s="939"/>
      <c r="F154" s="939"/>
      <c r="G154" s="939"/>
      <c r="H154" s="939"/>
      <c r="I154" s="939"/>
      <c r="J154" s="939"/>
      <c r="K154" s="939"/>
      <c r="L154" s="941" t="s">
        <v>125</v>
      </c>
      <c r="M154" s="959" t="s">
        <v>1177</v>
      </c>
      <c r="N154" s="960" t="s">
        <v>355</v>
      </c>
      <c r="O154" s="936">
        <v>0</v>
      </c>
      <c r="P154" s="936">
        <v>0</v>
      </c>
      <c r="Q154" s="936">
        <v>0</v>
      </c>
      <c r="R154" s="936">
        <v>0</v>
      </c>
      <c r="S154" s="936">
        <v>0</v>
      </c>
      <c r="T154" s="936">
        <v>0</v>
      </c>
      <c r="U154" s="936">
        <v>0</v>
      </c>
      <c r="V154" s="936">
        <v>0</v>
      </c>
      <c r="W154" s="944"/>
      <c r="X154" s="944"/>
      <c r="Y154" s="944"/>
    </row>
    <row r="155" spans="1:25">
      <c r="A155" s="932" t="s">
        <v>101</v>
      </c>
      <c r="B155" s="921"/>
      <c r="C155" s="921"/>
      <c r="D155" s="933" t="s">
        <v>1366</v>
      </c>
      <c r="E155" s="921"/>
      <c r="F155" s="921"/>
      <c r="G155" s="921"/>
      <c r="H155" s="921"/>
      <c r="I155" s="921"/>
      <c r="J155" s="921"/>
      <c r="K155" s="921"/>
      <c r="L155" s="945" t="s">
        <v>146</v>
      </c>
      <c r="M155" s="954" t="s">
        <v>1148</v>
      </c>
      <c r="N155" s="955" t="s">
        <v>355</v>
      </c>
      <c r="O155" s="948">
        <v>0</v>
      </c>
      <c r="P155" s="948">
        <v>0</v>
      </c>
      <c r="Q155" s="948">
        <v>0</v>
      </c>
      <c r="R155" s="937">
        <v>0</v>
      </c>
      <c r="S155" s="948">
        <v>0</v>
      </c>
      <c r="T155" s="948">
        <v>0</v>
      </c>
      <c r="U155" s="948">
        <v>0</v>
      </c>
      <c r="V155" s="937">
        <v>0</v>
      </c>
      <c r="W155" s="776"/>
      <c r="X155" s="776"/>
      <c r="Y155" s="776"/>
    </row>
    <row r="156" spans="1:25">
      <c r="A156" s="932" t="s">
        <v>101</v>
      </c>
      <c r="B156" s="921"/>
      <c r="C156" s="921"/>
      <c r="D156" s="933" t="s">
        <v>1367</v>
      </c>
      <c r="E156" s="921"/>
      <c r="F156" s="921"/>
      <c r="G156" s="921"/>
      <c r="H156" s="921"/>
      <c r="I156" s="921"/>
      <c r="J156" s="921"/>
      <c r="K156" s="921"/>
      <c r="L156" s="945" t="s">
        <v>187</v>
      </c>
      <c r="M156" s="954" t="s">
        <v>1149</v>
      </c>
      <c r="N156" s="955" t="s">
        <v>355</v>
      </c>
      <c r="O156" s="948">
        <v>0</v>
      </c>
      <c r="P156" s="948">
        <v>0</v>
      </c>
      <c r="Q156" s="948">
        <v>0</v>
      </c>
      <c r="R156" s="937">
        <v>0</v>
      </c>
      <c r="S156" s="948">
        <v>0</v>
      </c>
      <c r="T156" s="948">
        <v>0</v>
      </c>
      <c r="U156" s="948">
        <v>0</v>
      </c>
      <c r="V156" s="937">
        <v>0</v>
      </c>
      <c r="W156" s="776"/>
      <c r="X156" s="776"/>
      <c r="Y156" s="776"/>
    </row>
    <row r="157" spans="1:25" ht="22.8">
      <c r="A157" s="932" t="s">
        <v>101</v>
      </c>
      <c r="B157" s="921"/>
      <c r="C157" s="921"/>
      <c r="D157" s="933" t="s">
        <v>1368</v>
      </c>
      <c r="E157" s="921"/>
      <c r="F157" s="921"/>
      <c r="G157" s="921"/>
      <c r="H157" s="921"/>
      <c r="I157" s="921"/>
      <c r="J157" s="921"/>
      <c r="K157" s="921"/>
      <c r="L157" s="945" t="s">
        <v>393</v>
      </c>
      <c r="M157" s="954" t="s">
        <v>1150</v>
      </c>
      <c r="N157" s="955" t="s">
        <v>355</v>
      </c>
      <c r="O157" s="948"/>
      <c r="P157" s="948"/>
      <c r="Q157" s="948"/>
      <c r="R157" s="937"/>
      <c r="S157" s="948"/>
      <c r="T157" s="948"/>
      <c r="U157" s="948"/>
      <c r="V157" s="937">
        <v>0</v>
      </c>
      <c r="W157" s="776"/>
      <c r="X157" s="776"/>
      <c r="Y157" s="776"/>
    </row>
    <row r="158" spans="1:25" s="464" customFormat="1" ht="22.8">
      <c r="A158" s="938" t="s">
        <v>101</v>
      </c>
      <c r="B158" s="939"/>
      <c r="C158" s="939"/>
      <c r="D158" s="940" t="s">
        <v>1369</v>
      </c>
      <c r="E158" s="939"/>
      <c r="F158" s="939"/>
      <c r="G158" s="939"/>
      <c r="H158" s="939"/>
      <c r="I158" s="939"/>
      <c r="J158" s="939"/>
      <c r="K158" s="939"/>
      <c r="L158" s="941" t="s">
        <v>126</v>
      </c>
      <c r="M158" s="935" t="s">
        <v>478</v>
      </c>
      <c r="N158" s="953" t="s">
        <v>355</v>
      </c>
      <c r="O158" s="950"/>
      <c r="P158" s="950"/>
      <c r="Q158" s="950"/>
      <c r="R158" s="936">
        <v>0</v>
      </c>
      <c r="S158" s="950"/>
      <c r="T158" s="950"/>
      <c r="U158" s="950"/>
      <c r="V158" s="936">
        <v>0</v>
      </c>
      <c r="W158" s="944"/>
      <c r="X158" s="944"/>
      <c r="Y158" s="944"/>
    </row>
    <row r="159" spans="1:25">
      <c r="A159" s="932" t="s">
        <v>101</v>
      </c>
      <c r="B159" s="921"/>
      <c r="C159" s="921"/>
      <c r="D159" s="933" t="s">
        <v>1371</v>
      </c>
      <c r="E159" s="921"/>
      <c r="F159" s="921"/>
      <c r="G159" s="921"/>
      <c r="H159" s="921"/>
      <c r="I159" s="921"/>
      <c r="J159" s="921"/>
      <c r="K159" s="921"/>
      <c r="L159" s="945" t="s">
        <v>127</v>
      </c>
      <c r="M159" s="961" t="s">
        <v>477</v>
      </c>
      <c r="N159" s="955" t="s">
        <v>355</v>
      </c>
      <c r="O159" s="948"/>
      <c r="P159" s="948"/>
      <c r="Q159" s="948"/>
      <c r="R159" s="937"/>
      <c r="S159" s="937"/>
      <c r="T159" s="937"/>
      <c r="U159" s="937"/>
      <c r="V159" s="937">
        <v>0</v>
      </c>
      <c r="W159" s="776"/>
      <c r="X159" s="776"/>
      <c r="Y159" s="776"/>
    </row>
    <row r="160" spans="1:25" ht="102.6">
      <c r="A160" s="932" t="s">
        <v>101</v>
      </c>
      <c r="B160" s="921"/>
      <c r="C160" s="717" t="b">
        <v>0</v>
      </c>
      <c r="D160" s="933" t="s">
        <v>1400</v>
      </c>
      <c r="E160" s="921"/>
      <c r="F160" s="921"/>
      <c r="G160" s="921"/>
      <c r="H160" s="921"/>
      <c r="I160" s="921"/>
      <c r="J160" s="921"/>
      <c r="K160" s="921"/>
      <c r="L160" s="945" t="s">
        <v>128</v>
      </c>
      <c r="M160" s="962" t="s">
        <v>1304</v>
      </c>
      <c r="N160" s="926" t="s">
        <v>355</v>
      </c>
      <c r="O160" s="948"/>
      <c r="P160" s="948"/>
      <c r="Q160" s="948"/>
      <c r="R160" s="937">
        <v>0</v>
      </c>
      <c r="S160" s="948"/>
      <c r="T160" s="948"/>
      <c r="U160" s="798">
        <v>0</v>
      </c>
      <c r="V160" s="937">
        <v>0</v>
      </c>
      <c r="W160" s="776"/>
      <c r="X160" s="776"/>
      <c r="Y160" s="776"/>
    </row>
    <row r="161" spans="1:25" ht="68.400000000000006">
      <c r="A161" s="932" t="s">
        <v>101</v>
      </c>
      <c r="B161" s="921"/>
      <c r="C161" s="717" t="b">
        <v>0</v>
      </c>
      <c r="D161" s="933" t="s">
        <v>1401</v>
      </c>
      <c r="E161" s="921"/>
      <c r="F161" s="921"/>
      <c r="G161" s="921"/>
      <c r="H161" s="921"/>
      <c r="I161" s="921"/>
      <c r="J161" s="921"/>
      <c r="K161" s="921"/>
      <c r="L161" s="945" t="s">
        <v>129</v>
      </c>
      <c r="M161" s="963" t="s">
        <v>1305</v>
      </c>
      <c r="N161" s="926" t="s">
        <v>355</v>
      </c>
      <c r="O161" s="948"/>
      <c r="P161" s="948"/>
      <c r="Q161" s="948"/>
      <c r="R161" s="937">
        <v>0</v>
      </c>
      <c r="S161" s="948"/>
      <c r="T161" s="948"/>
      <c r="U161" s="798">
        <v>0</v>
      </c>
      <c r="V161" s="937">
        <v>0</v>
      </c>
      <c r="W161" s="776"/>
      <c r="X161" s="776"/>
      <c r="Y161" s="776"/>
    </row>
    <row r="162" spans="1:25">
      <c r="A162" s="932" t="s">
        <v>101</v>
      </c>
      <c r="B162" s="921"/>
      <c r="C162" s="921"/>
      <c r="D162" s="933" t="s">
        <v>1448</v>
      </c>
      <c r="E162" s="921"/>
      <c r="F162" s="921"/>
      <c r="G162" s="921"/>
      <c r="H162" s="921"/>
      <c r="I162" s="921"/>
      <c r="J162" s="921"/>
      <c r="K162" s="921"/>
      <c r="L162" s="945" t="s">
        <v>130</v>
      </c>
      <c r="M162" s="964" t="s">
        <v>1151</v>
      </c>
      <c r="N162" s="955" t="s">
        <v>355</v>
      </c>
      <c r="O162" s="948"/>
      <c r="P162" s="948"/>
      <c r="Q162" s="948"/>
      <c r="R162" s="937">
        <v>0</v>
      </c>
      <c r="S162" s="948"/>
      <c r="T162" s="948"/>
      <c r="U162" s="948"/>
      <c r="V162" s="937">
        <v>0</v>
      </c>
      <c r="W162" s="776"/>
      <c r="X162" s="776"/>
      <c r="Y162" s="776"/>
    </row>
    <row r="163" spans="1:25" s="464" customFormat="1" ht="22.8">
      <c r="A163" s="938" t="s">
        <v>101</v>
      </c>
      <c r="B163" s="939"/>
      <c r="C163" s="939"/>
      <c r="D163" s="940" t="s">
        <v>1449</v>
      </c>
      <c r="E163" s="939"/>
      <c r="F163" s="939"/>
      <c r="G163" s="939"/>
      <c r="H163" s="939"/>
      <c r="I163" s="939"/>
      <c r="J163" s="939"/>
      <c r="K163" s="939"/>
      <c r="L163" s="941" t="s">
        <v>131</v>
      </c>
      <c r="M163" s="959" t="s">
        <v>1152</v>
      </c>
      <c r="N163" s="953" t="s">
        <v>355</v>
      </c>
      <c r="O163" s="936">
        <v>0</v>
      </c>
      <c r="P163" s="936">
        <v>0</v>
      </c>
      <c r="Q163" s="936">
        <v>0</v>
      </c>
      <c r="R163" s="936">
        <v>0</v>
      </c>
      <c r="S163" s="936">
        <v>0</v>
      </c>
      <c r="T163" s="936">
        <v>0</v>
      </c>
      <c r="U163" s="936">
        <v>0</v>
      </c>
      <c r="V163" s="936">
        <v>0</v>
      </c>
      <c r="W163" s="944"/>
      <c r="X163" s="944"/>
      <c r="Y163" s="944"/>
    </row>
    <row r="164" spans="1:25" ht="22.8">
      <c r="A164" s="932" t="s">
        <v>101</v>
      </c>
      <c r="B164" s="921"/>
      <c r="C164" s="921"/>
      <c r="D164" s="933" t="s">
        <v>1469</v>
      </c>
      <c r="E164" s="921"/>
      <c r="F164" s="921"/>
      <c r="G164" s="921"/>
      <c r="H164" s="921"/>
      <c r="I164" s="921"/>
      <c r="J164" s="921"/>
      <c r="K164" s="921"/>
      <c r="L164" s="945" t="s">
        <v>1153</v>
      </c>
      <c r="M164" s="954" t="s">
        <v>479</v>
      </c>
      <c r="N164" s="955" t="s">
        <v>355</v>
      </c>
      <c r="O164" s="948"/>
      <c r="P164" s="948"/>
      <c r="Q164" s="948"/>
      <c r="R164" s="937">
        <v>0</v>
      </c>
      <c r="S164" s="948"/>
      <c r="T164" s="948"/>
      <c r="U164" s="948"/>
      <c r="V164" s="937">
        <v>0</v>
      </c>
      <c r="W164" s="776"/>
      <c r="X164" s="776"/>
      <c r="Y164" s="776"/>
    </row>
    <row r="165" spans="1:25" ht="22.8">
      <c r="A165" s="932" t="s">
        <v>101</v>
      </c>
      <c r="B165" s="921"/>
      <c r="C165" s="921"/>
      <c r="D165" s="933" t="s">
        <v>1470</v>
      </c>
      <c r="E165" s="921"/>
      <c r="F165" s="921"/>
      <c r="G165" s="921"/>
      <c r="H165" s="921"/>
      <c r="I165" s="921"/>
      <c r="J165" s="921"/>
      <c r="K165" s="921"/>
      <c r="L165" s="945" t="s">
        <v>1154</v>
      </c>
      <c r="M165" s="954" t="s">
        <v>480</v>
      </c>
      <c r="N165" s="955" t="s">
        <v>355</v>
      </c>
      <c r="O165" s="948"/>
      <c r="P165" s="948"/>
      <c r="Q165" s="948"/>
      <c r="R165" s="937">
        <v>0</v>
      </c>
      <c r="S165" s="948"/>
      <c r="T165" s="948"/>
      <c r="U165" s="948"/>
      <c r="V165" s="937">
        <v>0</v>
      </c>
      <c r="W165" s="776"/>
      <c r="X165" s="776"/>
      <c r="Y165" s="776"/>
    </row>
    <row r="166" spans="1:25" ht="22.8">
      <c r="A166" s="932" t="s">
        <v>101</v>
      </c>
      <c r="B166" s="921"/>
      <c r="C166" s="921"/>
      <c r="D166" s="933" t="s">
        <v>1450</v>
      </c>
      <c r="E166" s="921"/>
      <c r="F166" s="921"/>
      <c r="G166" s="921"/>
      <c r="H166" s="921"/>
      <c r="I166" s="921"/>
      <c r="J166" s="921"/>
      <c r="K166" s="921"/>
      <c r="L166" s="945" t="s">
        <v>132</v>
      </c>
      <c r="M166" s="964" t="s">
        <v>481</v>
      </c>
      <c r="N166" s="955" t="s">
        <v>355</v>
      </c>
      <c r="O166" s="948"/>
      <c r="P166" s="948"/>
      <c r="Q166" s="948"/>
      <c r="R166" s="937">
        <v>0</v>
      </c>
      <c r="S166" s="948"/>
      <c r="T166" s="948"/>
      <c r="U166" s="948"/>
      <c r="V166" s="937">
        <v>0</v>
      </c>
      <c r="W166" s="776"/>
      <c r="X166" s="776"/>
      <c r="Y166" s="776"/>
    </row>
    <row r="167" spans="1:25">
      <c r="A167" s="932" t="s">
        <v>101</v>
      </c>
      <c r="B167" s="921"/>
      <c r="C167" s="921"/>
      <c r="D167" s="933" t="s">
        <v>1451</v>
      </c>
      <c r="E167" s="921"/>
      <c r="F167" s="921"/>
      <c r="G167" s="921"/>
      <c r="H167" s="921"/>
      <c r="I167" s="921"/>
      <c r="J167" s="921"/>
      <c r="K167" s="921"/>
      <c r="L167" s="945" t="s">
        <v>133</v>
      </c>
      <c r="M167" s="964" t="s">
        <v>482</v>
      </c>
      <c r="N167" s="955" t="s">
        <v>355</v>
      </c>
      <c r="O167" s="948"/>
      <c r="P167" s="948"/>
      <c r="Q167" s="948"/>
      <c r="R167" s="937">
        <v>0</v>
      </c>
      <c r="S167" s="948"/>
      <c r="T167" s="948"/>
      <c r="U167" s="948"/>
      <c r="V167" s="937">
        <v>0</v>
      </c>
      <c r="W167" s="776"/>
      <c r="X167" s="776"/>
      <c r="Y167" s="776"/>
    </row>
    <row r="168" spans="1:25" s="464" customFormat="1">
      <c r="A168" s="932" t="s">
        <v>101</v>
      </c>
      <c r="B168" s="939"/>
      <c r="C168" s="939"/>
      <c r="D168" s="940" t="s">
        <v>1452</v>
      </c>
      <c r="E168" s="939"/>
      <c r="F168" s="939"/>
      <c r="G168" s="939"/>
      <c r="H168" s="939"/>
      <c r="I168" s="939"/>
      <c r="J168" s="939"/>
      <c r="K168" s="939"/>
      <c r="L168" s="941" t="s">
        <v>134</v>
      </c>
      <c r="M168" s="965" t="s">
        <v>1195</v>
      </c>
      <c r="N168" s="953" t="s">
        <v>355</v>
      </c>
      <c r="O168" s="936">
        <v>0</v>
      </c>
      <c r="P168" s="936">
        <v>2314.40578</v>
      </c>
      <c r="Q168" s="936">
        <v>1982.3657800000001</v>
      </c>
      <c r="R168" s="936">
        <v>-332.03999999999996</v>
      </c>
      <c r="S168" s="936">
        <v>0</v>
      </c>
      <c r="T168" s="936">
        <v>2941.9530000000004</v>
      </c>
      <c r="U168" s="936">
        <v>2343.8413999999998</v>
      </c>
      <c r="V168" s="936">
        <v>0</v>
      </c>
      <c r="W168" s="944"/>
      <c r="X168" s="944"/>
      <c r="Y168" s="944"/>
    </row>
    <row r="169" spans="1:25">
      <c r="A169" s="932" t="s">
        <v>101</v>
      </c>
      <c r="B169" s="921"/>
      <c r="C169" s="921" t="b">
        <v>0</v>
      </c>
      <c r="D169" s="933" t="s">
        <v>1471</v>
      </c>
      <c r="E169" s="921"/>
      <c r="F169" s="921"/>
      <c r="G169" s="921"/>
      <c r="H169" s="921"/>
      <c r="I169" s="921"/>
      <c r="J169" s="921"/>
      <c r="K169" s="921"/>
      <c r="L169" s="945" t="s">
        <v>1196</v>
      </c>
      <c r="M169" s="966" t="s">
        <v>1198</v>
      </c>
      <c r="N169" s="955" t="s">
        <v>355</v>
      </c>
      <c r="O169" s="948"/>
      <c r="P169" s="948"/>
      <c r="Q169" s="948"/>
      <c r="R169" s="937">
        <v>0</v>
      </c>
      <c r="S169" s="948"/>
      <c r="T169" s="948"/>
      <c r="U169" s="948"/>
      <c r="V169" s="937">
        <v>0</v>
      </c>
      <c r="W169" s="776"/>
      <c r="X169" s="776"/>
      <c r="Y169" s="776"/>
    </row>
    <row r="170" spans="1:25">
      <c r="A170" s="932" t="s">
        <v>101</v>
      </c>
      <c r="B170" s="921"/>
      <c r="C170" s="921" t="b">
        <v>0</v>
      </c>
      <c r="D170" s="933" t="s">
        <v>1472</v>
      </c>
      <c r="E170" s="921"/>
      <c r="F170" s="921"/>
      <c r="G170" s="921"/>
      <c r="H170" s="921"/>
      <c r="I170" s="921"/>
      <c r="J170" s="921"/>
      <c r="K170" s="921"/>
      <c r="L170" s="945" t="s">
        <v>1197</v>
      </c>
      <c r="M170" s="966" t="s">
        <v>1199</v>
      </c>
      <c r="N170" s="955" t="s">
        <v>355</v>
      </c>
      <c r="O170" s="948"/>
      <c r="P170" s="948"/>
      <c r="Q170" s="948"/>
      <c r="R170" s="937">
        <v>0</v>
      </c>
      <c r="S170" s="948"/>
      <c r="T170" s="948"/>
      <c r="U170" s="948"/>
      <c r="V170" s="937">
        <v>0</v>
      </c>
      <c r="W170" s="776"/>
      <c r="X170" s="776"/>
      <c r="Y170" s="776"/>
    </row>
    <row r="171" spans="1:25" s="464" customFormat="1">
      <c r="A171" s="932" t="s">
        <v>101</v>
      </c>
      <c r="B171" s="967" t="s">
        <v>985</v>
      </c>
      <c r="C171" s="939"/>
      <c r="D171" s="940" t="s">
        <v>1453</v>
      </c>
      <c r="E171" s="939"/>
      <c r="F171" s="939"/>
      <c r="G171" s="939"/>
      <c r="H171" s="939"/>
      <c r="I171" s="939"/>
      <c r="J171" s="939"/>
      <c r="K171" s="939"/>
      <c r="L171" s="941" t="s">
        <v>137</v>
      </c>
      <c r="M171" s="959" t="s">
        <v>483</v>
      </c>
      <c r="N171" s="953" t="s">
        <v>314</v>
      </c>
      <c r="O171" s="968">
        <v>58.500000000000007</v>
      </c>
      <c r="P171" s="968">
        <v>58.500000000000007</v>
      </c>
      <c r="Q171" s="968">
        <v>58.500000000000007</v>
      </c>
      <c r="R171" s="968">
        <v>0</v>
      </c>
      <c r="S171" s="968">
        <v>58.8</v>
      </c>
      <c r="T171" s="968">
        <v>59.089999999999996</v>
      </c>
      <c r="U171" s="968">
        <v>59.089999999999996</v>
      </c>
      <c r="V171" s="936"/>
      <c r="W171" s="944"/>
      <c r="X171" s="944"/>
      <c r="Y171" s="944"/>
    </row>
    <row r="172" spans="1:25">
      <c r="A172" s="932" t="s">
        <v>101</v>
      </c>
      <c r="B172" s="967" t="s">
        <v>981</v>
      </c>
      <c r="C172" s="921"/>
      <c r="D172" s="933" t="s">
        <v>1473</v>
      </c>
      <c r="E172" s="921"/>
      <c r="F172" s="921"/>
      <c r="G172" s="921"/>
      <c r="H172" s="921"/>
      <c r="I172" s="921"/>
      <c r="J172" s="921"/>
      <c r="K172" s="921"/>
      <c r="L172" s="945" t="s">
        <v>1001</v>
      </c>
      <c r="M172" s="954" t="s">
        <v>922</v>
      </c>
      <c r="N172" s="955" t="s">
        <v>314</v>
      </c>
      <c r="O172" s="969">
        <v>29.250000000000004</v>
      </c>
      <c r="P172" s="969">
        <v>29.250000000000004</v>
      </c>
      <c r="Q172" s="969">
        <v>29.250000000000004</v>
      </c>
      <c r="R172" s="970">
        <v>0</v>
      </c>
      <c r="S172" s="969">
        <v>29.4</v>
      </c>
      <c r="T172" s="969">
        <v>29.544999999999998</v>
      </c>
      <c r="U172" s="969">
        <v>29.544999999999998</v>
      </c>
      <c r="V172" s="937"/>
      <c r="W172" s="776"/>
      <c r="X172" s="776"/>
      <c r="Y172" s="776"/>
    </row>
    <row r="173" spans="1:25">
      <c r="A173" s="932" t="s">
        <v>101</v>
      </c>
      <c r="B173" s="967" t="s">
        <v>976</v>
      </c>
      <c r="C173" s="921"/>
      <c r="D173" s="933" t="s">
        <v>1474</v>
      </c>
      <c r="E173" s="921"/>
      <c r="F173" s="921"/>
      <c r="G173" s="921"/>
      <c r="H173" s="921"/>
      <c r="I173" s="921"/>
      <c r="J173" s="921"/>
      <c r="K173" s="921"/>
      <c r="L173" s="945" t="s">
        <v>1002</v>
      </c>
      <c r="M173" s="954" t="s">
        <v>921</v>
      </c>
      <c r="N173" s="955" t="s">
        <v>484</v>
      </c>
      <c r="O173" s="948"/>
      <c r="P173" s="948">
        <v>36.44</v>
      </c>
      <c r="Q173" s="948">
        <v>35.200000000000003</v>
      </c>
      <c r="R173" s="937">
        <v>-1.2399999999999949</v>
      </c>
      <c r="S173" s="948"/>
      <c r="T173" s="948">
        <v>37.979999999999997</v>
      </c>
      <c r="U173" s="948">
        <v>37.979999999999997</v>
      </c>
      <c r="V173" s="937"/>
      <c r="W173" s="776"/>
      <c r="X173" s="776"/>
      <c r="Y173" s="776"/>
    </row>
    <row r="174" spans="1:25">
      <c r="A174" s="932" t="s">
        <v>101</v>
      </c>
      <c r="B174" s="967" t="s">
        <v>982</v>
      </c>
      <c r="C174" s="921"/>
      <c r="D174" s="933" t="s">
        <v>1475</v>
      </c>
      <c r="E174" s="921"/>
      <c r="F174" s="921"/>
      <c r="G174" s="921"/>
      <c r="H174" s="921"/>
      <c r="I174" s="921"/>
      <c r="J174" s="921"/>
      <c r="K174" s="921"/>
      <c r="L174" s="945" t="s">
        <v>1155</v>
      </c>
      <c r="M174" s="954" t="s">
        <v>923</v>
      </c>
      <c r="N174" s="955" t="s">
        <v>314</v>
      </c>
      <c r="O174" s="970">
        <v>29.250000000000004</v>
      </c>
      <c r="P174" s="970">
        <v>29.250000000000004</v>
      </c>
      <c r="Q174" s="970">
        <v>29.250000000000004</v>
      </c>
      <c r="R174" s="970">
        <v>0</v>
      </c>
      <c r="S174" s="970">
        <v>29.4</v>
      </c>
      <c r="T174" s="970">
        <v>29.544999999999998</v>
      </c>
      <c r="U174" s="970">
        <v>29.544999999999998</v>
      </c>
      <c r="V174" s="937"/>
      <c r="W174" s="776"/>
      <c r="X174" s="776"/>
      <c r="Y174" s="776"/>
    </row>
    <row r="175" spans="1:25">
      <c r="A175" s="932" t="s">
        <v>101</v>
      </c>
      <c r="B175" s="967" t="s">
        <v>977</v>
      </c>
      <c r="C175" s="921"/>
      <c r="D175" s="933" t="s">
        <v>1476</v>
      </c>
      <c r="E175" s="921"/>
      <c r="F175" s="921"/>
      <c r="G175" s="921"/>
      <c r="H175" s="921"/>
      <c r="I175" s="921"/>
      <c r="J175" s="921"/>
      <c r="K175" s="921"/>
      <c r="L175" s="945" t="s">
        <v>1156</v>
      </c>
      <c r="M175" s="954" t="s">
        <v>924</v>
      </c>
      <c r="N175" s="955" t="s">
        <v>484</v>
      </c>
      <c r="O175" s="948">
        <v>0</v>
      </c>
      <c r="P175" s="948">
        <v>37.979999999999997</v>
      </c>
      <c r="Q175" s="948">
        <v>36.44</v>
      </c>
      <c r="R175" s="937">
        <v>-1.5399999999999991</v>
      </c>
      <c r="S175" s="948">
        <v>0</v>
      </c>
      <c r="T175" s="948">
        <v>61.25</v>
      </c>
      <c r="U175" s="948">
        <v>41.3</v>
      </c>
      <c r="V175" s="937"/>
      <c r="W175" s="776"/>
      <c r="X175" s="776"/>
      <c r="Y175" s="776"/>
    </row>
    <row r="176" spans="1:25">
      <c r="A176" s="932" t="s">
        <v>101</v>
      </c>
      <c r="B176" s="967"/>
      <c r="C176" s="921"/>
      <c r="D176" s="933" t="s">
        <v>1477</v>
      </c>
      <c r="E176" s="921"/>
      <c r="F176" s="921"/>
      <c r="G176" s="921"/>
      <c r="H176" s="921"/>
      <c r="I176" s="921"/>
      <c r="J176" s="921"/>
      <c r="K176" s="921"/>
      <c r="L176" s="945" t="s">
        <v>1157</v>
      </c>
      <c r="M176" s="954" t="s">
        <v>485</v>
      </c>
      <c r="N176" s="955" t="s">
        <v>142</v>
      </c>
      <c r="O176" s="937">
        <v>0</v>
      </c>
      <c r="P176" s="937">
        <v>104.22612513721185</v>
      </c>
      <c r="Q176" s="937">
        <v>103.52272727272727</v>
      </c>
      <c r="R176" s="937"/>
      <c r="S176" s="937">
        <v>0</v>
      </c>
      <c r="T176" s="937">
        <v>161.26908899420749</v>
      </c>
      <c r="U176" s="937">
        <v>108.7414428646656</v>
      </c>
      <c r="V176" s="937"/>
      <c r="W176" s="776"/>
      <c r="X176" s="776"/>
      <c r="Y176" s="776"/>
    </row>
    <row r="177" spans="1:25">
      <c r="A177" s="932" t="s">
        <v>101</v>
      </c>
      <c r="B177" s="967"/>
      <c r="C177" s="921"/>
      <c r="D177" s="933" t="s">
        <v>1478</v>
      </c>
      <c r="E177" s="921"/>
      <c r="F177" s="921"/>
      <c r="G177" s="921"/>
      <c r="H177" s="921"/>
      <c r="I177" s="921"/>
      <c r="J177" s="921"/>
      <c r="K177" s="921"/>
      <c r="L177" s="945" t="s">
        <v>1158</v>
      </c>
      <c r="M177" s="954" t="s">
        <v>486</v>
      </c>
      <c r="N177" s="955" t="s">
        <v>484</v>
      </c>
      <c r="O177" s="948">
        <v>0</v>
      </c>
      <c r="P177" s="948">
        <v>39.562491965811965</v>
      </c>
      <c r="Q177" s="948">
        <v>33.886594529914525</v>
      </c>
      <c r="R177" s="937">
        <v>-5.6758974358974399</v>
      </c>
      <c r="S177" s="948">
        <v>0</v>
      </c>
      <c r="T177" s="948">
        <v>49.78766288712135</v>
      </c>
      <c r="U177" s="948">
        <v>39.665618547977658</v>
      </c>
      <c r="V177" s="937"/>
      <c r="W177" s="776"/>
      <c r="X177" s="776"/>
      <c r="Y177" s="776"/>
    </row>
    <row r="178" spans="1:25" s="464" customFormat="1">
      <c r="A178" s="938" t="s">
        <v>101</v>
      </c>
      <c r="B178" s="971"/>
      <c r="C178" s="939"/>
      <c r="D178" s="940" t="s">
        <v>1454</v>
      </c>
      <c r="E178" s="939"/>
      <c r="F178" s="939"/>
      <c r="G178" s="939"/>
      <c r="H178" s="939"/>
      <c r="I178" s="939"/>
      <c r="J178" s="939"/>
      <c r="K178" s="939"/>
      <c r="L178" s="941" t="s">
        <v>138</v>
      </c>
      <c r="M178" s="959" t="s">
        <v>1208</v>
      </c>
      <c r="N178" s="953" t="s">
        <v>355</v>
      </c>
      <c r="O178" s="936">
        <v>0</v>
      </c>
      <c r="P178" s="936">
        <v>1546.893435863248</v>
      </c>
      <c r="Q178" s="936">
        <v>1324.965846119658</v>
      </c>
      <c r="R178" s="936">
        <v>0</v>
      </c>
      <c r="S178" s="936">
        <v>0</v>
      </c>
      <c r="T178" s="936">
        <v>1855.0883191741414</v>
      </c>
      <c r="U178" s="936">
        <v>1477.9409470976475</v>
      </c>
      <c r="V178" s="936">
        <v>0</v>
      </c>
      <c r="W178" s="944"/>
      <c r="X178" s="944"/>
      <c r="Y178" s="944"/>
    </row>
    <row r="179" spans="1:25" s="464" customFormat="1">
      <c r="A179" s="938" t="s">
        <v>101</v>
      </c>
      <c r="B179" s="967" t="s">
        <v>986</v>
      </c>
      <c r="C179" s="939"/>
      <c r="D179" s="940" t="s">
        <v>1455</v>
      </c>
      <c r="E179" s="939"/>
      <c r="F179" s="939"/>
      <c r="G179" s="939"/>
      <c r="H179" s="939"/>
      <c r="I179" s="939"/>
      <c r="J179" s="939"/>
      <c r="K179" s="939"/>
      <c r="L179" s="941" t="s">
        <v>139</v>
      </c>
      <c r="M179" s="959" t="s">
        <v>487</v>
      </c>
      <c r="N179" s="953" t="s">
        <v>314</v>
      </c>
      <c r="O179" s="968">
        <v>39.1</v>
      </c>
      <c r="P179" s="968">
        <v>39.1</v>
      </c>
      <c r="Q179" s="968">
        <v>39.1</v>
      </c>
      <c r="R179" s="968">
        <v>0</v>
      </c>
      <c r="S179" s="968">
        <v>38.26</v>
      </c>
      <c r="T179" s="968">
        <v>37.26</v>
      </c>
      <c r="U179" s="968">
        <v>37.26</v>
      </c>
      <c r="V179" s="936"/>
      <c r="W179" s="944"/>
      <c r="X179" s="944"/>
      <c r="Y179" s="944"/>
    </row>
    <row r="180" spans="1:25">
      <c r="A180" s="932" t="s">
        <v>101</v>
      </c>
      <c r="B180" s="967" t="s">
        <v>983</v>
      </c>
      <c r="C180" s="921"/>
      <c r="D180" s="933" t="s">
        <v>1479</v>
      </c>
      <c r="E180" s="921"/>
      <c r="F180" s="921"/>
      <c r="G180" s="921"/>
      <c r="H180" s="921"/>
      <c r="I180" s="921"/>
      <c r="J180" s="921"/>
      <c r="K180" s="921"/>
      <c r="L180" s="945" t="s">
        <v>1159</v>
      </c>
      <c r="M180" s="954" t="s">
        <v>971</v>
      </c>
      <c r="N180" s="955" t="s">
        <v>314</v>
      </c>
      <c r="O180" s="969">
        <v>19.55</v>
      </c>
      <c r="P180" s="969">
        <v>19.55</v>
      </c>
      <c r="Q180" s="969">
        <v>19.55</v>
      </c>
      <c r="R180" s="970">
        <v>0</v>
      </c>
      <c r="S180" s="969">
        <v>19.13</v>
      </c>
      <c r="T180" s="969">
        <v>18.63</v>
      </c>
      <c r="U180" s="969">
        <v>18.63</v>
      </c>
      <c r="V180" s="937"/>
      <c r="W180" s="776"/>
      <c r="X180" s="776"/>
      <c r="Y180" s="776"/>
    </row>
    <row r="181" spans="1:25">
      <c r="A181" s="932" t="s">
        <v>101</v>
      </c>
      <c r="B181" s="967" t="s">
        <v>979</v>
      </c>
      <c r="C181" s="921"/>
      <c r="D181" s="933" t="s">
        <v>1480</v>
      </c>
      <c r="E181" s="921"/>
      <c r="F181" s="921"/>
      <c r="G181" s="921"/>
      <c r="H181" s="921"/>
      <c r="I181" s="921"/>
      <c r="J181" s="921"/>
      <c r="K181" s="921"/>
      <c r="L181" s="945" t="s">
        <v>1160</v>
      </c>
      <c r="M181" s="954" t="s">
        <v>972</v>
      </c>
      <c r="N181" s="955" t="s">
        <v>484</v>
      </c>
      <c r="O181" s="948">
        <v>0</v>
      </c>
      <c r="P181" s="948">
        <v>36.44</v>
      </c>
      <c r="Q181" s="948">
        <v>35.200000000000003</v>
      </c>
      <c r="R181" s="937">
        <v>-1.2399999999999949</v>
      </c>
      <c r="S181" s="948">
        <v>0</v>
      </c>
      <c r="T181" s="948">
        <v>37.979999999999997</v>
      </c>
      <c r="U181" s="948">
        <v>37.979999999999997</v>
      </c>
      <c r="V181" s="937"/>
      <c r="W181" s="776"/>
      <c r="X181" s="776"/>
      <c r="Y181" s="776"/>
    </row>
    <row r="182" spans="1:25">
      <c r="A182" s="932" t="s">
        <v>101</v>
      </c>
      <c r="B182" s="967" t="s">
        <v>984</v>
      </c>
      <c r="C182" s="921"/>
      <c r="D182" s="933" t="s">
        <v>1481</v>
      </c>
      <c r="E182" s="921"/>
      <c r="F182" s="921"/>
      <c r="G182" s="921"/>
      <c r="H182" s="921"/>
      <c r="I182" s="921"/>
      <c r="J182" s="921"/>
      <c r="K182" s="921"/>
      <c r="L182" s="945" t="s">
        <v>1161</v>
      </c>
      <c r="M182" s="954" t="s">
        <v>973</v>
      </c>
      <c r="N182" s="955" t="s">
        <v>314</v>
      </c>
      <c r="O182" s="970">
        <v>19.55</v>
      </c>
      <c r="P182" s="970">
        <v>19.55</v>
      </c>
      <c r="Q182" s="970">
        <v>19.55</v>
      </c>
      <c r="R182" s="970">
        <v>0</v>
      </c>
      <c r="S182" s="970">
        <v>19.13</v>
      </c>
      <c r="T182" s="970">
        <v>18.63</v>
      </c>
      <c r="U182" s="970">
        <v>18.63</v>
      </c>
      <c r="V182" s="937"/>
      <c r="W182" s="776"/>
      <c r="X182" s="776"/>
      <c r="Y182" s="776"/>
    </row>
    <row r="183" spans="1:25">
      <c r="A183" s="932" t="s">
        <v>101</v>
      </c>
      <c r="B183" s="967" t="s">
        <v>978</v>
      </c>
      <c r="C183" s="921"/>
      <c r="D183" s="933" t="s">
        <v>1482</v>
      </c>
      <c r="E183" s="921"/>
      <c r="F183" s="921"/>
      <c r="G183" s="921"/>
      <c r="H183" s="921"/>
      <c r="I183" s="921"/>
      <c r="J183" s="921"/>
      <c r="K183" s="921"/>
      <c r="L183" s="945" t="s">
        <v>1162</v>
      </c>
      <c r="M183" s="954" t="s">
        <v>974</v>
      </c>
      <c r="N183" s="955" t="s">
        <v>484</v>
      </c>
      <c r="O183" s="948">
        <v>0</v>
      </c>
      <c r="P183" s="948">
        <v>37.979999999999997</v>
      </c>
      <c r="Q183" s="948">
        <v>36.44</v>
      </c>
      <c r="R183" s="937">
        <v>-1.5399999999999991</v>
      </c>
      <c r="S183" s="948">
        <v>0</v>
      </c>
      <c r="T183" s="948">
        <v>61.25</v>
      </c>
      <c r="U183" s="948">
        <v>41.3</v>
      </c>
      <c r="V183" s="937"/>
      <c r="W183" s="776"/>
      <c r="X183" s="776"/>
      <c r="Y183" s="776"/>
    </row>
    <row r="184" spans="1:25">
      <c r="A184" s="769" t="s">
        <v>102</v>
      </c>
      <c r="B184" s="930" t="s">
        <v>822</v>
      </c>
      <c r="C184" s="921"/>
      <c r="D184" s="921"/>
      <c r="E184" s="921"/>
      <c r="F184" s="921"/>
      <c r="G184" s="921"/>
      <c r="H184" s="921"/>
      <c r="I184" s="921"/>
      <c r="J184" s="921"/>
      <c r="K184" s="921"/>
      <c r="L184" s="672" t="s">
        <v>2864</v>
      </c>
      <c r="M184" s="931"/>
      <c r="N184" s="931"/>
      <c r="O184" s="931"/>
      <c r="P184" s="931"/>
      <c r="Q184" s="931"/>
      <c r="R184" s="931"/>
      <c r="S184" s="931"/>
      <c r="T184" s="931"/>
      <c r="U184" s="931"/>
      <c r="V184" s="931"/>
      <c r="W184" s="931"/>
      <c r="X184" s="931"/>
      <c r="Y184" s="931"/>
    </row>
    <row r="185" spans="1:25">
      <c r="A185" s="932" t="s">
        <v>102</v>
      </c>
      <c r="B185" s="921"/>
      <c r="C185" s="921"/>
      <c r="D185" s="933" t="s">
        <v>1306</v>
      </c>
      <c r="E185" s="921"/>
      <c r="F185" s="921"/>
      <c r="G185" s="921"/>
      <c r="H185" s="921"/>
      <c r="I185" s="921"/>
      <c r="J185" s="921"/>
      <c r="K185" s="921"/>
      <c r="L185" s="934" t="s">
        <v>17</v>
      </c>
      <c r="M185" s="935" t="s">
        <v>452</v>
      </c>
      <c r="N185" s="926" t="s">
        <v>355</v>
      </c>
      <c r="O185" s="936">
        <v>0</v>
      </c>
      <c r="P185" s="936">
        <v>463.43999999999994</v>
      </c>
      <c r="Q185" s="936">
        <v>444.13</v>
      </c>
      <c r="R185" s="936">
        <v>-19.309999999999945</v>
      </c>
      <c r="S185" s="936">
        <v>0</v>
      </c>
      <c r="T185" s="936">
        <v>499.19239999999996</v>
      </c>
      <c r="U185" s="936">
        <v>487.00239999999997</v>
      </c>
      <c r="V185" s="937">
        <v>0</v>
      </c>
      <c r="W185" s="776"/>
      <c r="X185" s="776"/>
      <c r="Y185" s="776"/>
    </row>
    <row r="186" spans="1:25" s="464" customFormat="1" ht="22.8">
      <c r="A186" s="938" t="s">
        <v>102</v>
      </c>
      <c r="B186" s="939"/>
      <c r="C186" s="939"/>
      <c r="D186" s="940" t="s">
        <v>1352</v>
      </c>
      <c r="E186" s="939"/>
      <c r="F186" s="939"/>
      <c r="G186" s="939"/>
      <c r="H186" s="939"/>
      <c r="I186" s="939"/>
      <c r="J186" s="939"/>
      <c r="K186" s="939"/>
      <c r="L186" s="941" t="s">
        <v>154</v>
      </c>
      <c r="M186" s="942" t="s">
        <v>1116</v>
      </c>
      <c r="N186" s="943" t="s">
        <v>355</v>
      </c>
      <c r="O186" s="936">
        <v>0</v>
      </c>
      <c r="P186" s="936">
        <v>61.32</v>
      </c>
      <c r="Q186" s="936">
        <v>51.32</v>
      </c>
      <c r="R186" s="936">
        <v>-10</v>
      </c>
      <c r="S186" s="936">
        <v>0</v>
      </c>
      <c r="T186" s="936">
        <v>55.660000000000004</v>
      </c>
      <c r="U186" s="936">
        <v>55.660000000000004</v>
      </c>
      <c r="V186" s="936">
        <v>0</v>
      </c>
      <c r="W186" s="944"/>
      <c r="X186" s="944"/>
      <c r="Y186" s="944"/>
    </row>
    <row r="187" spans="1:25">
      <c r="A187" s="932" t="s">
        <v>102</v>
      </c>
      <c r="B187" s="921"/>
      <c r="C187" s="921"/>
      <c r="D187" s="933" t="s">
        <v>1418</v>
      </c>
      <c r="E187" s="921"/>
      <c r="F187" s="921"/>
      <c r="G187" s="921"/>
      <c r="H187" s="921"/>
      <c r="I187" s="921"/>
      <c r="J187" s="921"/>
      <c r="K187" s="921"/>
      <c r="L187" s="945" t="s">
        <v>397</v>
      </c>
      <c r="M187" s="946" t="s">
        <v>1117</v>
      </c>
      <c r="N187" s="926" t="s">
        <v>355</v>
      </c>
      <c r="O187" s="947">
        <v>0</v>
      </c>
      <c r="P187" s="947">
        <v>0</v>
      </c>
      <c r="Q187" s="947">
        <v>0</v>
      </c>
      <c r="R187" s="937">
        <v>0</v>
      </c>
      <c r="S187" s="947">
        <v>0</v>
      </c>
      <c r="T187" s="947">
        <v>0</v>
      </c>
      <c r="U187" s="947">
        <v>0</v>
      </c>
      <c r="V187" s="937">
        <v>0</v>
      </c>
      <c r="W187" s="776"/>
      <c r="X187" s="776"/>
      <c r="Y187" s="776"/>
    </row>
    <row r="188" spans="1:25">
      <c r="A188" s="932" t="s">
        <v>102</v>
      </c>
      <c r="B188" s="921"/>
      <c r="C188" s="921"/>
      <c r="D188" s="933" t="s">
        <v>1419</v>
      </c>
      <c r="E188" s="921"/>
      <c r="F188" s="921"/>
      <c r="G188" s="921"/>
      <c r="H188" s="921"/>
      <c r="I188" s="921"/>
      <c r="J188" s="921"/>
      <c r="K188" s="921"/>
      <c r="L188" s="945" t="s">
        <v>399</v>
      </c>
      <c r="M188" s="946" t="s">
        <v>454</v>
      </c>
      <c r="N188" s="926" t="s">
        <v>355</v>
      </c>
      <c r="O188" s="948"/>
      <c r="P188" s="948">
        <v>31.57</v>
      </c>
      <c r="Q188" s="948">
        <v>21.57</v>
      </c>
      <c r="R188" s="937">
        <v>-10</v>
      </c>
      <c r="S188" s="948"/>
      <c r="T188" s="948">
        <v>34.200000000000003</v>
      </c>
      <c r="U188" s="948">
        <v>34.200000000000003</v>
      </c>
      <c r="V188" s="937">
        <v>0</v>
      </c>
      <c r="W188" s="776"/>
      <c r="X188" s="776"/>
      <c r="Y188" s="776"/>
    </row>
    <row r="189" spans="1:25">
      <c r="A189" s="932" t="s">
        <v>102</v>
      </c>
      <c r="B189" s="921"/>
      <c r="C189" s="921"/>
      <c r="D189" s="933" t="s">
        <v>1421</v>
      </c>
      <c r="E189" s="921"/>
      <c r="F189" s="921"/>
      <c r="G189" s="921"/>
      <c r="H189" s="921"/>
      <c r="I189" s="921"/>
      <c r="J189" s="921"/>
      <c r="K189" s="921"/>
      <c r="L189" s="945" t="s">
        <v>882</v>
      </c>
      <c r="M189" s="946" t="s">
        <v>455</v>
      </c>
      <c r="N189" s="926" t="s">
        <v>355</v>
      </c>
      <c r="O189" s="948"/>
      <c r="P189" s="948">
        <v>29.75</v>
      </c>
      <c r="Q189" s="948">
        <v>29.75</v>
      </c>
      <c r="R189" s="937">
        <v>0</v>
      </c>
      <c r="S189" s="948"/>
      <c r="T189" s="948">
        <v>21.46</v>
      </c>
      <c r="U189" s="948">
        <v>21.46</v>
      </c>
      <c r="V189" s="937">
        <v>0</v>
      </c>
      <c r="W189" s="776"/>
      <c r="X189" s="776"/>
      <c r="Y189" s="776"/>
    </row>
    <row r="190" spans="1:25" s="464" customFormat="1" ht="22.8">
      <c r="A190" s="938" t="s">
        <v>102</v>
      </c>
      <c r="B190" s="939"/>
      <c r="C190" s="939"/>
      <c r="D190" s="940" t="s">
        <v>1353</v>
      </c>
      <c r="E190" s="939"/>
      <c r="F190" s="939"/>
      <c r="G190" s="939"/>
      <c r="H190" s="939"/>
      <c r="I190" s="939"/>
      <c r="J190" s="939"/>
      <c r="K190" s="939"/>
      <c r="L190" s="941" t="s">
        <v>155</v>
      </c>
      <c r="M190" s="942" t="s">
        <v>1118</v>
      </c>
      <c r="N190" s="943" t="s">
        <v>355</v>
      </c>
      <c r="O190" s="936">
        <v>0</v>
      </c>
      <c r="P190" s="936">
        <v>58.82</v>
      </c>
      <c r="Q190" s="936">
        <v>58.82</v>
      </c>
      <c r="R190" s="936">
        <v>0</v>
      </c>
      <c r="S190" s="936">
        <v>0</v>
      </c>
      <c r="T190" s="936">
        <v>72.47</v>
      </c>
      <c r="U190" s="936">
        <v>71.44</v>
      </c>
      <c r="V190" s="936">
        <v>0</v>
      </c>
      <c r="W190" s="944"/>
      <c r="X190" s="944"/>
      <c r="Y190" s="944"/>
    </row>
    <row r="191" spans="1:25">
      <c r="A191" s="932" t="s">
        <v>102</v>
      </c>
      <c r="B191" s="921"/>
      <c r="C191" s="921"/>
      <c r="D191" s="933" t="s">
        <v>1423</v>
      </c>
      <c r="E191" s="921"/>
      <c r="F191" s="921"/>
      <c r="G191" s="921"/>
      <c r="H191" s="921"/>
      <c r="I191" s="921"/>
      <c r="J191" s="921"/>
      <c r="K191" s="921"/>
      <c r="L191" s="945" t="s">
        <v>453</v>
      </c>
      <c r="M191" s="946" t="s">
        <v>1119</v>
      </c>
      <c r="N191" s="926" t="s">
        <v>355</v>
      </c>
      <c r="O191" s="947">
        <v>0</v>
      </c>
      <c r="P191" s="947">
        <v>58.82</v>
      </c>
      <c r="Q191" s="947">
        <v>58.82</v>
      </c>
      <c r="R191" s="937">
        <v>0</v>
      </c>
      <c r="S191" s="947">
        <v>0</v>
      </c>
      <c r="T191" s="947">
        <v>72.47</v>
      </c>
      <c r="U191" s="947">
        <v>71.44</v>
      </c>
      <c r="V191" s="937">
        <v>0</v>
      </c>
      <c r="W191" s="776"/>
      <c r="X191" s="776"/>
      <c r="Y191" s="776"/>
    </row>
    <row r="192" spans="1:25">
      <c r="A192" s="932" t="s">
        <v>102</v>
      </c>
      <c r="B192" s="921" t="s">
        <v>411</v>
      </c>
      <c r="C192" s="921"/>
      <c r="D192" s="933" t="s">
        <v>1424</v>
      </c>
      <c r="E192" s="921"/>
      <c r="F192" s="921"/>
      <c r="G192" s="921"/>
      <c r="H192" s="921"/>
      <c r="I192" s="921"/>
      <c r="J192" s="921"/>
      <c r="K192" s="921"/>
      <c r="L192" s="945" t="s">
        <v>456</v>
      </c>
      <c r="M192" s="946" t="s">
        <v>1120</v>
      </c>
      <c r="N192" s="926" t="s">
        <v>355</v>
      </c>
      <c r="O192" s="947">
        <v>0</v>
      </c>
      <c r="P192" s="947">
        <v>0</v>
      </c>
      <c r="Q192" s="947">
        <v>0</v>
      </c>
      <c r="R192" s="937">
        <v>0</v>
      </c>
      <c r="S192" s="947">
        <v>0</v>
      </c>
      <c r="T192" s="947">
        <v>0</v>
      </c>
      <c r="U192" s="947">
        <v>0</v>
      </c>
      <c r="V192" s="937">
        <v>0</v>
      </c>
      <c r="W192" s="776"/>
      <c r="X192" s="776"/>
      <c r="Y192" s="776"/>
    </row>
    <row r="193" spans="1:25">
      <c r="A193" s="932" t="s">
        <v>102</v>
      </c>
      <c r="B193" s="921" t="s">
        <v>412</v>
      </c>
      <c r="C193" s="921"/>
      <c r="D193" s="933" t="s">
        <v>1425</v>
      </c>
      <c r="E193" s="921"/>
      <c r="F193" s="921"/>
      <c r="G193" s="921"/>
      <c r="H193" s="921"/>
      <c r="I193" s="921"/>
      <c r="J193" s="921"/>
      <c r="K193" s="921"/>
      <c r="L193" s="945" t="s">
        <v>457</v>
      </c>
      <c r="M193" s="946" t="s">
        <v>1121</v>
      </c>
      <c r="N193" s="926" t="s">
        <v>355</v>
      </c>
      <c r="O193" s="947">
        <v>0</v>
      </c>
      <c r="P193" s="947">
        <v>0</v>
      </c>
      <c r="Q193" s="947">
        <v>0</v>
      </c>
      <c r="R193" s="937">
        <v>0</v>
      </c>
      <c r="S193" s="947">
        <v>0</v>
      </c>
      <c r="T193" s="947">
        <v>0</v>
      </c>
      <c r="U193" s="947">
        <v>0</v>
      </c>
      <c r="V193" s="937">
        <v>0</v>
      </c>
      <c r="W193" s="776"/>
      <c r="X193" s="776"/>
      <c r="Y193" s="776"/>
    </row>
    <row r="194" spans="1:25">
      <c r="A194" s="932" t="s">
        <v>102</v>
      </c>
      <c r="B194" s="921"/>
      <c r="C194" s="921"/>
      <c r="D194" s="933" t="s">
        <v>1456</v>
      </c>
      <c r="E194" s="921"/>
      <c r="F194" s="921"/>
      <c r="G194" s="921"/>
      <c r="H194" s="921"/>
      <c r="I194" s="921"/>
      <c r="J194" s="921"/>
      <c r="K194" s="921"/>
      <c r="L194" s="945" t="s">
        <v>458</v>
      </c>
      <c r="M194" s="946" t="s">
        <v>1122</v>
      </c>
      <c r="N194" s="926" t="s">
        <v>355</v>
      </c>
      <c r="O194" s="948"/>
      <c r="P194" s="948"/>
      <c r="Q194" s="948"/>
      <c r="R194" s="937">
        <v>0</v>
      </c>
      <c r="S194" s="948"/>
      <c r="T194" s="948"/>
      <c r="U194" s="948"/>
      <c r="V194" s="937">
        <v>0</v>
      </c>
      <c r="W194" s="776"/>
      <c r="X194" s="776"/>
      <c r="Y194" s="776"/>
    </row>
    <row r="195" spans="1:25">
      <c r="A195" s="932" t="s">
        <v>102</v>
      </c>
      <c r="B195" s="921" t="s">
        <v>405</v>
      </c>
      <c r="C195" s="921"/>
      <c r="D195" s="933" t="s">
        <v>1457</v>
      </c>
      <c r="E195" s="921"/>
      <c r="F195" s="921"/>
      <c r="G195" s="921"/>
      <c r="H195" s="921"/>
      <c r="I195" s="921"/>
      <c r="J195" s="921"/>
      <c r="K195" s="921"/>
      <c r="L195" s="945" t="s">
        <v>459</v>
      </c>
      <c r="M195" s="946" t="s">
        <v>1123</v>
      </c>
      <c r="N195" s="926" t="s">
        <v>355</v>
      </c>
      <c r="O195" s="947">
        <v>0</v>
      </c>
      <c r="P195" s="947">
        <v>0</v>
      </c>
      <c r="Q195" s="947">
        <v>0</v>
      </c>
      <c r="R195" s="937">
        <v>0</v>
      </c>
      <c r="S195" s="947">
        <v>0</v>
      </c>
      <c r="T195" s="947">
        <v>0</v>
      </c>
      <c r="U195" s="947">
        <v>0</v>
      </c>
      <c r="V195" s="937">
        <v>0</v>
      </c>
      <c r="W195" s="776"/>
      <c r="X195" s="776"/>
      <c r="Y195" s="776"/>
    </row>
    <row r="196" spans="1:25">
      <c r="A196" s="932" t="s">
        <v>102</v>
      </c>
      <c r="B196" s="921" t="s">
        <v>407</v>
      </c>
      <c r="C196" s="921"/>
      <c r="D196" s="933" t="s">
        <v>1458</v>
      </c>
      <c r="E196" s="921"/>
      <c r="F196" s="921"/>
      <c r="G196" s="921"/>
      <c r="H196" s="921"/>
      <c r="I196" s="921"/>
      <c r="J196" s="921"/>
      <c r="K196" s="921"/>
      <c r="L196" s="945" t="s">
        <v>1187</v>
      </c>
      <c r="M196" s="946" t="s">
        <v>1191</v>
      </c>
      <c r="N196" s="926" t="s">
        <v>355</v>
      </c>
      <c r="O196" s="947">
        <v>0</v>
      </c>
      <c r="P196" s="947">
        <v>0</v>
      </c>
      <c r="Q196" s="947">
        <v>0</v>
      </c>
      <c r="R196" s="937">
        <v>0</v>
      </c>
      <c r="S196" s="947">
        <v>0</v>
      </c>
      <c r="T196" s="947">
        <v>0</v>
      </c>
      <c r="U196" s="947">
        <v>0</v>
      </c>
      <c r="V196" s="937">
        <v>0</v>
      </c>
      <c r="W196" s="776"/>
      <c r="X196" s="776"/>
      <c r="Y196" s="776"/>
    </row>
    <row r="197" spans="1:25">
      <c r="A197" s="932" t="s">
        <v>102</v>
      </c>
      <c r="B197" s="921" t="s">
        <v>409</v>
      </c>
      <c r="C197" s="921"/>
      <c r="D197" s="933" t="s">
        <v>1459</v>
      </c>
      <c r="E197" s="921"/>
      <c r="F197" s="921"/>
      <c r="G197" s="921"/>
      <c r="H197" s="921"/>
      <c r="I197" s="921"/>
      <c r="J197" s="921"/>
      <c r="K197" s="921"/>
      <c r="L197" s="945" t="s">
        <v>1188</v>
      </c>
      <c r="M197" s="946" t="s">
        <v>1192</v>
      </c>
      <c r="N197" s="926" t="s">
        <v>355</v>
      </c>
      <c r="O197" s="947">
        <v>0</v>
      </c>
      <c r="P197" s="947">
        <v>0</v>
      </c>
      <c r="Q197" s="947">
        <v>0</v>
      </c>
      <c r="R197" s="937">
        <v>0</v>
      </c>
      <c r="S197" s="947">
        <v>0</v>
      </c>
      <c r="T197" s="947">
        <v>0</v>
      </c>
      <c r="U197" s="947">
        <v>0</v>
      </c>
      <c r="V197" s="937">
        <v>0</v>
      </c>
      <c r="W197" s="776"/>
      <c r="X197" s="776"/>
      <c r="Y197" s="776"/>
    </row>
    <row r="198" spans="1:25">
      <c r="A198" s="932" t="s">
        <v>102</v>
      </c>
      <c r="B198" s="921" t="s">
        <v>410</v>
      </c>
      <c r="C198" s="921"/>
      <c r="D198" s="933" t="s">
        <v>1460</v>
      </c>
      <c r="E198" s="921"/>
      <c r="F198" s="921"/>
      <c r="G198" s="921"/>
      <c r="H198" s="921"/>
      <c r="I198" s="921"/>
      <c r="J198" s="921"/>
      <c r="K198" s="921"/>
      <c r="L198" s="945" t="s">
        <v>1189</v>
      </c>
      <c r="M198" s="946" t="s">
        <v>1193</v>
      </c>
      <c r="N198" s="926" t="s">
        <v>355</v>
      </c>
      <c r="O198" s="947">
        <v>0</v>
      </c>
      <c r="P198" s="947">
        <v>0</v>
      </c>
      <c r="Q198" s="947">
        <v>0</v>
      </c>
      <c r="R198" s="937">
        <v>0</v>
      </c>
      <c r="S198" s="947">
        <v>0</v>
      </c>
      <c r="T198" s="947">
        <v>0</v>
      </c>
      <c r="U198" s="947">
        <v>0</v>
      </c>
      <c r="V198" s="937">
        <v>0</v>
      </c>
      <c r="W198" s="776"/>
      <c r="X198" s="776"/>
      <c r="Y198" s="776"/>
    </row>
    <row r="199" spans="1:25">
      <c r="A199" s="932" t="s">
        <v>102</v>
      </c>
      <c r="B199" s="949" t="s">
        <v>1070</v>
      </c>
      <c r="C199" s="921"/>
      <c r="D199" s="933" t="s">
        <v>1461</v>
      </c>
      <c r="E199" s="921"/>
      <c r="F199" s="921"/>
      <c r="G199" s="921"/>
      <c r="H199" s="921"/>
      <c r="I199" s="921"/>
      <c r="J199" s="921"/>
      <c r="K199" s="921"/>
      <c r="L199" s="945" t="s">
        <v>1190</v>
      </c>
      <c r="M199" s="946" t="s">
        <v>1194</v>
      </c>
      <c r="N199" s="926" t="s">
        <v>355</v>
      </c>
      <c r="O199" s="947">
        <v>0</v>
      </c>
      <c r="P199" s="947">
        <v>0</v>
      </c>
      <c r="Q199" s="947">
        <v>0</v>
      </c>
      <c r="R199" s="937">
        <v>0</v>
      </c>
      <c r="S199" s="947">
        <v>0</v>
      </c>
      <c r="T199" s="947">
        <v>0</v>
      </c>
      <c r="U199" s="947">
        <v>0</v>
      </c>
      <c r="V199" s="937">
        <v>0</v>
      </c>
      <c r="W199" s="776"/>
      <c r="X199" s="776"/>
      <c r="Y199" s="776"/>
    </row>
    <row r="200" spans="1:25" s="464" customFormat="1" ht="57">
      <c r="A200" s="938" t="s">
        <v>102</v>
      </c>
      <c r="B200" s="939"/>
      <c r="C200" s="939"/>
      <c r="D200" s="940" t="s">
        <v>1354</v>
      </c>
      <c r="E200" s="939"/>
      <c r="F200" s="939"/>
      <c r="G200" s="939"/>
      <c r="H200" s="939"/>
      <c r="I200" s="939"/>
      <c r="J200" s="939"/>
      <c r="K200" s="939"/>
      <c r="L200" s="941" t="s">
        <v>363</v>
      </c>
      <c r="M200" s="942" t="s">
        <v>1124</v>
      </c>
      <c r="N200" s="943" t="s">
        <v>355</v>
      </c>
      <c r="O200" s="950"/>
      <c r="P200" s="950"/>
      <c r="Q200" s="950"/>
      <c r="R200" s="936">
        <v>0</v>
      </c>
      <c r="S200" s="950"/>
      <c r="T200" s="950"/>
      <c r="U200" s="950"/>
      <c r="V200" s="936">
        <v>0</v>
      </c>
      <c r="W200" s="944"/>
      <c r="X200" s="944"/>
      <c r="Y200" s="944"/>
    </row>
    <row r="201" spans="1:25" s="464" customFormat="1" ht="45.6">
      <c r="A201" s="938" t="s">
        <v>102</v>
      </c>
      <c r="B201" s="939"/>
      <c r="C201" s="939"/>
      <c r="D201" s="940" t="s">
        <v>1355</v>
      </c>
      <c r="E201" s="939"/>
      <c r="F201" s="939"/>
      <c r="G201" s="939"/>
      <c r="H201" s="939"/>
      <c r="I201" s="939"/>
      <c r="J201" s="939"/>
      <c r="K201" s="939"/>
      <c r="L201" s="941" t="s">
        <v>365</v>
      </c>
      <c r="M201" s="942" t="s">
        <v>1297</v>
      </c>
      <c r="N201" s="943" t="s">
        <v>355</v>
      </c>
      <c r="O201" s="951">
        <v>0</v>
      </c>
      <c r="P201" s="951">
        <v>276.89</v>
      </c>
      <c r="Q201" s="951">
        <v>276.89</v>
      </c>
      <c r="R201" s="936">
        <v>0</v>
      </c>
      <c r="S201" s="951">
        <v>0</v>
      </c>
      <c r="T201" s="951">
        <v>314.04239999999999</v>
      </c>
      <c r="U201" s="951">
        <v>314.04239999999999</v>
      </c>
      <c r="V201" s="936">
        <v>0</v>
      </c>
      <c r="W201" s="944"/>
      <c r="X201" s="944"/>
      <c r="Y201" s="944"/>
    </row>
    <row r="202" spans="1:25">
      <c r="A202" s="932" t="s">
        <v>102</v>
      </c>
      <c r="B202" s="848" t="s">
        <v>1163</v>
      </c>
      <c r="C202" s="921"/>
      <c r="D202" s="933" t="s">
        <v>1429</v>
      </c>
      <c r="E202" s="921"/>
      <c r="F202" s="921"/>
      <c r="G202" s="921"/>
      <c r="H202" s="921"/>
      <c r="I202" s="921"/>
      <c r="J202" s="921"/>
      <c r="K202" s="921"/>
      <c r="L202" s="945" t="s">
        <v>466</v>
      </c>
      <c r="M202" s="946" t="s">
        <v>1125</v>
      </c>
      <c r="N202" s="926" t="s">
        <v>355</v>
      </c>
      <c r="O202" s="947">
        <v>0</v>
      </c>
      <c r="P202" s="947">
        <v>212.67</v>
      </c>
      <c r="Q202" s="947">
        <v>212.67</v>
      </c>
      <c r="R202" s="937">
        <v>0</v>
      </c>
      <c r="S202" s="947">
        <v>0</v>
      </c>
      <c r="T202" s="947">
        <v>241.2</v>
      </c>
      <c r="U202" s="947">
        <v>241.2</v>
      </c>
      <c r="V202" s="937">
        <v>0</v>
      </c>
      <c r="W202" s="776"/>
      <c r="X202" s="776"/>
      <c r="Y202" s="776"/>
    </row>
    <row r="203" spans="1:25" ht="22.8">
      <c r="A203" s="932" t="s">
        <v>102</v>
      </c>
      <c r="B203" s="848" t="s">
        <v>1164</v>
      </c>
      <c r="C203" s="921"/>
      <c r="D203" s="933" t="s">
        <v>1430</v>
      </c>
      <c r="E203" s="921"/>
      <c r="F203" s="921"/>
      <c r="G203" s="921"/>
      <c r="H203" s="921"/>
      <c r="I203" s="921"/>
      <c r="J203" s="921"/>
      <c r="K203" s="921"/>
      <c r="L203" s="945" t="s">
        <v>473</v>
      </c>
      <c r="M203" s="946" t="s">
        <v>1298</v>
      </c>
      <c r="N203" s="926" t="s">
        <v>355</v>
      </c>
      <c r="O203" s="947">
        <v>0</v>
      </c>
      <c r="P203" s="947">
        <v>64.22</v>
      </c>
      <c r="Q203" s="947">
        <v>64.22</v>
      </c>
      <c r="R203" s="937">
        <v>0</v>
      </c>
      <c r="S203" s="947">
        <v>0</v>
      </c>
      <c r="T203" s="947">
        <v>72.842399999999998</v>
      </c>
      <c r="U203" s="947">
        <v>72.842399999999998</v>
      </c>
      <c r="V203" s="937">
        <v>0</v>
      </c>
      <c r="W203" s="776"/>
      <c r="X203" s="776"/>
      <c r="Y203" s="776"/>
    </row>
    <row r="204" spans="1:25" s="464" customFormat="1">
      <c r="A204" s="938" t="s">
        <v>102</v>
      </c>
      <c r="B204" s="939"/>
      <c r="C204" s="939"/>
      <c r="D204" s="940" t="s">
        <v>1408</v>
      </c>
      <c r="E204" s="939"/>
      <c r="F204" s="939"/>
      <c r="G204" s="939"/>
      <c r="H204" s="939"/>
      <c r="I204" s="939"/>
      <c r="J204" s="939"/>
      <c r="K204" s="939"/>
      <c r="L204" s="941" t="s">
        <v>367</v>
      </c>
      <c r="M204" s="942" t="s">
        <v>1126</v>
      </c>
      <c r="N204" s="943" t="s">
        <v>355</v>
      </c>
      <c r="O204" s="950"/>
      <c r="P204" s="950"/>
      <c r="Q204" s="950"/>
      <c r="R204" s="936">
        <v>0</v>
      </c>
      <c r="S204" s="950"/>
      <c r="T204" s="950"/>
      <c r="U204" s="950"/>
      <c r="V204" s="936">
        <v>0</v>
      </c>
      <c r="W204" s="944"/>
      <c r="X204" s="944"/>
      <c r="Y204" s="944"/>
    </row>
    <row r="205" spans="1:25" s="464" customFormat="1">
      <c r="A205" s="938" t="s">
        <v>102</v>
      </c>
      <c r="B205" s="939"/>
      <c r="C205" s="939"/>
      <c r="D205" s="940" t="s">
        <v>1462</v>
      </c>
      <c r="E205" s="939"/>
      <c r="F205" s="939"/>
      <c r="G205" s="939"/>
      <c r="H205" s="939"/>
      <c r="I205" s="939"/>
      <c r="J205" s="939"/>
      <c r="K205" s="939"/>
      <c r="L205" s="941" t="s">
        <v>1003</v>
      </c>
      <c r="M205" s="942" t="s">
        <v>1127</v>
      </c>
      <c r="N205" s="943" t="s">
        <v>355</v>
      </c>
      <c r="O205" s="950"/>
      <c r="P205" s="950"/>
      <c r="Q205" s="950"/>
      <c r="R205" s="936">
        <v>0</v>
      </c>
      <c r="S205" s="950"/>
      <c r="T205" s="950"/>
      <c r="U205" s="950"/>
      <c r="V205" s="936">
        <v>0</v>
      </c>
      <c r="W205" s="944"/>
      <c r="X205" s="944"/>
      <c r="Y205" s="944"/>
    </row>
    <row r="206" spans="1:25" s="464" customFormat="1">
      <c r="A206" s="938" t="s">
        <v>102</v>
      </c>
      <c r="B206" s="939"/>
      <c r="C206" s="939"/>
      <c r="D206" s="940" t="s">
        <v>1463</v>
      </c>
      <c r="E206" s="939"/>
      <c r="F206" s="939"/>
      <c r="G206" s="939"/>
      <c r="H206" s="939"/>
      <c r="I206" s="939"/>
      <c r="J206" s="939"/>
      <c r="K206" s="939"/>
      <c r="L206" s="941" t="s">
        <v>1128</v>
      </c>
      <c r="M206" s="942" t="s">
        <v>1129</v>
      </c>
      <c r="N206" s="943" t="s">
        <v>355</v>
      </c>
      <c r="O206" s="936">
        <v>0</v>
      </c>
      <c r="P206" s="936">
        <v>66.41</v>
      </c>
      <c r="Q206" s="936">
        <v>57.1</v>
      </c>
      <c r="R206" s="936">
        <v>-9.3099999999999952</v>
      </c>
      <c r="S206" s="936">
        <v>0</v>
      </c>
      <c r="T206" s="936">
        <v>57.019999999999996</v>
      </c>
      <c r="U206" s="936">
        <v>45.86</v>
      </c>
      <c r="V206" s="936">
        <v>0</v>
      </c>
      <c r="W206" s="944"/>
      <c r="X206" s="944"/>
      <c r="Y206" s="944"/>
    </row>
    <row r="207" spans="1:25">
      <c r="A207" s="932" t="s">
        <v>102</v>
      </c>
      <c r="B207" s="921"/>
      <c r="C207" s="921"/>
      <c r="D207" s="933" t="s">
        <v>1463</v>
      </c>
      <c r="E207" s="921" t="s">
        <v>1131</v>
      </c>
      <c r="F207" s="921"/>
      <c r="G207" s="921"/>
      <c r="H207" s="921"/>
      <c r="I207" s="921"/>
      <c r="J207" s="921"/>
      <c r="K207" s="921"/>
      <c r="L207" s="945" t="s">
        <v>1130</v>
      </c>
      <c r="M207" s="946" t="s">
        <v>1131</v>
      </c>
      <c r="N207" s="926" t="s">
        <v>355</v>
      </c>
      <c r="O207" s="948"/>
      <c r="P207" s="948"/>
      <c r="Q207" s="948"/>
      <c r="R207" s="937">
        <v>0</v>
      </c>
      <c r="S207" s="948"/>
      <c r="T207" s="948"/>
      <c r="U207" s="948"/>
      <c r="V207" s="937">
        <v>0</v>
      </c>
      <c r="W207" s="776"/>
      <c r="X207" s="776"/>
      <c r="Y207" s="776"/>
    </row>
    <row r="208" spans="1:25">
      <c r="A208" s="932" t="s">
        <v>102</v>
      </c>
      <c r="B208" s="921"/>
      <c r="C208" s="921"/>
      <c r="D208" s="933" t="s">
        <v>1463</v>
      </c>
      <c r="E208" s="921" t="s">
        <v>1133</v>
      </c>
      <c r="F208" s="921"/>
      <c r="G208" s="921"/>
      <c r="H208" s="921"/>
      <c r="I208" s="921"/>
      <c r="J208" s="921"/>
      <c r="K208" s="921"/>
      <c r="L208" s="945" t="s">
        <v>1132</v>
      </c>
      <c r="M208" s="946" t="s">
        <v>1133</v>
      </c>
      <c r="N208" s="926" t="s">
        <v>355</v>
      </c>
      <c r="O208" s="948"/>
      <c r="P208" s="948"/>
      <c r="Q208" s="948"/>
      <c r="R208" s="937">
        <v>0</v>
      </c>
      <c r="S208" s="948"/>
      <c r="T208" s="948"/>
      <c r="U208" s="948"/>
      <c r="V208" s="937">
        <v>0</v>
      </c>
      <c r="W208" s="776"/>
      <c r="X208" s="776"/>
      <c r="Y208" s="776"/>
    </row>
    <row r="209" spans="1:25">
      <c r="A209" s="932" t="s">
        <v>102</v>
      </c>
      <c r="B209" s="921"/>
      <c r="C209" s="921"/>
      <c r="D209" s="933" t="s">
        <v>1463</v>
      </c>
      <c r="E209" s="921" t="s">
        <v>1135</v>
      </c>
      <c r="F209" s="921"/>
      <c r="G209" s="921"/>
      <c r="H209" s="921"/>
      <c r="I209" s="921"/>
      <c r="J209" s="921"/>
      <c r="K209" s="921"/>
      <c r="L209" s="945" t="s">
        <v>1134</v>
      </c>
      <c r="M209" s="946" t="s">
        <v>1135</v>
      </c>
      <c r="N209" s="926" t="s">
        <v>355</v>
      </c>
      <c r="O209" s="948"/>
      <c r="P209" s="948">
        <v>10.15</v>
      </c>
      <c r="Q209" s="948">
        <v>10.15</v>
      </c>
      <c r="R209" s="937">
        <v>0</v>
      </c>
      <c r="S209" s="948"/>
      <c r="T209" s="948">
        <v>10.9</v>
      </c>
      <c r="U209" s="948">
        <v>10.9</v>
      </c>
      <c r="V209" s="937">
        <v>0</v>
      </c>
      <c r="W209" s="776"/>
      <c r="X209" s="776"/>
      <c r="Y209" s="776"/>
    </row>
    <row r="210" spans="1:25">
      <c r="A210" s="932" t="s">
        <v>102</v>
      </c>
      <c r="B210" s="921"/>
      <c r="C210" s="921"/>
      <c r="D210" s="933" t="s">
        <v>1463</v>
      </c>
      <c r="E210" s="921" t="s">
        <v>460</v>
      </c>
      <c r="F210" s="921"/>
      <c r="G210" s="921"/>
      <c r="H210" s="921"/>
      <c r="I210" s="921"/>
      <c r="J210" s="921"/>
      <c r="K210" s="921"/>
      <c r="L210" s="945" t="s">
        <v>1136</v>
      </c>
      <c r="M210" s="946" t="s">
        <v>460</v>
      </c>
      <c r="N210" s="926" t="s">
        <v>355</v>
      </c>
      <c r="O210" s="948"/>
      <c r="P210" s="948"/>
      <c r="Q210" s="948"/>
      <c r="R210" s="937">
        <v>0</v>
      </c>
      <c r="S210" s="948"/>
      <c r="T210" s="948"/>
      <c r="U210" s="948"/>
      <c r="V210" s="937">
        <v>0</v>
      </c>
      <c r="W210" s="776"/>
      <c r="X210" s="776"/>
      <c r="Y210" s="776"/>
    </row>
    <row r="211" spans="1:25">
      <c r="A211" s="930">
        <v>3</v>
      </c>
      <c r="B211" s="921"/>
      <c r="C211" s="921"/>
      <c r="D211" s="933" t="s">
        <v>1463</v>
      </c>
      <c r="E211" s="921" t="s">
        <v>2782</v>
      </c>
      <c r="F211" s="921"/>
      <c r="G211" s="921"/>
      <c r="H211" s="921"/>
      <c r="I211" s="921"/>
      <c r="J211" s="921"/>
      <c r="K211" s="646"/>
      <c r="L211" s="869" t="s">
        <v>2781</v>
      </c>
      <c r="M211" s="952" t="s">
        <v>2782</v>
      </c>
      <c r="N211" s="926" t="s">
        <v>355</v>
      </c>
      <c r="O211" s="948"/>
      <c r="P211" s="948">
        <v>46.95</v>
      </c>
      <c r="Q211" s="948">
        <v>46.95</v>
      </c>
      <c r="R211" s="937">
        <v>0</v>
      </c>
      <c r="S211" s="948"/>
      <c r="T211" s="948">
        <v>34.96</v>
      </c>
      <c r="U211" s="948">
        <v>34.96</v>
      </c>
      <c r="V211" s="937">
        <v>0</v>
      </c>
      <c r="W211" s="776"/>
      <c r="X211" s="776"/>
      <c r="Y211" s="776"/>
    </row>
    <row r="212" spans="1:25">
      <c r="A212" s="930">
        <v>3</v>
      </c>
      <c r="B212" s="921"/>
      <c r="C212" s="921"/>
      <c r="D212" s="933" t="s">
        <v>1463</v>
      </c>
      <c r="E212" s="921" t="s">
        <v>2784</v>
      </c>
      <c r="F212" s="921"/>
      <c r="G212" s="921"/>
      <c r="H212" s="921"/>
      <c r="I212" s="921"/>
      <c r="J212" s="921"/>
      <c r="K212" s="646"/>
      <c r="L212" s="869" t="s">
        <v>2783</v>
      </c>
      <c r="M212" s="952" t="s">
        <v>2784</v>
      </c>
      <c r="N212" s="926" t="s">
        <v>355</v>
      </c>
      <c r="O212" s="948"/>
      <c r="P212" s="948"/>
      <c r="Q212" s="948"/>
      <c r="R212" s="937">
        <v>0</v>
      </c>
      <c r="S212" s="948"/>
      <c r="T212" s="948"/>
      <c r="U212" s="948"/>
      <c r="V212" s="937">
        <v>0</v>
      </c>
      <c r="W212" s="776"/>
      <c r="X212" s="776"/>
      <c r="Y212" s="776"/>
    </row>
    <row r="213" spans="1:25">
      <c r="A213" s="930">
        <v>3</v>
      </c>
      <c r="B213" s="921"/>
      <c r="C213" s="921"/>
      <c r="D213" s="933" t="s">
        <v>1463</v>
      </c>
      <c r="E213" s="921" t="s">
        <v>330</v>
      </c>
      <c r="F213" s="921"/>
      <c r="G213" s="921"/>
      <c r="H213" s="921"/>
      <c r="I213" s="921"/>
      <c r="J213" s="921"/>
      <c r="K213" s="646"/>
      <c r="L213" s="869" t="s">
        <v>2785</v>
      </c>
      <c r="M213" s="952" t="s">
        <v>330</v>
      </c>
      <c r="N213" s="926" t="s">
        <v>355</v>
      </c>
      <c r="O213" s="948"/>
      <c r="P213" s="948">
        <v>9.31</v>
      </c>
      <c r="Q213" s="948">
        <v>0</v>
      </c>
      <c r="R213" s="937">
        <v>-9.31</v>
      </c>
      <c r="S213" s="948"/>
      <c r="T213" s="948">
        <v>7.51</v>
      </c>
      <c r="U213" s="948">
        <v>0</v>
      </c>
      <c r="V213" s="937">
        <v>0</v>
      </c>
      <c r="W213" s="776"/>
      <c r="X213" s="776"/>
      <c r="Y213" s="776"/>
    </row>
    <row r="214" spans="1:25">
      <c r="A214" s="930">
        <v>3</v>
      </c>
      <c r="B214" s="921"/>
      <c r="C214" s="921"/>
      <c r="D214" s="933" t="s">
        <v>1463</v>
      </c>
      <c r="E214" s="921" t="s">
        <v>1117</v>
      </c>
      <c r="F214" s="921"/>
      <c r="G214" s="921"/>
      <c r="H214" s="921"/>
      <c r="I214" s="921"/>
      <c r="J214" s="921"/>
      <c r="K214" s="646"/>
      <c r="L214" s="869" t="s">
        <v>2786</v>
      </c>
      <c r="M214" s="952" t="s">
        <v>1117</v>
      </c>
      <c r="N214" s="926" t="s">
        <v>355</v>
      </c>
      <c r="O214" s="948"/>
      <c r="P214" s="948"/>
      <c r="Q214" s="948"/>
      <c r="R214" s="937">
        <v>0</v>
      </c>
      <c r="S214" s="948"/>
      <c r="T214" s="948">
        <v>3.65</v>
      </c>
      <c r="U214" s="948">
        <v>0</v>
      </c>
      <c r="V214" s="937">
        <v>0</v>
      </c>
      <c r="W214" s="776"/>
      <c r="X214" s="776"/>
      <c r="Y214" s="776"/>
    </row>
    <row r="215" spans="1:25" s="464" customFormat="1">
      <c r="A215" s="938" t="s">
        <v>102</v>
      </c>
      <c r="B215" s="939"/>
      <c r="C215" s="939"/>
      <c r="D215" s="940" t="s">
        <v>1307</v>
      </c>
      <c r="E215" s="939"/>
      <c r="F215" s="939"/>
      <c r="G215" s="939"/>
      <c r="H215" s="939"/>
      <c r="I215" s="939"/>
      <c r="J215" s="939"/>
      <c r="K215" s="939"/>
      <c r="L215" s="941" t="s">
        <v>101</v>
      </c>
      <c r="M215" s="935" t="s">
        <v>461</v>
      </c>
      <c r="N215" s="953" t="s">
        <v>355</v>
      </c>
      <c r="O215" s="936">
        <v>0</v>
      </c>
      <c r="P215" s="936">
        <v>35.06</v>
      </c>
      <c r="Q215" s="936">
        <v>26.5</v>
      </c>
      <c r="R215" s="936">
        <v>-8.5600000000000023</v>
      </c>
      <c r="S215" s="936">
        <v>0</v>
      </c>
      <c r="T215" s="936">
        <v>35.201000000000001</v>
      </c>
      <c r="U215" s="936">
        <v>27.300999999999998</v>
      </c>
      <c r="V215" s="936">
        <v>0</v>
      </c>
      <c r="W215" s="944"/>
      <c r="X215" s="944"/>
      <c r="Y215" s="944"/>
    </row>
    <row r="216" spans="1:25" ht="34.200000000000003">
      <c r="A216" s="932" t="s">
        <v>102</v>
      </c>
      <c r="B216" s="921"/>
      <c r="C216" s="921"/>
      <c r="D216" s="933" t="s">
        <v>1356</v>
      </c>
      <c r="E216" s="921"/>
      <c r="F216" s="921"/>
      <c r="G216" s="921"/>
      <c r="H216" s="921"/>
      <c r="I216" s="921"/>
      <c r="J216" s="921"/>
      <c r="K216" s="921"/>
      <c r="L216" s="945" t="s">
        <v>16</v>
      </c>
      <c r="M216" s="954" t="s">
        <v>1137</v>
      </c>
      <c r="N216" s="955" t="s">
        <v>355</v>
      </c>
      <c r="O216" s="948"/>
      <c r="P216" s="948">
        <v>35.06</v>
      </c>
      <c r="Q216" s="948">
        <v>26.5</v>
      </c>
      <c r="R216" s="937">
        <v>-8.5600000000000023</v>
      </c>
      <c r="S216" s="948"/>
      <c r="T216" s="948">
        <v>35.201000000000001</v>
      </c>
      <c r="U216" s="948">
        <v>27.300999999999998</v>
      </c>
      <c r="V216" s="937">
        <v>0</v>
      </c>
      <c r="W216" s="776"/>
      <c r="X216" s="776"/>
      <c r="Y216" s="776"/>
    </row>
    <row r="217" spans="1:25" ht="34.200000000000003">
      <c r="A217" s="932" t="s">
        <v>102</v>
      </c>
      <c r="B217" s="921"/>
      <c r="C217" s="921"/>
      <c r="D217" s="933" t="s">
        <v>1357</v>
      </c>
      <c r="E217" s="921"/>
      <c r="F217" s="921"/>
      <c r="G217" s="921"/>
      <c r="H217" s="921"/>
      <c r="I217" s="921"/>
      <c r="J217" s="921"/>
      <c r="K217" s="921"/>
      <c r="L217" s="945" t="s">
        <v>143</v>
      </c>
      <c r="M217" s="954" t="s">
        <v>1299</v>
      </c>
      <c r="N217" s="955" t="s">
        <v>355</v>
      </c>
      <c r="O217" s="937">
        <v>0</v>
      </c>
      <c r="P217" s="937">
        <v>0</v>
      </c>
      <c r="Q217" s="937">
        <v>0</v>
      </c>
      <c r="R217" s="937">
        <v>0</v>
      </c>
      <c r="S217" s="937">
        <v>0</v>
      </c>
      <c r="T217" s="937">
        <v>0</v>
      </c>
      <c r="U217" s="937">
        <v>0</v>
      </c>
      <c r="V217" s="937">
        <v>0</v>
      </c>
      <c r="W217" s="776"/>
      <c r="X217" s="776"/>
      <c r="Y217" s="776"/>
    </row>
    <row r="218" spans="1:25">
      <c r="A218" s="932" t="s">
        <v>102</v>
      </c>
      <c r="B218" s="921" t="s">
        <v>1165</v>
      </c>
      <c r="C218" s="921"/>
      <c r="D218" s="933" t="s">
        <v>1464</v>
      </c>
      <c r="E218" s="921"/>
      <c r="F218" s="921"/>
      <c r="G218" s="921"/>
      <c r="H218" s="921"/>
      <c r="I218" s="921"/>
      <c r="J218" s="921"/>
      <c r="K218" s="921"/>
      <c r="L218" s="945" t="s">
        <v>144</v>
      </c>
      <c r="M218" s="946" t="s">
        <v>465</v>
      </c>
      <c r="N218" s="955" t="s">
        <v>355</v>
      </c>
      <c r="O218" s="947">
        <v>0</v>
      </c>
      <c r="P218" s="947">
        <v>0</v>
      </c>
      <c r="Q218" s="947">
        <v>0</v>
      </c>
      <c r="R218" s="937">
        <v>0</v>
      </c>
      <c r="S218" s="947">
        <v>0</v>
      </c>
      <c r="T218" s="947">
        <v>0</v>
      </c>
      <c r="U218" s="947">
        <v>0</v>
      </c>
      <c r="V218" s="937">
        <v>0</v>
      </c>
      <c r="W218" s="776"/>
      <c r="X218" s="776"/>
      <c r="Y218" s="776"/>
    </row>
    <row r="219" spans="1:25" ht="22.8">
      <c r="A219" s="932" t="s">
        <v>102</v>
      </c>
      <c r="B219" s="921" t="s">
        <v>1166</v>
      </c>
      <c r="C219" s="921"/>
      <c r="D219" s="933" t="s">
        <v>1465</v>
      </c>
      <c r="E219" s="921"/>
      <c r="F219" s="921"/>
      <c r="G219" s="921"/>
      <c r="H219" s="921"/>
      <c r="I219" s="921"/>
      <c r="J219" s="921"/>
      <c r="K219" s="921"/>
      <c r="L219" s="945" t="s">
        <v>447</v>
      </c>
      <c r="M219" s="946" t="s">
        <v>1300</v>
      </c>
      <c r="N219" s="955" t="s">
        <v>355</v>
      </c>
      <c r="O219" s="947">
        <v>0</v>
      </c>
      <c r="P219" s="947">
        <v>0</v>
      </c>
      <c r="Q219" s="947">
        <v>0</v>
      </c>
      <c r="R219" s="937">
        <v>0</v>
      </c>
      <c r="S219" s="947">
        <v>0</v>
      </c>
      <c r="T219" s="947">
        <v>0</v>
      </c>
      <c r="U219" s="947">
        <v>0</v>
      </c>
      <c r="V219" s="937">
        <v>0</v>
      </c>
      <c r="W219" s="776"/>
      <c r="X219" s="776"/>
      <c r="Y219" s="776"/>
    </row>
    <row r="220" spans="1:25" s="464" customFormat="1">
      <c r="A220" s="932" t="s">
        <v>102</v>
      </c>
      <c r="B220" s="939"/>
      <c r="C220" s="939"/>
      <c r="D220" s="940" t="s">
        <v>1308</v>
      </c>
      <c r="E220" s="939"/>
      <c r="F220" s="939"/>
      <c r="G220" s="939"/>
      <c r="H220" s="939"/>
      <c r="I220" s="939"/>
      <c r="J220" s="939"/>
      <c r="K220" s="939"/>
      <c r="L220" s="941" t="s">
        <v>102</v>
      </c>
      <c r="M220" s="935" t="s">
        <v>1138</v>
      </c>
      <c r="N220" s="953" t="s">
        <v>355</v>
      </c>
      <c r="O220" s="951">
        <v>0</v>
      </c>
      <c r="P220" s="951">
        <v>143.04115999999999</v>
      </c>
      <c r="Q220" s="951">
        <v>135.39115999999999</v>
      </c>
      <c r="R220" s="936">
        <v>-7.6500000000000057</v>
      </c>
      <c r="S220" s="951">
        <v>0</v>
      </c>
      <c r="T220" s="951">
        <v>164.82199680000002</v>
      </c>
      <c r="U220" s="951">
        <v>147.17199680000002</v>
      </c>
      <c r="V220" s="936">
        <v>0</v>
      </c>
      <c r="W220" s="944"/>
      <c r="X220" s="944"/>
      <c r="Y220" s="944"/>
    </row>
    <row r="221" spans="1:25" ht="22.8">
      <c r="A221" s="932" t="s">
        <v>102</v>
      </c>
      <c r="B221" s="921" t="s">
        <v>1169</v>
      </c>
      <c r="C221" s="921"/>
      <c r="D221" s="933" t="s">
        <v>1324</v>
      </c>
      <c r="E221" s="921"/>
      <c r="F221" s="921"/>
      <c r="G221" s="921"/>
      <c r="H221" s="921"/>
      <c r="I221" s="921"/>
      <c r="J221" s="921"/>
      <c r="K221" s="921"/>
      <c r="L221" s="945" t="s">
        <v>158</v>
      </c>
      <c r="M221" s="954" t="s">
        <v>1139</v>
      </c>
      <c r="N221" s="955" t="s">
        <v>355</v>
      </c>
      <c r="O221" s="947">
        <v>0</v>
      </c>
      <c r="P221" s="947">
        <v>7.15</v>
      </c>
      <c r="Q221" s="947">
        <v>0</v>
      </c>
      <c r="R221" s="937">
        <v>-7.15</v>
      </c>
      <c r="S221" s="947">
        <v>0</v>
      </c>
      <c r="T221" s="947">
        <v>13.75</v>
      </c>
      <c r="U221" s="947">
        <v>0</v>
      </c>
      <c r="V221" s="937">
        <v>0</v>
      </c>
      <c r="W221" s="776"/>
      <c r="X221" s="776"/>
      <c r="Y221" s="776"/>
    </row>
    <row r="222" spans="1:25" ht="34.200000000000003">
      <c r="A222" s="932" t="s">
        <v>102</v>
      </c>
      <c r="B222" s="921"/>
      <c r="C222" s="921"/>
      <c r="D222" s="933" t="s">
        <v>1325</v>
      </c>
      <c r="E222" s="921"/>
      <c r="F222" s="921"/>
      <c r="G222" s="921"/>
      <c r="H222" s="921"/>
      <c r="I222" s="921"/>
      <c r="J222" s="921"/>
      <c r="K222" s="921"/>
      <c r="L222" s="945" t="s">
        <v>159</v>
      </c>
      <c r="M222" s="954" t="s">
        <v>1301</v>
      </c>
      <c r="N222" s="955" t="s">
        <v>355</v>
      </c>
      <c r="O222" s="947">
        <v>0</v>
      </c>
      <c r="P222" s="947">
        <v>134.86115999999998</v>
      </c>
      <c r="Q222" s="947">
        <v>134.86115999999998</v>
      </c>
      <c r="R222" s="937">
        <v>0</v>
      </c>
      <c r="S222" s="947">
        <v>0</v>
      </c>
      <c r="T222" s="947">
        <v>144.57199680000002</v>
      </c>
      <c r="U222" s="947">
        <v>144.57199680000002</v>
      </c>
      <c r="V222" s="937">
        <v>0</v>
      </c>
      <c r="W222" s="776"/>
      <c r="X222" s="776"/>
      <c r="Y222" s="776"/>
    </row>
    <row r="223" spans="1:25" ht="22.8">
      <c r="A223" s="932" t="s">
        <v>102</v>
      </c>
      <c r="B223" s="921"/>
      <c r="C223" s="921"/>
      <c r="D223" s="933" t="s">
        <v>1360</v>
      </c>
      <c r="E223" s="921"/>
      <c r="F223" s="921"/>
      <c r="G223" s="921"/>
      <c r="H223" s="921"/>
      <c r="I223" s="921"/>
      <c r="J223" s="921"/>
      <c r="K223" s="921"/>
      <c r="L223" s="945" t="s">
        <v>842</v>
      </c>
      <c r="M223" s="946" t="s">
        <v>1200</v>
      </c>
      <c r="N223" s="955" t="s">
        <v>355</v>
      </c>
      <c r="O223" s="947">
        <v>0</v>
      </c>
      <c r="P223" s="947">
        <v>103.58</v>
      </c>
      <c r="Q223" s="947">
        <v>103.58</v>
      </c>
      <c r="R223" s="937">
        <v>0</v>
      </c>
      <c r="S223" s="947">
        <v>0</v>
      </c>
      <c r="T223" s="947">
        <v>111.03840000000001</v>
      </c>
      <c r="U223" s="947">
        <v>111.03840000000001</v>
      </c>
      <c r="V223" s="937">
        <v>0</v>
      </c>
      <c r="W223" s="776"/>
      <c r="X223" s="776"/>
      <c r="Y223" s="776"/>
    </row>
    <row r="224" spans="1:25" ht="34.200000000000003">
      <c r="A224" s="932" t="s">
        <v>102</v>
      </c>
      <c r="B224" s="921"/>
      <c r="C224" s="921"/>
      <c r="D224" s="933" t="s">
        <v>1361</v>
      </c>
      <c r="E224" s="921"/>
      <c r="F224" s="921"/>
      <c r="G224" s="921"/>
      <c r="H224" s="921"/>
      <c r="I224" s="921"/>
      <c r="J224" s="921"/>
      <c r="K224" s="921"/>
      <c r="L224" s="945" t="s">
        <v>843</v>
      </c>
      <c r="M224" s="946" t="s">
        <v>1302</v>
      </c>
      <c r="N224" s="955" t="s">
        <v>355</v>
      </c>
      <c r="O224" s="947">
        <v>0</v>
      </c>
      <c r="P224" s="947">
        <v>31.28116</v>
      </c>
      <c r="Q224" s="947">
        <v>31.28116</v>
      </c>
      <c r="R224" s="937">
        <v>0</v>
      </c>
      <c r="S224" s="947">
        <v>0</v>
      </c>
      <c r="T224" s="947">
        <v>33.533596799999998</v>
      </c>
      <c r="U224" s="947">
        <v>33.533596799999998</v>
      </c>
      <c r="V224" s="937">
        <v>0</v>
      </c>
      <c r="W224" s="776"/>
      <c r="X224" s="776"/>
      <c r="Y224" s="776"/>
    </row>
    <row r="225" spans="1:25" ht="34.200000000000003">
      <c r="A225" s="932" t="s">
        <v>102</v>
      </c>
      <c r="B225" s="921" t="s">
        <v>1170</v>
      </c>
      <c r="C225" s="921"/>
      <c r="D225" s="933" t="s">
        <v>1326</v>
      </c>
      <c r="E225" s="921"/>
      <c r="F225" s="921"/>
      <c r="G225" s="921"/>
      <c r="H225" s="921"/>
      <c r="I225" s="921"/>
      <c r="J225" s="921"/>
      <c r="K225" s="921"/>
      <c r="L225" s="945" t="s">
        <v>372</v>
      </c>
      <c r="M225" s="954" t="s">
        <v>1140</v>
      </c>
      <c r="N225" s="955" t="s">
        <v>355</v>
      </c>
      <c r="O225" s="947">
        <v>0</v>
      </c>
      <c r="P225" s="947">
        <v>0</v>
      </c>
      <c r="Q225" s="947">
        <v>0</v>
      </c>
      <c r="R225" s="937">
        <v>0</v>
      </c>
      <c r="S225" s="947">
        <v>0</v>
      </c>
      <c r="T225" s="947">
        <v>0</v>
      </c>
      <c r="U225" s="947">
        <v>0</v>
      </c>
      <c r="V225" s="937">
        <v>0</v>
      </c>
      <c r="W225" s="776"/>
      <c r="X225" s="776"/>
      <c r="Y225" s="776"/>
    </row>
    <row r="226" spans="1:25">
      <c r="A226" s="932" t="s">
        <v>102</v>
      </c>
      <c r="B226" s="921" t="s">
        <v>1171</v>
      </c>
      <c r="C226" s="921"/>
      <c r="D226" s="933" t="s">
        <v>1412</v>
      </c>
      <c r="E226" s="921"/>
      <c r="F226" s="921"/>
      <c r="G226" s="921"/>
      <c r="H226" s="921"/>
      <c r="I226" s="921"/>
      <c r="J226" s="921"/>
      <c r="K226" s="921"/>
      <c r="L226" s="945" t="s">
        <v>373</v>
      </c>
      <c r="M226" s="954" t="s">
        <v>1083</v>
      </c>
      <c r="N226" s="955" t="s">
        <v>355</v>
      </c>
      <c r="O226" s="947">
        <v>0</v>
      </c>
      <c r="P226" s="947">
        <v>0</v>
      </c>
      <c r="Q226" s="947">
        <v>0</v>
      </c>
      <c r="R226" s="937">
        <v>0</v>
      </c>
      <c r="S226" s="947">
        <v>0</v>
      </c>
      <c r="T226" s="947">
        <v>0</v>
      </c>
      <c r="U226" s="947">
        <v>0</v>
      </c>
      <c r="V226" s="937">
        <v>0</v>
      </c>
      <c r="W226" s="776"/>
      <c r="X226" s="776"/>
      <c r="Y226" s="776"/>
    </row>
    <row r="227" spans="1:25">
      <c r="A227" s="932" t="s">
        <v>102</v>
      </c>
      <c r="B227" s="921" t="s">
        <v>1172</v>
      </c>
      <c r="C227" s="921"/>
      <c r="D227" s="933" t="s">
        <v>1413</v>
      </c>
      <c r="E227" s="921"/>
      <c r="F227" s="921"/>
      <c r="G227" s="921"/>
      <c r="H227" s="921"/>
      <c r="I227" s="921"/>
      <c r="J227" s="921"/>
      <c r="K227" s="921"/>
      <c r="L227" s="945" t="s">
        <v>374</v>
      </c>
      <c r="M227" s="954" t="s">
        <v>1084</v>
      </c>
      <c r="N227" s="955" t="s">
        <v>355</v>
      </c>
      <c r="O227" s="947">
        <v>0</v>
      </c>
      <c r="P227" s="947">
        <v>0.5</v>
      </c>
      <c r="Q227" s="947">
        <v>0</v>
      </c>
      <c r="R227" s="937">
        <v>-0.5</v>
      </c>
      <c r="S227" s="947">
        <v>0</v>
      </c>
      <c r="T227" s="947">
        <v>3.9</v>
      </c>
      <c r="U227" s="947">
        <v>0</v>
      </c>
      <c r="V227" s="937">
        <v>0</v>
      </c>
      <c r="W227" s="776"/>
      <c r="X227" s="776"/>
      <c r="Y227" s="776"/>
    </row>
    <row r="228" spans="1:25">
      <c r="A228" s="932" t="s">
        <v>102</v>
      </c>
      <c r="B228" s="921" t="s">
        <v>1173</v>
      </c>
      <c r="C228" s="921"/>
      <c r="D228" s="933" t="s">
        <v>1446</v>
      </c>
      <c r="E228" s="921"/>
      <c r="F228" s="921"/>
      <c r="G228" s="921"/>
      <c r="H228" s="921"/>
      <c r="I228" s="921"/>
      <c r="J228" s="921"/>
      <c r="K228" s="921"/>
      <c r="L228" s="945" t="s">
        <v>1080</v>
      </c>
      <c r="M228" s="954" t="s">
        <v>1085</v>
      </c>
      <c r="N228" s="955" t="s">
        <v>355</v>
      </c>
      <c r="O228" s="947">
        <v>0</v>
      </c>
      <c r="P228" s="947">
        <v>0</v>
      </c>
      <c r="Q228" s="947">
        <v>0</v>
      </c>
      <c r="R228" s="937">
        <v>0</v>
      </c>
      <c r="S228" s="947">
        <v>0</v>
      </c>
      <c r="T228" s="947">
        <v>0</v>
      </c>
      <c r="U228" s="947">
        <v>0</v>
      </c>
      <c r="V228" s="937">
        <v>0</v>
      </c>
      <c r="W228" s="776"/>
      <c r="X228" s="776"/>
      <c r="Y228" s="776"/>
    </row>
    <row r="229" spans="1:25">
      <c r="A229" s="932" t="s">
        <v>102</v>
      </c>
      <c r="B229" s="921" t="s">
        <v>1174</v>
      </c>
      <c r="C229" s="921"/>
      <c r="D229" s="933" t="s">
        <v>1447</v>
      </c>
      <c r="E229" s="921"/>
      <c r="F229" s="921"/>
      <c r="G229" s="921"/>
      <c r="H229" s="921"/>
      <c r="I229" s="921"/>
      <c r="J229" s="921"/>
      <c r="K229" s="921"/>
      <c r="L229" s="945" t="s">
        <v>1081</v>
      </c>
      <c r="M229" s="954" t="s">
        <v>1141</v>
      </c>
      <c r="N229" s="955" t="s">
        <v>355</v>
      </c>
      <c r="O229" s="947">
        <v>0</v>
      </c>
      <c r="P229" s="947">
        <v>0.53</v>
      </c>
      <c r="Q229" s="947">
        <v>0.53</v>
      </c>
      <c r="R229" s="937">
        <v>0</v>
      </c>
      <c r="S229" s="947">
        <v>0</v>
      </c>
      <c r="T229" s="947">
        <v>2.6</v>
      </c>
      <c r="U229" s="947">
        <v>2.6</v>
      </c>
      <c r="V229" s="937">
        <v>0</v>
      </c>
      <c r="W229" s="776"/>
      <c r="X229" s="776"/>
      <c r="Y229" s="776"/>
    </row>
    <row r="230" spans="1:25">
      <c r="A230" s="932" t="s">
        <v>102</v>
      </c>
      <c r="B230" s="921" t="s">
        <v>1175</v>
      </c>
      <c r="C230" s="921"/>
      <c r="D230" s="933" t="s">
        <v>1466</v>
      </c>
      <c r="E230" s="921"/>
      <c r="F230" s="921"/>
      <c r="G230" s="921"/>
      <c r="H230" s="921"/>
      <c r="I230" s="921"/>
      <c r="J230" s="921"/>
      <c r="K230" s="921"/>
      <c r="L230" s="945" t="s">
        <v>1142</v>
      </c>
      <c r="M230" s="946" t="s">
        <v>476</v>
      </c>
      <c r="N230" s="955" t="s">
        <v>355</v>
      </c>
      <c r="O230" s="947">
        <v>0</v>
      </c>
      <c r="P230" s="947">
        <v>0</v>
      </c>
      <c r="Q230" s="947">
        <v>0</v>
      </c>
      <c r="R230" s="937">
        <v>0</v>
      </c>
      <c r="S230" s="947">
        <v>0</v>
      </c>
      <c r="T230" s="947">
        <v>0</v>
      </c>
      <c r="U230" s="947">
        <v>0</v>
      </c>
      <c r="V230" s="937">
        <v>0</v>
      </c>
      <c r="W230" s="776"/>
      <c r="X230" s="776"/>
      <c r="Y230" s="776"/>
    </row>
    <row r="231" spans="1:25" ht="45.6">
      <c r="A231" s="932" t="s">
        <v>102</v>
      </c>
      <c r="B231" s="921" t="s">
        <v>1176</v>
      </c>
      <c r="C231" s="921"/>
      <c r="D231" s="933" t="s">
        <v>1467</v>
      </c>
      <c r="E231" s="921"/>
      <c r="F231" s="921"/>
      <c r="G231" s="921"/>
      <c r="H231" s="921"/>
      <c r="I231" s="921"/>
      <c r="J231" s="921"/>
      <c r="K231" s="921"/>
      <c r="L231" s="945" t="s">
        <v>1143</v>
      </c>
      <c r="M231" s="946" t="s">
        <v>1088</v>
      </c>
      <c r="N231" s="955" t="s">
        <v>355</v>
      </c>
      <c r="O231" s="947">
        <v>0</v>
      </c>
      <c r="P231" s="947">
        <v>0</v>
      </c>
      <c r="Q231" s="947">
        <v>0</v>
      </c>
      <c r="R231" s="937">
        <v>0</v>
      </c>
      <c r="S231" s="947">
        <v>0</v>
      </c>
      <c r="T231" s="947">
        <v>0</v>
      </c>
      <c r="U231" s="947">
        <v>0</v>
      </c>
      <c r="V231" s="937">
        <v>0</v>
      </c>
      <c r="W231" s="776"/>
      <c r="X231" s="776"/>
      <c r="Y231" s="776"/>
    </row>
    <row r="232" spans="1:25">
      <c r="A232" s="932" t="s">
        <v>102</v>
      </c>
      <c r="B232" s="921" t="s">
        <v>1288</v>
      </c>
      <c r="C232" s="921"/>
      <c r="D232" s="933" t="s">
        <v>1468</v>
      </c>
      <c r="E232" s="921"/>
      <c r="F232" s="921"/>
      <c r="G232" s="921"/>
      <c r="H232" s="921"/>
      <c r="I232" s="921"/>
      <c r="J232" s="921"/>
      <c r="K232" s="921"/>
      <c r="L232" s="945" t="s">
        <v>1290</v>
      </c>
      <c r="M232" s="946" t="s">
        <v>1289</v>
      </c>
      <c r="N232" s="955" t="s">
        <v>355</v>
      </c>
      <c r="O232" s="947">
        <v>0</v>
      </c>
      <c r="P232" s="947">
        <v>0.53</v>
      </c>
      <c r="Q232" s="947">
        <v>0.53</v>
      </c>
      <c r="R232" s="937">
        <v>0</v>
      </c>
      <c r="S232" s="947">
        <v>0</v>
      </c>
      <c r="T232" s="947">
        <v>2.6</v>
      </c>
      <c r="U232" s="947">
        <v>2.6</v>
      </c>
      <c r="V232" s="937">
        <v>0</v>
      </c>
      <c r="W232" s="776"/>
      <c r="X232" s="776"/>
      <c r="Y232" s="776"/>
    </row>
    <row r="233" spans="1:25" s="464" customFormat="1">
      <c r="A233" s="938" t="s">
        <v>102</v>
      </c>
      <c r="B233" s="939"/>
      <c r="C233" s="939"/>
      <c r="D233" s="940" t="s">
        <v>1362</v>
      </c>
      <c r="E233" s="939"/>
      <c r="F233" s="939"/>
      <c r="G233" s="939"/>
      <c r="H233" s="939"/>
      <c r="I233" s="939"/>
      <c r="J233" s="939"/>
      <c r="K233" s="939"/>
      <c r="L233" s="941" t="s">
        <v>103</v>
      </c>
      <c r="M233" s="935" t="s">
        <v>1144</v>
      </c>
      <c r="N233" s="953" t="s">
        <v>355</v>
      </c>
      <c r="O233" s="951">
        <v>0</v>
      </c>
      <c r="P233" s="951">
        <v>0</v>
      </c>
      <c r="Q233" s="951">
        <v>0</v>
      </c>
      <c r="R233" s="936">
        <v>0</v>
      </c>
      <c r="S233" s="951">
        <v>0</v>
      </c>
      <c r="T233" s="951">
        <v>0</v>
      </c>
      <c r="U233" s="951">
        <v>0</v>
      </c>
      <c r="V233" s="936">
        <v>0</v>
      </c>
      <c r="W233" s="944"/>
      <c r="X233" s="944"/>
      <c r="Y233" s="944"/>
    </row>
    <row r="234" spans="1:25" s="464" customFormat="1">
      <c r="A234" s="938" t="s">
        <v>102</v>
      </c>
      <c r="B234" s="939"/>
      <c r="C234" s="939"/>
      <c r="D234" s="940" t="s">
        <v>1311</v>
      </c>
      <c r="E234" s="939"/>
      <c r="F234" s="939"/>
      <c r="G234" s="939"/>
      <c r="H234" s="939"/>
      <c r="I234" s="939"/>
      <c r="J234" s="939"/>
      <c r="K234" s="939"/>
      <c r="L234" s="941" t="s">
        <v>119</v>
      </c>
      <c r="M234" s="956" t="s">
        <v>1145</v>
      </c>
      <c r="N234" s="953" t="s">
        <v>355</v>
      </c>
      <c r="O234" s="951">
        <v>0</v>
      </c>
      <c r="P234" s="951">
        <v>13.54</v>
      </c>
      <c r="Q234" s="951">
        <v>0</v>
      </c>
      <c r="R234" s="936">
        <v>-13.54</v>
      </c>
      <c r="S234" s="951">
        <v>0</v>
      </c>
      <c r="T234" s="951">
        <v>14.39</v>
      </c>
      <c r="U234" s="951">
        <v>0</v>
      </c>
      <c r="V234" s="936">
        <v>0</v>
      </c>
      <c r="W234" s="944"/>
      <c r="X234" s="944"/>
      <c r="Y234" s="944"/>
    </row>
    <row r="235" spans="1:25" s="493" customFormat="1">
      <c r="A235" s="957" t="s">
        <v>102</v>
      </c>
      <c r="B235" s="958"/>
      <c r="C235" s="958"/>
      <c r="D235" s="933" t="s">
        <v>1337</v>
      </c>
      <c r="E235" s="958"/>
      <c r="F235" s="958"/>
      <c r="G235" s="958"/>
      <c r="H235" s="958"/>
      <c r="I235" s="958"/>
      <c r="J235" s="958"/>
      <c r="K235" s="958"/>
      <c r="L235" s="945" t="s">
        <v>121</v>
      </c>
      <c r="M235" s="954" t="s">
        <v>1000</v>
      </c>
      <c r="N235" s="955" t="s">
        <v>355</v>
      </c>
      <c r="O235" s="948">
        <v>0</v>
      </c>
      <c r="P235" s="948">
        <v>0</v>
      </c>
      <c r="Q235" s="948">
        <v>0</v>
      </c>
      <c r="R235" s="937">
        <v>0</v>
      </c>
      <c r="S235" s="948">
        <v>0</v>
      </c>
      <c r="T235" s="948">
        <v>0</v>
      </c>
      <c r="U235" s="948">
        <v>0</v>
      </c>
      <c r="V235" s="937">
        <v>0</v>
      </c>
      <c r="W235" s="776"/>
      <c r="X235" s="776"/>
      <c r="Y235" s="776"/>
    </row>
    <row r="236" spans="1:25" s="464" customFormat="1" ht="22.8">
      <c r="A236" s="938" t="s">
        <v>102</v>
      </c>
      <c r="B236" s="939"/>
      <c r="C236" s="939"/>
      <c r="D236" s="940" t="s">
        <v>1363</v>
      </c>
      <c r="E236" s="939"/>
      <c r="F236" s="939"/>
      <c r="G236" s="939"/>
      <c r="H236" s="939"/>
      <c r="I236" s="939"/>
      <c r="J236" s="939"/>
      <c r="K236" s="939"/>
      <c r="L236" s="941" t="s">
        <v>123</v>
      </c>
      <c r="M236" s="956" t="s">
        <v>1146</v>
      </c>
      <c r="N236" s="953" t="s">
        <v>355</v>
      </c>
      <c r="O236" s="951">
        <v>0</v>
      </c>
      <c r="P236" s="951">
        <v>2.57</v>
      </c>
      <c r="Q236" s="951">
        <v>0</v>
      </c>
      <c r="R236" s="936">
        <v>-2.57</v>
      </c>
      <c r="S236" s="951">
        <v>0</v>
      </c>
      <c r="T236" s="951">
        <v>7.1</v>
      </c>
      <c r="U236" s="951">
        <v>0</v>
      </c>
      <c r="V236" s="936">
        <v>0</v>
      </c>
      <c r="W236" s="944"/>
      <c r="X236" s="944"/>
      <c r="Y236" s="944"/>
    </row>
    <row r="237" spans="1:25" s="464" customFormat="1">
      <c r="A237" s="938" t="s">
        <v>102</v>
      </c>
      <c r="B237" s="939"/>
      <c r="C237" s="939"/>
      <c r="D237" s="940" t="s">
        <v>1364</v>
      </c>
      <c r="E237" s="939"/>
      <c r="F237" s="939"/>
      <c r="G237" s="939"/>
      <c r="H237" s="939"/>
      <c r="I237" s="939"/>
      <c r="J237" s="939"/>
      <c r="K237" s="939"/>
      <c r="L237" s="941" t="s">
        <v>124</v>
      </c>
      <c r="M237" s="956" t="s">
        <v>1147</v>
      </c>
      <c r="N237" s="953" t="s">
        <v>355</v>
      </c>
      <c r="O237" s="951">
        <v>0</v>
      </c>
      <c r="P237" s="951">
        <v>16.29</v>
      </c>
      <c r="Q237" s="951">
        <v>14.3</v>
      </c>
      <c r="R237" s="936">
        <v>-1.9899999999999984</v>
      </c>
      <c r="S237" s="951">
        <v>0</v>
      </c>
      <c r="T237" s="951">
        <v>21.34</v>
      </c>
      <c r="U237" s="951">
        <v>17.899999999999999</v>
      </c>
      <c r="V237" s="936">
        <v>0</v>
      </c>
      <c r="W237" s="944"/>
      <c r="X237" s="944"/>
      <c r="Y237" s="944"/>
    </row>
    <row r="238" spans="1:25" s="464" customFormat="1">
      <c r="A238" s="938" t="s">
        <v>102</v>
      </c>
      <c r="B238" s="939"/>
      <c r="C238" s="939"/>
      <c r="D238" s="940" t="s">
        <v>1365</v>
      </c>
      <c r="E238" s="939"/>
      <c r="F238" s="939"/>
      <c r="G238" s="939"/>
      <c r="H238" s="939"/>
      <c r="I238" s="939"/>
      <c r="J238" s="939"/>
      <c r="K238" s="939"/>
      <c r="L238" s="941" t="s">
        <v>125</v>
      </c>
      <c r="M238" s="959" t="s">
        <v>1177</v>
      </c>
      <c r="N238" s="960" t="s">
        <v>355</v>
      </c>
      <c r="O238" s="936">
        <v>0</v>
      </c>
      <c r="P238" s="936">
        <v>0</v>
      </c>
      <c r="Q238" s="936">
        <v>0</v>
      </c>
      <c r="R238" s="936">
        <v>0</v>
      </c>
      <c r="S238" s="936">
        <v>0</v>
      </c>
      <c r="T238" s="936">
        <v>0</v>
      </c>
      <c r="U238" s="936">
        <v>0</v>
      </c>
      <c r="V238" s="936">
        <v>0</v>
      </c>
      <c r="W238" s="944"/>
      <c r="X238" s="944"/>
      <c r="Y238" s="944"/>
    </row>
    <row r="239" spans="1:25">
      <c r="A239" s="932" t="s">
        <v>102</v>
      </c>
      <c r="B239" s="921"/>
      <c r="C239" s="921"/>
      <c r="D239" s="933" t="s">
        <v>1366</v>
      </c>
      <c r="E239" s="921"/>
      <c r="F239" s="921"/>
      <c r="G239" s="921"/>
      <c r="H239" s="921"/>
      <c r="I239" s="921"/>
      <c r="J239" s="921"/>
      <c r="K239" s="921"/>
      <c r="L239" s="945" t="s">
        <v>146</v>
      </c>
      <c r="M239" s="954" t="s">
        <v>1148</v>
      </c>
      <c r="N239" s="955" t="s">
        <v>355</v>
      </c>
      <c r="O239" s="948">
        <v>0</v>
      </c>
      <c r="P239" s="948">
        <v>0</v>
      </c>
      <c r="Q239" s="948">
        <v>0</v>
      </c>
      <c r="R239" s="937">
        <v>0</v>
      </c>
      <c r="S239" s="948">
        <v>0</v>
      </c>
      <c r="T239" s="948">
        <v>0</v>
      </c>
      <c r="U239" s="948">
        <v>0</v>
      </c>
      <c r="V239" s="937">
        <v>0</v>
      </c>
      <c r="W239" s="776"/>
      <c r="X239" s="776"/>
      <c r="Y239" s="776"/>
    </row>
    <row r="240" spans="1:25">
      <c r="A240" s="932" t="s">
        <v>102</v>
      </c>
      <c r="B240" s="921"/>
      <c r="C240" s="921"/>
      <c r="D240" s="933" t="s">
        <v>1367</v>
      </c>
      <c r="E240" s="921"/>
      <c r="F240" s="921"/>
      <c r="G240" s="921"/>
      <c r="H240" s="921"/>
      <c r="I240" s="921"/>
      <c r="J240" s="921"/>
      <c r="K240" s="921"/>
      <c r="L240" s="945" t="s">
        <v>187</v>
      </c>
      <c r="M240" s="954" t="s">
        <v>1149</v>
      </c>
      <c r="N240" s="955" t="s">
        <v>355</v>
      </c>
      <c r="O240" s="948">
        <v>0</v>
      </c>
      <c r="P240" s="948">
        <v>0</v>
      </c>
      <c r="Q240" s="948">
        <v>0</v>
      </c>
      <c r="R240" s="937">
        <v>0</v>
      </c>
      <c r="S240" s="948">
        <v>0</v>
      </c>
      <c r="T240" s="948">
        <v>0</v>
      </c>
      <c r="U240" s="948">
        <v>0</v>
      </c>
      <c r="V240" s="937">
        <v>0</v>
      </c>
      <c r="W240" s="776"/>
      <c r="X240" s="776"/>
      <c r="Y240" s="776"/>
    </row>
    <row r="241" spans="1:25" ht="22.8">
      <c r="A241" s="932" t="s">
        <v>102</v>
      </c>
      <c r="B241" s="921"/>
      <c r="C241" s="921"/>
      <c r="D241" s="933" t="s">
        <v>1368</v>
      </c>
      <c r="E241" s="921"/>
      <c r="F241" s="921"/>
      <c r="G241" s="921"/>
      <c r="H241" s="921"/>
      <c r="I241" s="921"/>
      <c r="J241" s="921"/>
      <c r="K241" s="921"/>
      <c r="L241" s="945" t="s">
        <v>393</v>
      </c>
      <c r="M241" s="954" t="s">
        <v>1150</v>
      </c>
      <c r="N241" s="955" t="s">
        <v>355</v>
      </c>
      <c r="O241" s="948"/>
      <c r="P241" s="948"/>
      <c r="Q241" s="948"/>
      <c r="R241" s="937"/>
      <c r="S241" s="948"/>
      <c r="T241" s="948"/>
      <c r="U241" s="948"/>
      <c r="V241" s="937">
        <v>0</v>
      </c>
      <c r="W241" s="776"/>
      <c r="X241" s="776"/>
      <c r="Y241" s="776"/>
    </row>
    <row r="242" spans="1:25" s="464" customFormat="1" ht="22.8">
      <c r="A242" s="938" t="s">
        <v>102</v>
      </c>
      <c r="B242" s="939"/>
      <c r="C242" s="939"/>
      <c r="D242" s="940" t="s">
        <v>1369</v>
      </c>
      <c r="E242" s="939"/>
      <c r="F242" s="939"/>
      <c r="G242" s="939"/>
      <c r="H242" s="939"/>
      <c r="I242" s="939"/>
      <c r="J242" s="939"/>
      <c r="K242" s="939"/>
      <c r="L242" s="941" t="s">
        <v>126</v>
      </c>
      <c r="M242" s="935" t="s">
        <v>478</v>
      </c>
      <c r="N242" s="953" t="s">
        <v>355</v>
      </c>
      <c r="O242" s="950"/>
      <c r="P242" s="950"/>
      <c r="Q242" s="950"/>
      <c r="R242" s="936">
        <v>0</v>
      </c>
      <c r="S242" s="950"/>
      <c r="T242" s="950"/>
      <c r="U242" s="950"/>
      <c r="V242" s="936">
        <v>0</v>
      </c>
      <c r="W242" s="944"/>
      <c r="X242" s="944"/>
      <c r="Y242" s="944"/>
    </row>
    <row r="243" spans="1:25">
      <c r="A243" s="932" t="s">
        <v>102</v>
      </c>
      <c r="B243" s="921"/>
      <c r="C243" s="921"/>
      <c r="D243" s="933" t="s">
        <v>1371</v>
      </c>
      <c r="E243" s="921"/>
      <c r="F243" s="921"/>
      <c r="G243" s="921"/>
      <c r="H243" s="921"/>
      <c r="I243" s="921"/>
      <c r="J243" s="921"/>
      <c r="K243" s="921"/>
      <c r="L243" s="945" t="s">
        <v>127</v>
      </c>
      <c r="M243" s="961" t="s">
        <v>477</v>
      </c>
      <c r="N243" s="955" t="s">
        <v>355</v>
      </c>
      <c r="O243" s="948"/>
      <c r="P243" s="948"/>
      <c r="Q243" s="948"/>
      <c r="R243" s="937"/>
      <c r="S243" s="937"/>
      <c r="T243" s="937"/>
      <c r="U243" s="937"/>
      <c r="V243" s="937">
        <v>0</v>
      </c>
      <c r="W243" s="776"/>
      <c r="X243" s="776"/>
      <c r="Y243" s="776"/>
    </row>
    <row r="244" spans="1:25" ht="102.6">
      <c r="A244" s="932" t="s">
        <v>102</v>
      </c>
      <c r="B244" s="921"/>
      <c r="C244" s="717" t="b">
        <v>0</v>
      </c>
      <c r="D244" s="933" t="s">
        <v>1400</v>
      </c>
      <c r="E244" s="921"/>
      <c r="F244" s="921"/>
      <c r="G244" s="921"/>
      <c r="H244" s="921"/>
      <c r="I244" s="921"/>
      <c r="J244" s="921"/>
      <c r="K244" s="921"/>
      <c r="L244" s="945" t="s">
        <v>128</v>
      </c>
      <c r="M244" s="962" t="s">
        <v>1304</v>
      </c>
      <c r="N244" s="926" t="s">
        <v>355</v>
      </c>
      <c r="O244" s="948"/>
      <c r="P244" s="948"/>
      <c r="Q244" s="948"/>
      <c r="R244" s="937">
        <v>0</v>
      </c>
      <c r="S244" s="948"/>
      <c r="T244" s="948"/>
      <c r="U244" s="798">
        <v>0</v>
      </c>
      <c r="V244" s="937">
        <v>0</v>
      </c>
      <c r="W244" s="776"/>
      <c r="X244" s="776"/>
      <c r="Y244" s="776"/>
    </row>
    <row r="245" spans="1:25" ht="68.400000000000006">
      <c r="A245" s="932" t="s">
        <v>102</v>
      </c>
      <c r="B245" s="921"/>
      <c r="C245" s="717" t="b">
        <v>0</v>
      </c>
      <c r="D245" s="933" t="s">
        <v>1401</v>
      </c>
      <c r="E245" s="921"/>
      <c r="F245" s="921"/>
      <c r="G245" s="921"/>
      <c r="H245" s="921"/>
      <c r="I245" s="921"/>
      <c r="J245" s="921"/>
      <c r="K245" s="921"/>
      <c r="L245" s="945" t="s">
        <v>129</v>
      </c>
      <c r="M245" s="963" t="s">
        <v>1305</v>
      </c>
      <c r="N245" s="926" t="s">
        <v>355</v>
      </c>
      <c r="O245" s="948"/>
      <c r="P245" s="948"/>
      <c r="Q245" s="948"/>
      <c r="R245" s="937">
        <v>0</v>
      </c>
      <c r="S245" s="948"/>
      <c r="T245" s="948"/>
      <c r="U245" s="798">
        <v>0</v>
      </c>
      <c r="V245" s="937">
        <v>0</v>
      </c>
      <c r="W245" s="776"/>
      <c r="X245" s="776"/>
      <c r="Y245" s="776"/>
    </row>
    <row r="246" spans="1:25">
      <c r="A246" s="932" t="s">
        <v>102</v>
      </c>
      <c r="B246" s="921"/>
      <c r="C246" s="921"/>
      <c r="D246" s="933" t="s">
        <v>1448</v>
      </c>
      <c r="E246" s="921"/>
      <c r="F246" s="921"/>
      <c r="G246" s="921"/>
      <c r="H246" s="921"/>
      <c r="I246" s="921"/>
      <c r="J246" s="921"/>
      <c r="K246" s="921"/>
      <c r="L246" s="945" t="s">
        <v>130</v>
      </c>
      <c r="M246" s="964" t="s">
        <v>1151</v>
      </c>
      <c r="N246" s="955" t="s">
        <v>355</v>
      </c>
      <c r="O246" s="948"/>
      <c r="P246" s="948"/>
      <c r="Q246" s="948"/>
      <c r="R246" s="937">
        <v>0</v>
      </c>
      <c r="S246" s="948"/>
      <c r="T246" s="948"/>
      <c r="U246" s="948"/>
      <c r="V246" s="937">
        <v>0</v>
      </c>
      <c r="W246" s="776"/>
      <c r="X246" s="776"/>
      <c r="Y246" s="776"/>
    </row>
    <row r="247" spans="1:25" s="464" customFormat="1" ht="22.8">
      <c r="A247" s="938" t="s">
        <v>102</v>
      </c>
      <c r="B247" s="939"/>
      <c r="C247" s="939"/>
      <c r="D247" s="940" t="s">
        <v>1449</v>
      </c>
      <c r="E247" s="939"/>
      <c r="F247" s="939"/>
      <c r="G247" s="939"/>
      <c r="H247" s="939"/>
      <c r="I247" s="939"/>
      <c r="J247" s="939"/>
      <c r="K247" s="939"/>
      <c r="L247" s="941" t="s">
        <v>131</v>
      </c>
      <c r="M247" s="959" t="s">
        <v>1152</v>
      </c>
      <c r="N247" s="953" t="s">
        <v>355</v>
      </c>
      <c r="O247" s="936">
        <v>0</v>
      </c>
      <c r="P247" s="936">
        <v>0</v>
      </c>
      <c r="Q247" s="936">
        <v>0</v>
      </c>
      <c r="R247" s="936">
        <v>0</v>
      </c>
      <c r="S247" s="936">
        <v>0</v>
      </c>
      <c r="T247" s="936">
        <v>0</v>
      </c>
      <c r="U247" s="936">
        <v>0</v>
      </c>
      <c r="V247" s="936">
        <v>0</v>
      </c>
      <c r="W247" s="944"/>
      <c r="X247" s="944"/>
      <c r="Y247" s="944"/>
    </row>
    <row r="248" spans="1:25" ht="22.8">
      <c r="A248" s="932" t="s">
        <v>102</v>
      </c>
      <c r="B248" s="921"/>
      <c r="C248" s="921"/>
      <c r="D248" s="933" t="s">
        <v>1469</v>
      </c>
      <c r="E248" s="921"/>
      <c r="F248" s="921"/>
      <c r="G248" s="921"/>
      <c r="H248" s="921"/>
      <c r="I248" s="921"/>
      <c r="J248" s="921"/>
      <c r="K248" s="921"/>
      <c r="L248" s="945" t="s">
        <v>1153</v>
      </c>
      <c r="M248" s="954" t="s">
        <v>479</v>
      </c>
      <c r="N248" s="955" t="s">
        <v>355</v>
      </c>
      <c r="O248" s="948"/>
      <c r="P248" s="948"/>
      <c r="Q248" s="948"/>
      <c r="R248" s="937">
        <v>0</v>
      </c>
      <c r="S248" s="948"/>
      <c r="T248" s="948"/>
      <c r="U248" s="948"/>
      <c r="V248" s="937">
        <v>0</v>
      </c>
      <c r="W248" s="776"/>
      <c r="X248" s="776"/>
      <c r="Y248" s="776"/>
    </row>
    <row r="249" spans="1:25" ht="22.8">
      <c r="A249" s="932" t="s">
        <v>102</v>
      </c>
      <c r="B249" s="921"/>
      <c r="C249" s="921"/>
      <c r="D249" s="933" t="s">
        <v>1470</v>
      </c>
      <c r="E249" s="921"/>
      <c r="F249" s="921"/>
      <c r="G249" s="921"/>
      <c r="H249" s="921"/>
      <c r="I249" s="921"/>
      <c r="J249" s="921"/>
      <c r="K249" s="921"/>
      <c r="L249" s="945" t="s">
        <v>1154</v>
      </c>
      <c r="M249" s="954" t="s">
        <v>480</v>
      </c>
      <c r="N249" s="955" t="s">
        <v>355</v>
      </c>
      <c r="O249" s="948"/>
      <c r="P249" s="948"/>
      <c r="Q249" s="948"/>
      <c r="R249" s="937">
        <v>0</v>
      </c>
      <c r="S249" s="948"/>
      <c r="T249" s="948"/>
      <c r="U249" s="948"/>
      <c r="V249" s="937">
        <v>0</v>
      </c>
      <c r="W249" s="776"/>
      <c r="X249" s="776"/>
      <c r="Y249" s="776"/>
    </row>
    <row r="250" spans="1:25" ht="22.8">
      <c r="A250" s="932" t="s">
        <v>102</v>
      </c>
      <c r="B250" s="921"/>
      <c r="C250" s="921"/>
      <c r="D250" s="933" t="s">
        <v>1450</v>
      </c>
      <c r="E250" s="921"/>
      <c r="F250" s="921"/>
      <c r="G250" s="921"/>
      <c r="H250" s="921"/>
      <c r="I250" s="921"/>
      <c r="J250" s="921"/>
      <c r="K250" s="921"/>
      <c r="L250" s="945" t="s">
        <v>132</v>
      </c>
      <c r="M250" s="964" t="s">
        <v>481</v>
      </c>
      <c r="N250" s="955" t="s">
        <v>355</v>
      </c>
      <c r="O250" s="948"/>
      <c r="P250" s="948"/>
      <c r="Q250" s="948"/>
      <c r="R250" s="937">
        <v>0</v>
      </c>
      <c r="S250" s="948"/>
      <c r="T250" s="948"/>
      <c r="U250" s="948"/>
      <c r="V250" s="937">
        <v>0</v>
      </c>
      <c r="W250" s="776"/>
      <c r="X250" s="776"/>
      <c r="Y250" s="776"/>
    </row>
    <row r="251" spans="1:25">
      <c r="A251" s="932" t="s">
        <v>102</v>
      </c>
      <c r="B251" s="921"/>
      <c r="C251" s="921"/>
      <c r="D251" s="933" t="s">
        <v>1451</v>
      </c>
      <c r="E251" s="921"/>
      <c r="F251" s="921"/>
      <c r="G251" s="921"/>
      <c r="H251" s="921"/>
      <c r="I251" s="921"/>
      <c r="J251" s="921"/>
      <c r="K251" s="921"/>
      <c r="L251" s="945" t="s">
        <v>133</v>
      </c>
      <c r="M251" s="964" t="s">
        <v>482</v>
      </c>
      <c r="N251" s="955" t="s">
        <v>355</v>
      </c>
      <c r="O251" s="948"/>
      <c r="P251" s="948"/>
      <c r="Q251" s="948"/>
      <c r="R251" s="937">
        <v>0</v>
      </c>
      <c r="S251" s="948"/>
      <c r="T251" s="948"/>
      <c r="U251" s="948"/>
      <c r="V251" s="937">
        <v>0</v>
      </c>
      <c r="W251" s="776"/>
      <c r="X251" s="776"/>
      <c r="Y251" s="776"/>
    </row>
    <row r="252" spans="1:25" s="464" customFormat="1">
      <c r="A252" s="932" t="s">
        <v>102</v>
      </c>
      <c r="B252" s="939"/>
      <c r="C252" s="939"/>
      <c r="D252" s="940" t="s">
        <v>1452</v>
      </c>
      <c r="E252" s="939"/>
      <c r="F252" s="939"/>
      <c r="G252" s="939"/>
      <c r="H252" s="939"/>
      <c r="I252" s="939"/>
      <c r="J252" s="939"/>
      <c r="K252" s="939"/>
      <c r="L252" s="941" t="s">
        <v>134</v>
      </c>
      <c r="M252" s="965" t="s">
        <v>1195</v>
      </c>
      <c r="N252" s="953" t="s">
        <v>355</v>
      </c>
      <c r="O252" s="936">
        <v>0</v>
      </c>
      <c r="P252" s="936">
        <v>673.94115999999997</v>
      </c>
      <c r="Q252" s="936">
        <v>620.32115999999996</v>
      </c>
      <c r="R252" s="936">
        <v>-53.620000000000005</v>
      </c>
      <c r="S252" s="936">
        <v>0</v>
      </c>
      <c r="T252" s="936">
        <v>742.04539680000005</v>
      </c>
      <c r="U252" s="936">
        <v>679.37539679999998</v>
      </c>
      <c r="V252" s="936">
        <v>0</v>
      </c>
      <c r="W252" s="944"/>
      <c r="X252" s="944"/>
      <c r="Y252" s="944"/>
    </row>
    <row r="253" spans="1:25">
      <c r="A253" s="932" t="s">
        <v>102</v>
      </c>
      <c r="B253" s="921"/>
      <c r="C253" s="921" t="b">
        <v>0</v>
      </c>
      <c r="D253" s="933" t="s">
        <v>1471</v>
      </c>
      <c r="E253" s="921"/>
      <c r="F253" s="921"/>
      <c r="G253" s="921"/>
      <c r="H253" s="921"/>
      <c r="I253" s="921"/>
      <c r="J253" s="921"/>
      <c r="K253" s="921"/>
      <c r="L253" s="945" t="s">
        <v>1196</v>
      </c>
      <c r="M253" s="966" t="s">
        <v>1198</v>
      </c>
      <c r="N253" s="955" t="s">
        <v>355</v>
      </c>
      <c r="O253" s="948"/>
      <c r="P253" s="948"/>
      <c r="Q253" s="948"/>
      <c r="R253" s="937">
        <v>0</v>
      </c>
      <c r="S253" s="948"/>
      <c r="T253" s="948"/>
      <c r="U253" s="948"/>
      <c r="V253" s="937">
        <v>0</v>
      </c>
      <c r="W253" s="776"/>
      <c r="X253" s="776"/>
      <c r="Y253" s="776"/>
    </row>
    <row r="254" spans="1:25">
      <c r="A254" s="932" t="s">
        <v>102</v>
      </c>
      <c r="B254" s="921"/>
      <c r="C254" s="921" t="b">
        <v>0</v>
      </c>
      <c r="D254" s="933" t="s">
        <v>1472</v>
      </c>
      <c r="E254" s="921"/>
      <c r="F254" s="921"/>
      <c r="G254" s="921"/>
      <c r="H254" s="921"/>
      <c r="I254" s="921"/>
      <c r="J254" s="921"/>
      <c r="K254" s="921"/>
      <c r="L254" s="945" t="s">
        <v>1197</v>
      </c>
      <c r="M254" s="966" t="s">
        <v>1199</v>
      </c>
      <c r="N254" s="955" t="s">
        <v>355</v>
      </c>
      <c r="O254" s="948"/>
      <c r="P254" s="948"/>
      <c r="Q254" s="948"/>
      <c r="R254" s="937">
        <v>0</v>
      </c>
      <c r="S254" s="948"/>
      <c r="T254" s="948"/>
      <c r="U254" s="948"/>
      <c r="V254" s="937">
        <v>0</v>
      </c>
      <c r="W254" s="776"/>
      <c r="X254" s="776"/>
      <c r="Y254" s="776"/>
    </row>
    <row r="255" spans="1:25" s="464" customFormat="1">
      <c r="A255" s="932" t="s">
        <v>102</v>
      </c>
      <c r="B255" s="967" t="s">
        <v>985</v>
      </c>
      <c r="C255" s="939"/>
      <c r="D255" s="940" t="s">
        <v>1453</v>
      </c>
      <c r="E255" s="939"/>
      <c r="F255" s="939"/>
      <c r="G255" s="939"/>
      <c r="H255" s="939"/>
      <c r="I255" s="939"/>
      <c r="J255" s="939"/>
      <c r="K255" s="939"/>
      <c r="L255" s="941" t="s">
        <v>137</v>
      </c>
      <c r="M255" s="959" t="s">
        <v>483</v>
      </c>
      <c r="N255" s="953" t="s">
        <v>314</v>
      </c>
      <c r="O255" s="968">
        <v>23.45</v>
      </c>
      <c r="P255" s="968">
        <v>23.45</v>
      </c>
      <c r="Q255" s="968">
        <v>23.45</v>
      </c>
      <c r="R255" s="968">
        <v>0</v>
      </c>
      <c r="S255" s="968">
        <v>20.85</v>
      </c>
      <c r="T255" s="968">
        <v>21.65</v>
      </c>
      <c r="U255" s="968">
        <v>21.65</v>
      </c>
      <c r="V255" s="936"/>
      <c r="W255" s="944"/>
      <c r="X255" s="944"/>
      <c r="Y255" s="944"/>
    </row>
    <row r="256" spans="1:25">
      <c r="A256" s="932" t="s">
        <v>102</v>
      </c>
      <c r="B256" s="967" t="s">
        <v>981</v>
      </c>
      <c r="C256" s="921"/>
      <c r="D256" s="933" t="s">
        <v>1473</v>
      </c>
      <c r="E256" s="921"/>
      <c r="F256" s="921"/>
      <c r="G256" s="921"/>
      <c r="H256" s="921"/>
      <c r="I256" s="921"/>
      <c r="J256" s="921"/>
      <c r="K256" s="921"/>
      <c r="L256" s="945" t="s">
        <v>1001</v>
      </c>
      <c r="M256" s="954" t="s">
        <v>922</v>
      </c>
      <c r="N256" s="955" t="s">
        <v>314</v>
      </c>
      <c r="O256" s="969">
        <v>11.725</v>
      </c>
      <c r="P256" s="969">
        <v>11.725</v>
      </c>
      <c r="Q256" s="969">
        <v>11.725</v>
      </c>
      <c r="R256" s="970">
        <v>0</v>
      </c>
      <c r="S256" s="969">
        <v>10.425000000000001</v>
      </c>
      <c r="T256" s="969">
        <v>10.824999999999999</v>
      </c>
      <c r="U256" s="969">
        <v>10.824999999999999</v>
      </c>
      <c r="V256" s="937"/>
      <c r="W256" s="776"/>
      <c r="X256" s="776"/>
      <c r="Y256" s="776"/>
    </row>
    <row r="257" spans="1:25">
      <c r="A257" s="932" t="s">
        <v>102</v>
      </c>
      <c r="B257" s="967" t="s">
        <v>976</v>
      </c>
      <c r="C257" s="921"/>
      <c r="D257" s="933" t="s">
        <v>1474</v>
      </c>
      <c r="E257" s="921"/>
      <c r="F257" s="921"/>
      <c r="G257" s="921"/>
      <c r="H257" s="921"/>
      <c r="I257" s="921"/>
      <c r="J257" s="921"/>
      <c r="K257" s="921"/>
      <c r="L257" s="945" t="s">
        <v>1002</v>
      </c>
      <c r="M257" s="954" t="s">
        <v>921</v>
      </c>
      <c r="N257" s="955" t="s">
        <v>484</v>
      </c>
      <c r="O257" s="948"/>
      <c r="P257" s="948">
        <v>29.71</v>
      </c>
      <c r="Q257" s="948">
        <v>28.74</v>
      </c>
      <c r="R257" s="937">
        <v>-0.97000000000000242</v>
      </c>
      <c r="S257" s="948"/>
      <c r="T257" s="948">
        <v>30.14</v>
      </c>
      <c r="U257" s="948">
        <v>30.14</v>
      </c>
      <c r="V257" s="937"/>
      <c r="W257" s="776"/>
      <c r="X257" s="776"/>
      <c r="Y257" s="776"/>
    </row>
    <row r="258" spans="1:25">
      <c r="A258" s="932" t="s">
        <v>102</v>
      </c>
      <c r="B258" s="967" t="s">
        <v>982</v>
      </c>
      <c r="C258" s="921"/>
      <c r="D258" s="933" t="s">
        <v>1475</v>
      </c>
      <c r="E258" s="921"/>
      <c r="F258" s="921"/>
      <c r="G258" s="921"/>
      <c r="H258" s="921"/>
      <c r="I258" s="921"/>
      <c r="J258" s="921"/>
      <c r="K258" s="921"/>
      <c r="L258" s="945" t="s">
        <v>1155</v>
      </c>
      <c r="M258" s="954" t="s">
        <v>923</v>
      </c>
      <c r="N258" s="955" t="s">
        <v>314</v>
      </c>
      <c r="O258" s="970">
        <v>11.725</v>
      </c>
      <c r="P258" s="970">
        <v>11.725</v>
      </c>
      <c r="Q258" s="970">
        <v>11.725</v>
      </c>
      <c r="R258" s="970">
        <v>0</v>
      </c>
      <c r="S258" s="970">
        <v>10.425000000000001</v>
      </c>
      <c r="T258" s="970">
        <v>10.824999999999999</v>
      </c>
      <c r="U258" s="970">
        <v>10.824999999999999</v>
      </c>
      <c r="V258" s="937"/>
      <c r="W258" s="776"/>
      <c r="X258" s="776"/>
      <c r="Y258" s="776"/>
    </row>
    <row r="259" spans="1:25">
      <c r="A259" s="932" t="s">
        <v>102</v>
      </c>
      <c r="B259" s="967" t="s">
        <v>977</v>
      </c>
      <c r="C259" s="921"/>
      <c r="D259" s="933" t="s">
        <v>1476</v>
      </c>
      <c r="E259" s="921"/>
      <c r="F259" s="921"/>
      <c r="G259" s="921"/>
      <c r="H259" s="921"/>
      <c r="I259" s="921"/>
      <c r="J259" s="921"/>
      <c r="K259" s="921"/>
      <c r="L259" s="945" t="s">
        <v>1156</v>
      </c>
      <c r="M259" s="954" t="s">
        <v>924</v>
      </c>
      <c r="N259" s="955" t="s">
        <v>484</v>
      </c>
      <c r="O259" s="948">
        <v>0</v>
      </c>
      <c r="P259" s="948">
        <v>30.14</v>
      </c>
      <c r="Q259" s="948">
        <v>29.71</v>
      </c>
      <c r="R259" s="937">
        <v>-0.42999999999999972</v>
      </c>
      <c r="S259" s="948">
        <v>0</v>
      </c>
      <c r="T259" s="948">
        <v>38.549999999999997</v>
      </c>
      <c r="U259" s="948">
        <v>32.659999999999997</v>
      </c>
      <c r="V259" s="937"/>
      <c r="W259" s="776"/>
      <c r="X259" s="776"/>
      <c r="Y259" s="776"/>
    </row>
    <row r="260" spans="1:25">
      <c r="A260" s="932" t="s">
        <v>102</v>
      </c>
      <c r="B260" s="967"/>
      <c r="C260" s="921"/>
      <c r="D260" s="933" t="s">
        <v>1477</v>
      </c>
      <c r="E260" s="921"/>
      <c r="F260" s="921"/>
      <c r="G260" s="921"/>
      <c r="H260" s="921"/>
      <c r="I260" s="921"/>
      <c r="J260" s="921"/>
      <c r="K260" s="921"/>
      <c r="L260" s="945" t="s">
        <v>1157</v>
      </c>
      <c r="M260" s="954" t="s">
        <v>485</v>
      </c>
      <c r="N260" s="955" t="s">
        <v>142</v>
      </c>
      <c r="O260" s="937">
        <v>0</v>
      </c>
      <c r="P260" s="937">
        <v>101.44732413328845</v>
      </c>
      <c r="Q260" s="937">
        <v>103.37508698677802</v>
      </c>
      <c r="R260" s="937"/>
      <c r="S260" s="937">
        <v>0</v>
      </c>
      <c r="T260" s="937">
        <v>127.90311877903117</v>
      </c>
      <c r="U260" s="937">
        <v>108.3609820836098</v>
      </c>
      <c r="V260" s="937"/>
      <c r="W260" s="776"/>
      <c r="X260" s="776"/>
      <c r="Y260" s="776"/>
    </row>
    <row r="261" spans="1:25">
      <c r="A261" s="932" t="s">
        <v>102</v>
      </c>
      <c r="B261" s="967"/>
      <c r="C261" s="921"/>
      <c r="D261" s="933" t="s">
        <v>1478</v>
      </c>
      <c r="E261" s="921"/>
      <c r="F261" s="921"/>
      <c r="G261" s="921"/>
      <c r="H261" s="921"/>
      <c r="I261" s="921"/>
      <c r="J261" s="921"/>
      <c r="K261" s="921"/>
      <c r="L261" s="945" t="s">
        <v>1158</v>
      </c>
      <c r="M261" s="954" t="s">
        <v>486</v>
      </c>
      <c r="N261" s="955" t="s">
        <v>484</v>
      </c>
      <c r="O261" s="948">
        <v>0</v>
      </c>
      <c r="P261" s="948">
        <v>28.739495095948826</v>
      </c>
      <c r="Q261" s="948">
        <v>26.452927931769722</v>
      </c>
      <c r="R261" s="937">
        <v>-2.2865671641791039</v>
      </c>
      <c r="S261" s="948">
        <v>0</v>
      </c>
      <c r="T261" s="948">
        <v>34.274614170900698</v>
      </c>
      <c r="U261" s="948">
        <v>31.379925949191687</v>
      </c>
      <c r="V261" s="937"/>
      <c r="W261" s="776"/>
      <c r="X261" s="776"/>
      <c r="Y261" s="776"/>
    </row>
    <row r="262" spans="1:25" s="464" customFormat="1">
      <c r="A262" s="938" t="s">
        <v>102</v>
      </c>
      <c r="B262" s="971"/>
      <c r="C262" s="939"/>
      <c r="D262" s="940" t="s">
        <v>1454</v>
      </c>
      <c r="E262" s="939"/>
      <c r="F262" s="939"/>
      <c r="G262" s="939"/>
      <c r="H262" s="939"/>
      <c r="I262" s="939"/>
      <c r="J262" s="939"/>
      <c r="K262" s="939"/>
      <c r="L262" s="941" t="s">
        <v>138</v>
      </c>
      <c r="M262" s="959" t="s">
        <v>1208</v>
      </c>
      <c r="N262" s="953" t="s">
        <v>355</v>
      </c>
      <c r="O262" s="936">
        <v>0</v>
      </c>
      <c r="P262" s="936">
        <v>389.9949484520256</v>
      </c>
      <c r="Q262" s="936">
        <v>358.96623203411514</v>
      </c>
      <c r="R262" s="936">
        <v>0</v>
      </c>
      <c r="S262" s="936">
        <v>0</v>
      </c>
      <c r="T262" s="936">
        <v>431.8601385533488</v>
      </c>
      <c r="U262" s="936">
        <v>395.38706695981523</v>
      </c>
      <c r="V262" s="936">
        <v>0</v>
      </c>
      <c r="W262" s="944"/>
      <c r="X262" s="944"/>
      <c r="Y262" s="944"/>
    </row>
    <row r="263" spans="1:25" s="464" customFormat="1">
      <c r="A263" s="938" t="s">
        <v>102</v>
      </c>
      <c r="B263" s="967" t="s">
        <v>986</v>
      </c>
      <c r="C263" s="939"/>
      <c r="D263" s="940" t="s">
        <v>1455</v>
      </c>
      <c r="E263" s="939"/>
      <c r="F263" s="939"/>
      <c r="G263" s="939"/>
      <c r="H263" s="939"/>
      <c r="I263" s="939"/>
      <c r="J263" s="939"/>
      <c r="K263" s="939"/>
      <c r="L263" s="941" t="s">
        <v>139</v>
      </c>
      <c r="M263" s="959" t="s">
        <v>487</v>
      </c>
      <c r="N263" s="953" t="s">
        <v>314</v>
      </c>
      <c r="O263" s="968">
        <v>13.57</v>
      </c>
      <c r="P263" s="968">
        <v>13.57</v>
      </c>
      <c r="Q263" s="968">
        <v>13.57</v>
      </c>
      <c r="R263" s="968">
        <v>0</v>
      </c>
      <c r="S263" s="968">
        <v>12.1</v>
      </c>
      <c r="T263" s="968">
        <v>12.6</v>
      </c>
      <c r="U263" s="968">
        <v>12.6</v>
      </c>
      <c r="V263" s="936"/>
      <c r="W263" s="944"/>
      <c r="X263" s="944"/>
      <c r="Y263" s="944"/>
    </row>
    <row r="264" spans="1:25">
      <c r="A264" s="932" t="s">
        <v>102</v>
      </c>
      <c r="B264" s="967" t="s">
        <v>983</v>
      </c>
      <c r="C264" s="921"/>
      <c r="D264" s="933" t="s">
        <v>1479</v>
      </c>
      <c r="E264" s="921"/>
      <c r="F264" s="921"/>
      <c r="G264" s="921"/>
      <c r="H264" s="921"/>
      <c r="I264" s="921"/>
      <c r="J264" s="921"/>
      <c r="K264" s="921"/>
      <c r="L264" s="945" t="s">
        <v>1159</v>
      </c>
      <c r="M264" s="954" t="s">
        <v>971</v>
      </c>
      <c r="N264" s="955" t="s">
        <v>314</v>
      </c>
      <c r="O264" s="969">
        <v>6.7850000000000001</v>
      </c>
      <c r="P264" s="969">
        <v>6.7850000000000001</v>
      </c>
      <c r="Q264" s="969">
        <v>6.7850000000000001</v>
      </c>
      <c r="R264" s="970">
        <v>0</v>
      </c>
      <c r="S264" s="969">
        <v>6.05</v>
      </c>
      <c r="T264" s="969">
        <v>6.3</v>
      </c>
      <c r="U264" s="969">
        <v>6.3</v>
      </c>
      <c r="V264" s="937"/>
      <c r="W264" s="776"/>
      <c r="X264" s="776"/>
      <c r="Y264" s="776"/>
    </row>
    <row r="265" spans="1:25">
      <c r="A265" s="932" t="s">
        <v>102</v>
      </c>
      <c r="B265" s="967" t="s">
        <v>979</v>
      </c>
      <c r="C265" s="921"/>
      <c r="D265" s="933" t="s">
        <v>1480</v>
      </c>
      <c r="E265" s="921"/>
      <c r="F265" s="921"/>
      <c r="G265" s="921"/>
      <c r="H265" s="921"/>
      <c r="I265" s="921"/>
      <c r="J265" s="921"/>
      <c r="K265" s="921"/>
      <c r="L265" s="945" t="s">
        <v>1160</v>
      </c>
      <c r="M265" s="954" t="s">
        <v>972</v>
      </c>
      <c r="N265" s="955" t="s">
        <v>484</v>
      </c>
      <c r="O265" s="948">
        <v>0</v>
      </c>
      <c r="P265" s="948">
        <v>29.71</v>
      </c>
      <c r="Q265" s="948">
        <v>28.74</v>
      </c>
      <c r="R265" s="937">
        <v>-0.97000000000000242</v>
      </c>
      <c r="S265" s="948">
        <v>0</v>
      </c>
      <c r="T265" s="948">
        <v>30.14</v>
      </c>
      <c r="U265" s="948">
        <v>30.14</v>
      </c>
      <c r="V265" s="937"/>
      <c r="W265" s="776"/>
      <c r="X265" s="776"/>
      <c r="Y265" s="776"/>
    </row>
    <row r="266" spans="1:25">
      <c r="A266" s="932" t="s">
        <v>102</v>
      </c>
      <c r="B266" s="967" t="s">
        <v>984</v>
      </c>
      <c r="C266" s="921"/>
      <c r="D266" s="933" t="s">
        <v>1481</v>
      </c>
      <c r="E266" s="921"/>
      <c r="F266" s="921"/>
      <c r="G266" s="921"/>
      <c r="H266" s="921"/>
      <c r="I266" s="921"/>
      <c r="J266" s="921"/>
      <c r="K266" s="921"/>
      <c r="L266" s="945" t="s">
        <v>1161</v>
      </c>
      <c r="M266" s="954" t="s">
        <v>973</v>
      </c>
      <c r="N266" s="955" t="s">
        <v>314</v>
      </c>
      <c r="O266" s="970">
        <v>6.7850000000000001</v>
      </c>
      <c r="P266" s="970">
        <v>6.7850000000000001</v>
      </c>
      <c r="Q266" s="970">
        <v>6.7850000000000001</v>
      </c>
      <c r="R266" s="970">
        <v>0</v>
      </c>
      <c r="S266" s="970">
        <v>6.05</v>
      </c>
      <c r="T266" s="970">
        <v>6.3</v>
      </c>
      <c r="U266" s="970">
        <v>6.3</v>
      </c>
      <c r="V266" s="937"/>
      <c r="W266" s="776"/>
      <c r="X266" s="776"/>
      <c r="Y266" s="776"/>
    </row>
    <row r="267" spans="1:25">
      <c r="A267" s="932" t="s">
        <v>102</v>
      </c>
      <c r="B267" s="967" t="s">
        <v>978</v>
      </c>
      <c r="C267" s="921"/>
      <c r="D267" s="933" t="s">
        <v>1482</v>
      </c>
      <c r="E267" s="921"/>
      <c r="F267" s="921"/>
      <c r="G267" s="921"/>
      <c r="H267" s="921"/>
      <c r="I267" s="921"/>
      <c r="J267" s="921"/>
      <c r="K267" s="921"/>
      <c r="L267" s="945" t="s">
        <v>1162</v>
      </c>
      <c r="M267" s="954" t="s">
        <v>974</v>
      </c>
      <c r="N267" s="955" t="s">
        <v>484</v>
      </c>
      <c r="O267" s="948">
        <v>0</v>
      </c>
      <c r="P267" s="948">
        <v>30.14</v>
      </c>
      <c r="Q267" s="948">
        <v>29.71</v>
      </c>
      <c r="R267" s="937">
        <v>-0.42999999999999972</v>
      </c>
      <c r="S267" s="948">
        <v>0</v>
      </c>
      <c r="T267" s="948">
        <v>38.549999999999997</v>
      </c>
      <c r="U267" s="948">
        <v>32.659999999999997</v>
      </c>
      <c r="V267" s="937"/>
      <c r="W267" s="776"/>
      <c r="X267" s="776"/>
      <c r="Y267" s="776"/>
    </row>
    <row r="268" spans="1:25">
      <c r="A268" s="769" t="s">
        <v>103</v>
      </c>
      <c r="B268" s="930" t="s">
        <v>822</v>
      </c>
      <c r="C268" s="921"/>
      <c r="D268" s="921"/>
      <c r="E268" s="921"/>
      <c r="F268" s="921"/>
      <c r="G268" s="921"/>
      <c r="H268" s="921"/>
      <c r="I268" s="921"/>
      <c r="J268" s="921"/>
      <c r="K268" s="921"/>
      <c r="L268" s="672" t="s">
        <v>2866</v>
      </c>
      <c r="M268" s="931"/>
      <c r="N268" s="931"/>
      <c r="O268" s="931"/>
      <c r="P268" s="931"/>
      <c r="Q268" s="931"/>
      <c r="R268" s="931"/>
      <c r="S268" s="931"/>
      <c r="T268" s="931"/>
      <c r="U268" s="931"/>
      <c r="V268" s="931"/>
      <c r="W268" s="931"/>
      <c r="X268" s="931"/>
      <c r="Y268" s="931"/>
    </row>
    <row r="269" spans="1:25">
      <c r="A269" s="932" t="s">
        <v>103</v>
      </c>
      <c r="B269" s="921"/>
      <c r="C269" s="921"/>
      <c r="D269" s="933" t="s">
        <v>1306</v>
      </c>
      <c r="E269" s="921"/>
      <c r="F269" s="921"/>
      <c r="G269" s="921"/>
      <c r="H269" s="921"/>
      <c r="I269" s="921"/>
      <c r="J269" s="921"/>
      <c r="K269" s="921"/>
      <c r="L269" s="934" t="s">
        <v>17</v>
      </c>
      <c r="M269" s="935" t="s">
        <v>452</v>
      </c>
      <c r="N269" s="926" t="s">
        <v>355</v>
      </c>
      <c r="O269" s="936">
        <v>0</v>
      </c>
      <c r="P269" s="936">
        <v>1388.21966</v>
      </c>
      <c r="Q269" s="936">
        <v>1204.13966</v>
      </c>
      <c r="R269" s="936">
        <v>-184.07999999999993</v>
      </c>
      <c r="S269" s="936">
        <v>0</v>
      </c>
      <c r="T269" s="936">
        <v>1537.5848000000001</v>
      </c>
      <c r="U269" s="936">
        <v>1353.9998000000001</v>
      </c>
      <c r="V269" s="937">
        <v>0</v>
      </c>
      <c r="W269" s="776"/>
      <c r="X269" s="776"/>
      <c r="Y269" s="776"/>
    </row>
    <row r="270" spans="1:25" s="464" customFormat="1" ht="22.8">
      <c r="A270" s="938" t="s">
        <v>103</v>
      </c>
      <c r="B270" s="939"/>
      <c r="C270" s="939"/>
      <c r="D270" s="940" t="s">
        <v>1352</v>
      </c>
      <c r="E270" s="939"/>
      <c r="F270" s="939"/>
      <c r="G270" s="939"/>
      <c r="H270" s="939"/>
      <c r="I270" s="939"/>
      <c r="J270" s="939"/>
      <c r="K270" s="939"/>
      <c r="L270" s="941" t="s">
        <v>154</v>
      </c>
      <c r="M270" s="942" t="s">
        <v>1116</v>
      </c>
      <c r="N270" s="943" t="s">
        <v>355</v>
      </c>
      <c r="O270" s="936">
        <v>0</v>
      </c>
      <c r="P270" s="936">
        <v>188.36</v>
      </c>
      <c r="Q270" s="936">
        <v>109.46000000000001</v>
      </c>
      <c r="R270" s="936">
        <v>-78.900000000000006</v>
      </c>
      <c r="S270" s="936">
        <v>0</v>
      </c>
      <c r="T270" s="936">
        <v>118.82</v>
      </c>
      <c r="U270" s="936">
        <v>118.82</v>
      </c>
      <c r="V270" s="936">
        <v>0</v>
      </c>
      <c r="W270" s="944"/>
      <c r="X270" s="944"/>
      <c r="Y270" s="944"/>
    </row>
    <row r="271" spans="1:25">
      <c r="A271" s="932" t="s">
        <v>103</v>
      </c>
      <c r="B271" s="921"/>
      <c r="C271" s="921"/>
      <c r="D271" s="933" t="s">
        <v>1418</v>
      </c>
      <c r="E271" s="921"/>
      <c r="F271" s="921"/>
      <c r="G271" s="921"/>
      <c r="H271" s="921"/>
      <c r="I271" s="921"/>
      <c r="J271" s="921"/>
      <c r="K271" s="921"/>
      <c r="L271" s="945" t="s">
        <v>397</v>
      </c>
      <c r="M271" s="946" t="s">
        <v>1117</v>
      </c>
      <c r="N271" s="926" t="s">
        <v>355</v>
      </c>
      <c r="O271" s="947">
        <v>0</v>
      </c>
      <c r="P271" s="947">
        <v>0</v>
      </c>
      <c r="Q271" s="947">
        <v>0</v>
      </c>
      <c r="R271" s="937">
        <v>0</v>
      </c>
      <c r="S271" s="947">
        <v>0</v>
      </c>
      <c r="T271" s="947">
        <v>0</v>
      </c>
      <c r="U271" s="947">
        <v>0</v>
      </c>
      <c r="V271" s="937">
        <v>0</v>
      </c>
      <c r="W271" s="776"/>
      <c r="X271" s="776"/>
      <c r="Y271" s="776"/>
    </row>
    <row r="272" spans="1:25">
      <c r="A272" s="932" t="s">
        <v>103</v>
      </c>
      <c r="B272" s="921"/>
      <c r="C272" s="921"/>
      <c r="D272" s="933" t="s">
        <v>1419</v>
      </c>
      <c r="E272" s="921"/>
      <c r="F272" s="921"/>
      <c r="G272" s="921"/>
      <c r="H272" s="921"/>
      <c r="I272" s="921"/>
      <c r="J272" s="921"/>
      <c r="K272" s="921"/>
      <c r="L272" s="945" t="s">
        <v>399</v>
      </c>
      <c r="M272" s="946" t="s">
        <v>454</v>
      </c>
      <c r="N272" s="926" t="s">
        <v>355</v>
      </c>
      <c r="O272" s="948"/>
      <c r="P272" s="948">
        <v>83.7</v>
      </c>
      <c r="Q272" s="948">
        <v>68.900000000000006</v>
      </c>
      <c r="R272" s="937">
        <v>-14.799999999999997</v>
      </c>
      <c r="S272" s="948"/>
      <c r="T272" s="948">
        <v>73.239999999999995</v>
      </c>
      <c r="U272" s="948">
        <v>73.239999999999995</v>
      </c>
      <c r="V272" s="937">
        <v>0</v>
      </c>
      <c r="W272" s="776"/>
      <c r="X272" s="776"/>
      <c r="Y272" s="776"/>
    </row>
    <row r="273" spans="1:25">
      <c r="A273" s="932" t="s">
        <v>103</v>
      </c>
      <c r="B273" s="921"/>
      <c r="C273" s="921"/>
      <c r="D273" s="933" t="s">
        <v>1421</v>
      </c>
      <c r="E273" s="921"/>
      <c r="F273" s="921"/>
      <c r="G273" s="921"/>
      <c r="H273" s="921"/>
      <c r="I273" s="921"/>
      <c r="J273" s="921"/>
      <c r="K273" s="921"/>
      <c r="L273" s="945" t="s">
        <v>882</v>
      </c>
      <c r="M273" s="946" t="s">
        <v>455</v>
      </c>
      <c r="N273" s="926" t="s">
        <v>355</v>
      </c>
      <c r="O273" s="948"/>
      <c r="P273" s="948">
        <v>104.66</v>
      </c>
      <c r="Q273" s="948">
        <v>40.56</v>
      </c>
      <c r="R273" s="937">
        <v>-64.099999999999994</v>
      </c>
      <c r="S273" s="948"/>
      <c r="T273" s="948">
        <v>45.58</v>
      </c>
      <c r="U273" s="948">
        <v>45.58</v>
      </c>
      <c r="V273" s="937">
        <v>0</v>
      </c>
      <c r="W273" s="776"/>
      <c r="X273" s="776"/>
      <c r="Y273" s="776"/>
    </row>
    <row r="274" spans="1:25" s="464" customFormat="1" ht="22.8">
      <c r="A274" s="938" t="s">
        <v>103</v>
      </c>
      <c r="B274" s="939"/>
      <c r="C274" s="939"/>
      <c r="D274" s="940" t="s">
        <v>1353</v>
      </c>
      <c r="E274" s="939"/>
      <c r="F274" s="939"/>
      <c r="G274" s="939"/>
      <c r="H274" s="939"/>
      <c r="I274" s="939"/>
      <c r="J274" s="939"/>
      <c r="K274" s="939"/>
      <c r="L274" s="941" t="s">
        <v>155</v>
      </c>
      <c r="M274" s="942" t="s">
        <v>1118</v>
      </c>
      <c r="N274" s="943" t="s">
        <v>355</v>
      </c>
      <c r="O274" s="936">
        <v>0</v>
      </c>
      <c r="P274" s="936">
        <v>509.48</v>
      </c>
      <c r="Q274" s="936">
        <v>509.48</v>
      </c>
      <c r="R274" s="936">
        <v>0</v>
      </c>
      <c r="S274" s="936">
        <v>0</v>
      </c>
      <c r="T274" s="936">
        <v>672.1</v>
      </c>
      <c r="U274" s="936">
        <v>574.51</v>
      </c>
      <c r="V274" s="936">
        <v>0</v>
      </c>
      <c r="W274" s="944"/>
      <c r="X274" s="944"/>
      <c r="Y274" s="944"/>
    </row>
    <row r="275" spans="1:25">
      <c r="A275" s="932" t="s">
        <v>103</v>
      </c>
      <c r="B275" s="921"/>
      <c r="C275" s="921"/>
      <c r="D275" s="933" t="s">
        <v>1423</v>
      </c>
      <c r="E275" s="921"/>
      <c r="F275" s="921"/>
      <c r="G275" s="921"/>
      <c r="H275" s="921"/>
      <c r="I275" s="921"/>
      <c r="J275" s="921"/>
      <c r="K275" s="921"/>
      <c r="L275" s="945" t="s">
        <v>453</v>
      </c>
      <c r="M275" s="946" t="s">
        <v>1119</v>
      </c>
      <c r="N275" s="926" t="s">
        <v>355</v>
      </c>
      <c r="O275" s="947">
        <v>0</v>
      </c>
      <c r="P275" s="947">
        <v>509.48</v>
      </c>
      <c r="Q275" s="947">
        <v>509.48</v>
      </c>
      <c r="R275" s="937">
        <v>0</v>
      </c>
      <c r="S275" s="947">
        <v>0</v>
      </c>
      <c r="T275" s="947">
        <v>672.1</v>
      </c>
      <c r="U275" s="947">
        <v>574.51</v>
      </c>
      <c r="V275" s="937">
        <v>0</v>
      </c>
      <c r="W275" s="776"/>
      <c r="X275" s="776"/>
      <c r="Y275" s="776"/>
    </row>
    <row r="276" spans="1:25">
      <c r="A276" s="932" t="s">
        <v>103</v>
      </c>
      <c r="B276" s="921" t="s">
        <v>411</v>
      </c>
      <c r="C276" s="921"/>
      <c r="D276" s="933" t="s">
        <v>1424</v>
      </c>
      <c r="E276" s="921"/>
      <c r="F276" s="921"/>
      <c r="G276" s="921"/>
      <c r="H276" s="921"/>
      <c r="I276" s="921"/>
      <c r="J276" s="921"/>
      <c r="K276" s="921"/>
      <c r="L276" s="945" t="s">
        <v>456</v>
      </c>
      <c r="M276" s="946" t="s">
        <v>1120</v>
      </c>
      <c r="N276" s="926" t="s">
        <v>355</v>
      </c>
      <c r="O276" s="947">
        <v>0</v>
      </c>
      <c r="P276" s="947">
        <v>0</v>
      </c>
      <c r="Q276" s="947">
        <v>0</v>
      </c>
      <c r="R276" s="937">
        <v>0</v>
      </c>
      <c r="S276" s="947">
        <v>0</v>
      </c>
      <c r="T276" s="947">
        <v>0</v>
      </c>
      <c r="U276" s="947">
        <v>0</v>
      </c>
      <c r="V276" s="937">
        <v>0</v>
      </c>
      <c r="W276" s="776"/>
      <c r="X276" s="776"/>
      <c r="Y276" s="776"/>
    </row>
    <row r="277" spans="1:25">
      <c r="A277" s="932" t="s">
        <v>103</v>
      </c>
      <c r="B277" s="921" t="s">
        <v>412</v>
      </c>
      <c r="C277" s="921"/>
      <c r="D277" s="933" t="s">
        <v>1425</v>
      </c>
      <c r="E277" s="921"/>
      <c r="F277" s="921"/>
      <c r="G277" s="921"/>
      <c r="H277" s="921"/>
      <c r="I277" s="921"/>
      <c r="J277" s="921"/>
      <c r="K277" s="921"/>
      <c r="L277" s="945" t="s">
        <v>457</v>
      </c>
      <c r="M277" s="946" t="s">
        <v>1121</v>
      </c>
      <c r="N277" s="926" t="s">
        <v>355</v>
      </c>
      <c r="O277" s="947">
        <v>0</v>
      </c>
      <c r="P277" s="947">
        <v>0</v>
      </c>
      <c r="Q277" s="947">
        <v>0</v>
      </c>
      <c r="R277" s="937">
        <v>0</v>
      </c>
      <c r="S277" s="947">
        <v>0</v>
      </c>
      <c r="T277" s="947">
        <v>0</v>
      </c>
      <c r="U277" s="947">
        <v>0</v>
      </c>
      <c r="V277" s="937">
        <v>0</v>
      </c>
      <c r="W277" s="776"/>
      <c r="X277" s="776"/>
      <c r="Y277" s="776"/>
    </row>
    <row r="278" spans="1:25">
      <c r="A278" s="932" t="s">
        <v>103</v>
      </c>
      <c r="B278" s="921"/>
      <c r="C278" s="921"/>
      <c r="D278" s="933" t="s">
        <v>1456</v>
      </c>
      <c r="E278" s="921"/>
      <c r="F278" s="921"/>
      <c r="G278" s="921"/>
      <c r="H278" s="921"/>
      <c r="I278" s="921"/>
      <c r="J278" s="921"/>
      <c r="K278" s="921"/>
      <c r="L278" s="945" t="s">
        <v>458</v>
      </c>
      <c r="M278" s="946" t="s">
        <v>1122</v>
      </c>
      <c r="N278" s="926" t="s">
        <v>355</v>
      </c>
      <c r="O278" s="948"/>
      <c r="P278" s="948"/>
      <c r="Q278" s="948"/>
      <c r="R278" s="937">
        <v>0</v>
      </c>
      <c r="S278" s="948"/>
      <c r="T278" s="948"/>
      <c r="U278" s="948"/>
      <c r="V278" s="937">
        <v>0</v>
      </c>
      <c r="W278" s="776"/>
      <c r="X278" s="776"/>
      <c r="Y278" s="776"/>
    </row>
    <row r="279" spans="1:25">
      <c r="A279" s="932" t="s">
        <v>103</v>
      </c>
      <c r="B279" s="921" t="s">
        <v>405</v>
      </c>
      <c r="C279" s="921"/>
      <c r="D279" s="933" t="s">
        <v>1457</v>
      </c>
      <c r="E279" s="921"/>
      <c r="F279" s="921"/>
      <c r="G279" s="921"/>
      <c r="H279" s="921"/>
      <c r="I279" s="921"/>
      <c r="J279" s="921"/>
      <c r="K279" s="921"/>
      <c r="L279" s="945" t="s">
        <v>459</v>
      </c>
      <c r="M279" s="946" t="s">
        <v>1123</v>
      </c>
      <c r="N279" s="926" t="s">
        <v>355</v>
      </c>
      <c r="O279" s="947">
        <v>0</v>
      </c>
      <c r="P279" s="947">
        <v>0</v>
      </c>
      <c r="Q279" s="947">
        <v>0</v>
      </c>
      <c r="R279" s="937">
        <v>0</v>
      </c>
      <c r="S279" s="947">
        <v>0</v>
      </c>
      <c r="T279" s="947">
        <v>0</v>
      </c>
      <c r="U279" s="947">
        <v>0</v>
      </c>
      <c r="V279" s="937">
        <v>0</v>
      </c>
      <c r="W279" s="776"/>
      <c r="X279" s="776"/>
      <c r="Y279" s="776"/>
    </row>
    <row r="280" spans="1:25">
      <c r="A280" s="932" t="s">
        <v>103</v>
      </c>
      <c r="B280" s="921" t="s">
        <v>407</v>
      </c>
      <c r="C280" s="921"/>
      <c r="D280" s="933" t="s">
        <v>1458</v>
      </c>
      <c r="E280" s="921"/>
      <c r="F280" s="921"/>
      <c r="G280" s="921"/>
      <c r="H280" s="921"/>
      <c r="I280" s="921"/>
      <c r="J280" s="921"/>
      <c r="K280" s="921"/>
      <c r="L280" s="945" t="s">
        <v>1187</v>
      </c>
      <c r="M280" s="946" t="s">
        <v>1191</v>
      </c>
      <c r="N280" s="926" t="s">
        <v>355</v>
      </c>
      <c r="O280" s="947">
        <v>0</v>
      </c>
      <c r="P280" s="947">
        <v>0</v>
      </c>
      <c r="Q280" s="947">
        <v>0</v>
      </c>
      <c r="R280" s="937">
        <v>0</v>
      </c>
      <c r="S280" s="947">
        <v>0</v>
      </c>
      <c r="T280" s="947">
        <v>0</v>
      </c>
      <c r="U280" s="947">
        <v>0</v>
      </c>
      <c r="V280" s="937">
        <v>0</v>
      </c>
      <c r="W280" s="776"/>
      <c r="X280" s="776"/>
      <c r="Y280" s="776"/>
    </row>
    <row r="281" spans="1:25">
      <c r="A281" s="932" t="s">
        <v>103</v>
      </c>
      <c r="B281" s="921" t="s">
        <v>409</v>
      </c>
      <c r="C281" s="921"/>
      <c r="D281" s="933" t="s">
        <v>1459</v>
      </c>
      <c r="E281" s="921"/>
      <c r="F281" s="921"/>
      <c r="G281" s="921"/>
      <c r="H281" s="921"/>
      <c r="I281" s="921"/>
      <c r="J281" s="921"/>
      <c r="K281" s="921"/>
      <c r="L281" s="945" t="s">
        <v>1188</v>
      </c>
      <c r="M281" s="946" t="s">
        <v>1192</v>
      </c>
      <c r="N281" s="926" t="s">
        <v>355</v>
      </c>
      <c r="O281" s="947">
        <v>0</v>
      </c>
      <c r="P281" s="947">
        <v>0</v>
      </c>
      <c r="Q281" s="947">
        <v>0</v>
      </c>
      <c r="R281" s="937">
        <v>0</v>
      </c>
      <c r="S281" s="947">
        <v>0</v>
      </c>
      <c r="T281" s="947">
        <v>0</v>
      </c>
      <c r="U281" s="947">
        <v>0</v>
      </c>
      <c r="V281" s="937">
        <v>0</v>
      </c>
      <c r="W281" s="776"/>
      <c r="X281" s="776"/>
      <c r="Y281" s="776"/>
    </row>
    <row r="282" spans="1:25">
      <c r="A282" s="932" t="s">
        <v>103</v>
      </c>
      <c r="B282" s="921" t="s">
        <v>410</v>
      </c>
      <c r="C282" s="921"/>
      <c r="D282" s="933" t="s">
        <v>1460</v>
      </c>
      <c r="E282" s="921"/>
      <c r="F282" s="921"/>
      <c r="G282" s="921"/>
      <c r="H282" s="921"/>
      <c r="I282" s="921"/>
      <c r="J282" s="921"/>
      <c r="K282" s="921"/>
      <c r="L282" s="945" t="s">
        <v>1189</v>
      </c>
      <c r="M282" s="946" t="s">
        <v>1193</v>
      </c>
      <c r="N282" s="926" t="s">
        <v>355</v>
      </c>
      <c r="O282" s="947">
        <v>0</v>
      </c>
      <c r="P282" s="947">
        <v>0</v>
      </c>
      <c r="Q282" s="947">
        <v>0</v>
      </c>
      <c r="R282" s="937">
        <v>0</v>
      </c>
      <c r="S282" s="947">
        <v>0</v>
      </c>
      <c r="T282" s="947">
        <v>0</v>
      </c>
      <c r="U282" s="947">
        <v>0</v>
      </c>
      <c r="V282" s="937">
        <v>0</v>
      </c>
      <c r="W282" s="776"/>
      <c r="X282" s="776"/>
      <c r="Y282" s="776"/>
    </row>
    <row r="283" spans="1:25">
      <c r="A283" s="932" t="s">
        <v>103</v>
      </c>
      <c r="B283" s="949" t="s">
        <v>1070</v>
      </c>
      <c r="C283" s="921"/>
      <c r="D283" s="933" t="s">
        <v>1461</v>
      </c>
      <c r="E283" s="921"/>
      <c r="F283" s="921"/>
      <c r="G283" s="921"/>
      <c r="H283" s="921"/>
      <c r="I283" s="921"/>
      <c r="J283" s="921"/>
      <c r="K283" s="921"/>
      <c r="L283" s="945" t="s">
        <v>1190</v>
      </c>
      <c r="M283" s="946" t="s">
        <v>1194</v>
      </c>
      <c r="N283" s="926" t="s">
        <v>355</v>
      </c>
      <c r="O283" s="947">
        <v>0</v>
      </c>
      <c r="P283" s="947">
        <v>0</v>
      </c>
      <c r="Q283" s="947">
        <v>0</v>
      </c>
      <c r="R283" s="937">
        <v>0</v>
      </c>
      <c r="S283" s="947">
        <v>0</v>
      </c>
      <c r="T283" s="947">
        <v>0</v>
      </c>
      <c r="U283" s="947">
        <v>0</v>
      </c>
      <c r="V283" s="937">
        <v>0</v>
      </c>
      <c r="W283" s="776"/>
      <c r="X283" s="776"/>
      <c r="Y283" s="776"/>
    </row>
    <row r="284" spans="1:25" s="464" customFormat="1" ht="57">
      <c r="A284" s="938" t="s">
        <v>103</v>
      </c>
      <c r="B284" s="939"/>
      <c r="C284" s="939"/>
      <c r="D284" s="940" t="s">
        <v>1354</v>
      </c>
      <c r="E284" s="939"/>
      <c r="F284" s="939"/>
      <c r="G284" s="939"/>
      <c r="H284" s="939"/>
      <c r="I284" s="939"/>
      <c r="J284" s="939"/>
      <c r="K284" s="939"/>
      <c r="L284" s="941" t="s">
        <v>363</v>
      </c>
      <c r="M284" s="942" t="s">
        <v>1124</v>
      </c>
      <c r="N284" s="943" t="s">
        <v>355</v>
      </c>
      <c r="O284" s="950"/>
      <c r="P284" s="950"/>
      <c r="Q284" s="950"/>
      <c r="R284" s="936">
        <v>0</v>
      </c>
      <c r="S284" s="950"/>
      <c r="T284" s="950"/>
      <c r="U284" s="950"/>
      <c r="V284" s="936">
        <v>0</v>
      </c>
      <c r="W284" s="944"/>
      <c r="X284" s="944"/>
      <c r="Y284" s="944"/>
    </row>
    <row r="285" spans="1:25" s="464" customFormat="1" ht="45.6">
      <c r="A285" s="938" t="s">
        <v>103</v>
      </c>
      <c r="B285" s="939"/>
      <c r="C285" s="939"/>
      <c r="D285" s="940" t="s">
        <v>1355</v>
      </c>
      <c r="E285" s="939"/>
      <c r="F285" s="939"/>
      <c r="G285" s="939"/>
      <c r="H285" s="939"/>
      <c r="I285" s="939"/>
      <c r="J285" s="939"/>
      <c r="K285" s="939"/>
      <c r="L285" s="941" t="s">
        <v>365</v>
      </c>
      <c r="M285" s="942" t="s">
        <v>1297</v>
      </c>
      <c r="N285" s="943" t="s">
        <v>355</v>
      </c>
      <c r="O285" s="951">
        <v>0</v>
      </c>
      <c r="P285" s="951">
        <v>553.77965999999992</v>
      </c>
      <c r="Q285" s="951">
        <v>553.77965999999992</v>
      </c>
      <c r="R285" s="936">
        <v>0</v>
      </c>
      <c r="S285" s="951">
        <v>0</v>
      </c>
      <c r="T285" s="951">
        <v>628.08479999999997</v>
      </c>
      <c r="U285" s="951">
        <v>628.08479999999997</v>
      </c>
      <c r="V285" s="936">
        <v>0</v>
      </c>
      <c r="W285" s="944"/>
      <c r="X285" s="944"/>
      <c r="Y285" s="944"/>
    </row>
    <row r="286" spans="1:25">
      <c r="A286" s="932" t="s">
        <v>103</v>
      </c>
      <c r="B286" s="848" t="s">
        <v>1163</v>
      </c>
      <c r="C286" s="921"/>
      <c r="D286" s="933" t="s">
        <v>1429</v>
      </c>
      <c r="E286" s="921"/>
      <c r="F286" s="921"/>
      <c r="G286" s="921"/>
      <c r="H286" s="921"/>
      <c r="I286" s="921"/>
      <c r="J286" s="921"/>
      <c r="K286" s="921"/>
      <c r="L286" s="945" t="s">
        <v>466</v>
      </c>
      <c r="M286" s="946" t="s">
        <v>1125</v>
      </c>
      <c r="N286" s="926" t="s">
        <v>355</v>
      </c>
      <c r="O286" s="947">
        <v>0</v>
      </c>
      <c r="P286" s="947">
        <v>425.33</v>
      </c>
      <c r="Q286" s="947">
        <v>425.33</v>
      </c>
      <c r="R286" s="937">
        <v>0</v>
      </c>
      <c r="S286" s="947">
        <v>0</v>
      </c>
      <c r="T286" s="947">
        <v>482.4</v>
      </c>
      <c r="U286" s="947">
        <v>482.4</v>
      </c>
      <c r="V286" s="937">
        <v>0</v>
      </c>
      <c r="W286" s="776"/>
      <c r="X286" s="776"/>
      <c r="Y286" s="776"/>
    </row>
    <row r="287" spans="1:25" ht="22.8">
      <c r="A287" s="932" t="s">
        <v>103</v>
      </c>
      <c r="B287" s="848" t="s">
        <v>1164</v>
      </c>
      <c r="C287" s="921"/>
      <c r="D287" s="933" t="s">
        <v>1430</v>
      </c>
      <c r="E287" s="921"/>
      <c r="F287" s="921"/>
      <c r="G287" s="921"/>
      <c r="H287" s="921"/>
      <c r="I287" s="921"/>
      <c r="J287" s="921"/>
      <c r="K287" s="921"/>
      <c r="L287" s="945" t="s">
        <v>473</v>
      </c>
      <c r="M287" s="946" t="s">
        <v>1298</v>
      </c>
      <c r="N287" s="926" t="s">
        <v>355</v>
      </c>
      <c r="O287" s="947">
        <v>0</v>
      </c>
      <c r="P287" s="947">
        <v>128.44965999999999</v>
      </c>
      <c r="Q287" s="947">
        <v>128.44965999999999</v>
      </c>
      <c r="R287" s="937">
        <v>0</v>
      </c>
      <c r="S287" s="947">
        <v>0</v>
      </c>
      <c r="T287" s="947">
        <v>145.6848</v>
      </c>
      <c r="U287" s="947">
        <v>145.6848</v>
      </c>
      <c r="V287" s="937">
        <v>0</v>
      </c>
      <c r="W287" s="776"/>
      <c r="X287" s="776"/>
      <c r="Y287" s="776"/>
    </row>
    <row r="288" spans="1:25" s="464" customFormat="1">
      <c r="A288" s="938" t="s">
        <v>103</v>
      </c>
      <c r="B288" s="939"/>
      <c r="C288" s="939"/>
      <c r="D288" s="940" t="s">
        <v>1408</v>
      </c>
      <c r="E288" s="939"/>
      <c r="F288" s="939"/>
      <c r="G288" s="939"/>
      <c r="H288" s="939"/>
      <c r="I288" s="939"/>
      <c r="J288" s="939"/>
      <c r="K288" s="939"/>
      <c r="L288" s="941" t="s">
        <v>367</v>
      </c>
      <c r="M288" s="942" t="s">
        <v>1126</v>
      </c>
      <c r="N288" s="943" t="s">
        <v>355</v>
      </c>
      <c r="O288" s="950"/>
      <c r="P288" s="950"/>
      <c r="Q288" s="950"/>
      <c r="R288" s="936">
        <v>0</v>
      </c>
      <c r="S288" s="950"/>
      <c r="T288" s="950"/>
      <c r="U288" s="950"/>
      <c r="V288" s="936">
        <v>0</v>
      </c>
      <c r="W288" s="944"/>
      <c r="X288" s="944"/>
      <c r="Y288" s="944"/>
    </row>
    <row r="289" spans="1:25" s="464" customFormat="1">
      <c r="A289" s="938" t="s">
        <v>103</v>
      </c>
      <c r="B289" s="939"/>
      <c r="C289" s="939"/>
      <c r="D289" s="940" t="s">
        <v>1462</v>
      </c>
      <c r="E289" s="939"/>
      <c r="F289" s="939"/>
      <c r="G289" s="939"/>
      <c r="H289" s="939"/>
      <c r="I289" s="939"/>
      <c r="J289" s="939"/>
      <c r="K289" s="939"/>
      <c r="L289" s="941" t="s">
        <v>1003</v>
      </c>
      <c r="M289" s="942" t="s">
        <v>1127</v>
      </c>
      <c r="N289" s="943" t="s">
        <v>355</v>
      </c>
      <c r="O289" s="950"/>
      <c r="P289" s="950">
        <v>6.91</v>
      </c>
      <c r="Q289" s="950">
        <v>0</v>
      </c>
      <c r="R289" s="936">
        <v>-6.91</v>
      </c>
      <c r="S289" s="950"/>
      <c r="T289" s="950">
        <v>11.05</v>
      </c>
      <c r="U289" s="950">
        <v>0</v>
      </c>
      <c r="V289" s="936">
        <v>0</v>
      </c>
      <c r="W289" s="944"/>
      <c r="X289" s="944"/>
      <c r="Y289" s="944"/>
    </row>
    <row r="290" spans="1:25" s="464" customFormat="1">
      <c r="A290" s="938" t="s">
        <v>103</v>
      </c>
      <c r="B290" s="939"/>
      <c r="C290" s="939"/>
      <c r="D290" s="940" t="s">
        <v>1463</v>
      </c>
      <c r="E290" s="939"/>
      <c r="F290" s="939"/>
      <c r="G290" s="939"/>
      <c r="H290" s="939"/>
      <c r="I290" s="939"/>
      <c r="J290" s="939"/>
      <c r="K290" s="939"/>
      <c r="L290" s="941" t="s">
        <v>1128</v>
      </c>
      <c r="M290" s="942" t="s">
        <v>1129</v>
      </c>
      <c r="N290" s="943" t="s">
        <v>355</v>
      </c>
      <c r="O290" s="936">
        <v>0</v>
      </c>
      <c r="P290" s="936">
        <v>129.69</v>
      </c>
      <c r="Q290" s="936">
        <v>31.419999999999998</v>
      </c>
      <c r="R290" s="936">
        <v>-98.27</v>
      </c>
      <c r="S290" s="936">
        <v>0</v>
      </c>
      <c r="T290" s="936">
        <v>107.53</v>
      </c>
      <c r="U290" s="936">
        <v>32.585000000000001</v>
      </c>
      <c r="V290" s="936">
        <v>0</v>
      </c>
      <c r="W290" s="944"/>
      <c r="X290" s="944"/>
      <c r="Y290" s="944"/>
    </row>
    <row r="291" spans="1:25">
      <c r="A291" s="932" t="s">
        <v>103</v>
      </c>
      <c r="B291" s="921"/>
      <c r="C291" s="921"/>
      <c r="D291" s="933" t="s">
        <v>1463</v>
      </c>
      <c r="E291" s="921" t="s">
        <v>1131</v>
      </c>
      <c r="F291" s="921"/>
      <c r="G291" s="921"/>
      <c r="H291" s="921"/>
      <c r="I291" s="921"/>
      <c r="J291" s="921"/>
      <c r="K291" s="921"/>
      <c r="L291" s="945" t="s">
        <v>1130</v>
      </c>
      <c r="M291" s="946" t="s">
        <v>1131</v>
      </c>
      <c r="N291" s="926" t="s">
        <v>355</v>
      </c>
      <c r="O291" s="948"/>
      <c r="P291" s="948"/>
      <c r="Q291" s="948"/>
      <c r="R291" s="937">
        <v>0</v>
      </c>
      <c r="S291" s="948"/>
      <c r="T291" s="948"/>
      <c r="U291" s="948"/>
      <c r="V291" s="937">
        <v>0</v>
      </c>
      <c r="W291" s="776"/>
      <c r="X291" s="776"/>
      <c r="Y291" s="776"/>
    </row>
    <row r="292" spans="1:25">
      <c r="A292" s="932" t="s">
        <v>103</v>
      </c>
      <c r="B292" s="921"/>
      <c r="C292" s="921"/>
      <c r="D292" s="933" t="s">
        <v>1463</v>
      </c>
      <c r="E292" s="921" t="s">
        <v>1133</v>
      </c>
      <c r="F292" s="921"/>
      <c r="G292" s="921"/>
      <c r="H292" s="921"/>
      <c r="I292" s="921"/>
      <c r="J292" s="921"/>
      <c r="K292" s="921"/>
      <c r="L292" s="945" t="s">
        <v>1132</v>
      </c>
      <c r="M292" s="946" t="s">
        <v>1133</v>
      </c>
      <c r="N292" s="926" t="s">
        <v>355</v>
      </c>
      <c r="O292" s="948"/>
      <c r="P292" s="948"/>
      <c r="Q292" s="948"/>
      <c r="R292" s="937">
        <v>0</v>
      </c>
      <c r="S292" s="948"/>
      <c r="T292" s="948"/>
      <c r="U292" s="948"/>
      <c r="V292" s="937">
        <v>0</v>
      </c>
      <c r="W292" s="776"/>
      <c r="X292" s="776"/>
      <c r="Y292" s="776"/>
    </row>
    <row r="293" spans="1:25">
      <c r="A293" s="932" t="s">
        <v>103</v>
      </c>
      <c r="B293" s="921"/>
      <c r="C293" s="921"/>
      <c r="D293" s="933" t="s">
        <v>1463</v>
      </c>
      <c r="E293" s="921" t="s">
        <v>1135</v>
      </c>
      <c r="F293" s="921"/>
      <c r="G293" s="921"/>
      <c r="H293" s="921"/>
      <c r="I293" s="921"/>
      <c r="J293" s="921"/>
      <c r="K293" s="921"/>
      <c r="L293" s="945" t="s">
        <v>1134</v>
      </c>
      <c r="M293" s="946" t="s">
        <v>1135</v>
      </c>
      <c r="N293" s="926" t="s">
        <v>355</v>
      </c>
      <c r="O293" s="948"/>
      <c r="P293" s="948">
        <v>30.52</v>
      </c>
      <c r="Q293" s="948">
        <v>30.52</v>
      </c>
      <c r="R293" s="937">
        <v>0</v>
      </c>
      <c r="S293" s="948"/>
      <c r="T293" s="948">
        <v>29.93</v>
      </c>
      <c r="U293" s="948">
        <v>29.93</v>
      </c>
      <c r="V293" s="937">
        <v>0</v>
      </c>
      <c r="W293" s="776"/>
      <c r="X293" s="776"/>
      <c r="Y293" s="776"/>
    </row>
    <row r="294" spans="1:25">
      <c r="A294" s="932" t="s">
        <v>103</v>
      </c>
      <c r="B294" s="921"/>
      <c r="C294" s="921"/>
      <c r="D294" s="933" t="s">
        <v>1463</v>
      </c>
      <c r="E294" s="921" t="s">
        <v>460</v>
      </c>
      <c r="F294" s="921"/>
      <c r="G294" s="921"/>
      <c r="H294" s="921"/>
      <c r="I294" s="921"/>
      <c r="J294" s="921"/>
      <c r="K294" s="921"/>
      <c r="L294" s="945" t="s">
        <v>1136</v>
      </c>
      <c r="M294" s="946" t="s">
        <v>460</v>
      </c>
      <c r="N294" s="926" t="s">
        <v>355</v>
      </c>
      <c r="O294" s="948"/>
      <c r="P294" s="948"/>
      <c r="Q294" s="948"/>
      <c r="R294" s="937">
        <v>0</v>
      </c>
      <c r="S294" s="948"/>
      <c r="T294" s="948"/>
      <c r="U294" s="948"/>
      <c r="V294" s="937">
        <v>0</v>
      </c>
      <c r="W294" s="776"/>
      <c r="X294" s="776"/>
      <c r="Y294" s="776"/>
    </row>
    <row r="295" spans="1:25">
      <c r="A295" s="930">
        <v>4</v>
      </c>
      <c r="B295" s="921"/>
      <c r="C295" s="921"/>
      <c r="D295" s="933" t="s">
        <v>1463</v>
      </c>
      <c r="E295" s="921" t="s">
        <v>2788</v>
      </c>
      <c r="F295" s="921"/>
      <c r="G295" s="921"/>
      <c r="H295" s="921"/>
      <c r="I295" s="921"/>
      <c r="J295" s="921"/>
      <c r="K295" s="646"/>
      <c r="L295" s="869" t="s">
        <v>2781</v>
      </c>
      <c r="M295" s="952" t="s">
        <v>2788</v>
      </c>
      <c r="N295" s="926" t="s">
        <v>355</v>
      </c>
      <c r="O295" s="948"/>
      <c r="P295" s="948">
        <v>70.3</v>
      </c>
      <c r="Q295" s="948"/>
      <c r="R295" s="937">
        <v>-70.3</v>
      </c>
      <c r="S295" s="948"/>
      <c r="T295" s="948">
        <v>53.15</v>
      </c>
      <c r="U295" s="948">
        <v>0</v>
      </c>
      <c r="V295" s="937">
        <v>0</v>
      </c>
      <c r="W295" s="776"/>
      <c r="X295" s="776"/>
      <c r="Y295" s="776"/>
    </row>
    <row r="296" spans="1:25">
      <c r="A296" s="930">
        <v>4</v>
      </c>
      <c r="B296" s="921"/>
      <c r="C296" s="921"/>
      <c r="D296" s="933" t="s">
        <v>1463</v>
      </c>
      <c r="E296" s="921" t="s">
        <v>2784</v>
      </c>
      <c r="F296" s="921"/>
      <c r="G296" s="921"/>
      <c r="H296" s="921"/>
      <c r="I296" s="921"/>
      <c r="J296" s="921"/>
      <c r="K296" s="646"/>
      <c r="L296" s="869" t="s">
        <v>2783</v>
      </c>
      <c r="M296" s="952" t="s">
        <v>2784</v>
      </c>
      <c r="N296" s="926" t="s">
        <v>355</v>
      </c>
      <c r="O296" s="948"/>
      <c r="P296" s="948">
        <v>0.9</v>
      </c>
      <c r="Q296" s="948">
        <v>0.9</v>
      </c>
      <c r="R296" s="937">
        <v>0</v>
      </c>
      <c r="S296" s="948"/>
      <c r="T296" s="948">
        <v>2.66</v>
      </c>
      <c r="U296" s="948">
        <v>2.6549999999999998</v>
      </c>
      <c r="V296" s="937">
        <v>0</v>
      </c>
      <c r="W296" s="776"/>
      <c r="X296" s="776"/>
      <c r="Y296" s="776"/>
    </row>
    <row r="297" spans="1:25">
      <c r="A297" s="930">
        <v>4</v>
      </c>
      <c r="B297" s="921"/>
      <c r="C297" s="921"/>
      <c r="D297" s="933" t="s">
        <v>1463</v>
      </c>
      <c r="E297" s="921" t="s">
        <v>330</v>
      </c>
      <c r="F297" s="921"/>
      <c r="G297" s="921"/>
      <c r="H297" s="921"/>
      <c r="I297" s="921"/>
      <c r="J297" s="921"/>
      <c r="K297" s="646"/>
      <c r="L297" s="869" t="s">
        <v>2785</v>
      </c>
      <c r="M297" s="952" t="s">
        <v>330</v>
      </c>
      <c r="N297" s="926" t="s">
        <v>355</v>
      </c>
      <c r="O297" s="948"/>
      <c r="P297" s="948">
        <v>27.97</v>
      </c>
      <c r="Q297" s="948"/>
      <c r="R297" s="937">
        <v>-27.97</v>
      </c>
      <c r="S297" s="948"/>
      <c r="T297" s="948">
        <v>21.79</v>
      </c>
      <c r="U297" s="948">
        <v>0</v>
      </c>
      <c r="V297" s="937">
        <v>0</v>
      </c>
      <c r="W297" s="776"/>
      <c r="X297" s="776"/>
      <c r="Y297" s="776"/>
    </row>
    <row r="298" spans="1:25">
      <c r="A298" s="930">
        <v>4</v>
      </c>
      <c r="B298" s="921"/>
      <c r="C298" s="921"/>
      <c r="D298" s="933" t="s">
        <v>1463</v>
      </c>
      <c r="E298" s="921" t="s">
        <v>1117</v>
      </c>
      <c r="F298" s="921"/>
      <c r="G298" s="921"/>
      <c r="H298" s="921"/>
      <c r="I298" s="921"/>
      <c r="J298" s="921"/>
      <c r="K298" s="646"/>
      <c r="L298" s="869" t="s">
        <v>2786</v>
      </c>
      <c r="M298" s="952" t="s">
        <v>1117</v>
      </c>
      <c r="N298" s="926" t="s">
        <v>355</v>
      </c>
      <c r="O298" s="948"/>
      <c r="P298" s="948"/>
      <c r="Q298" s="948"/>
      <c r="R298" s="937">
        <v>0</v>
      </c>
      <c r="S298" s="948"/>
      <c r="T298" s="948"/>
      <c r="U298" s="948"/>
      <c r="V298" s="937">
        <v>0</v>
      </c>
      <c r="W298" s="776"/>
      <c r="X298" s="776"/>
      <c r="Y298" s="776"/>
    </row>
    <row r="299" spans="1:25" s="464" customFormat="1">
      <c r="A299" s="938" t="s">
        <v>103</v>
      </c>
      <c r="B299" s="939"/>
      <c r="C299" s="939"/>
      <c r="D299" s="940" t="s">
        <v>1307</v>
      </c>
      <c r="E299" s="939"/>
      <c r="F299" s="939"/>
      <c r="G299" s="939"/>
      <c r="H299" s="939"/>
      <c r="I299" s="939"/>
      <c r="J299" s="939"/>
      <c r="K299" s="939"/>
      <c r="L299" s="941" t="s">
        <v>101</v>
      </c>
      <c r="M299" s="935" t="s">
        <v>461</v>
      </c>
      <c r="N299" s="953" t="s">
        <v>355</v>
      </c>
      <c r="O299" s="936">
        <v>0</v>
      </c>
      <c r="P299" s="936">
        <v>120.21</v>
      </c>
      <c r="Q299" s="936">
        <v>0</v>
      </c>
      <c r="R299" s="936">
        <v>-120.21</v>
      </c>
      <c r="S299" s="936">
        <v>0</v>
      </c>
      <c r="T299" s="936">
        <v>110.66</v>
      </c>
      <c r="U299" s="936">
        <v>0</v>
      </c>
      <c r="V299" s="936">
        <v>0</v>
      </c>
      <c r="W299" s="944"/>
      <c r="X299" s="944"/>
      <c r="Y299" s="944"/>
    </row>
    <row r="300" spans="1:25" ht="34.200000000000003">
      <c r="A300" s="932" t="s">
        <v>103</v>
      </c>
      <c r="B300" s="921"/>
      <c r="C300" s="921"/>
      <c r="D300" s="933" t="s">
        <v>1356</v>
      </c>
      <c r="E300" s="921"/>
      <c r="F300" s="921"/>
      <c r="G300" s="921"/>
      <c r="H300" s="921"/>
      <c r="I300" s="921"/>
      <c r="J300" s="921"/>
      <c r="K300" s="921"/>
      <c r="L300" s="945" t="s">
        <v>16</v>
      </c>
      <c r="M300" s="954" t="s">
        <v>1137</v>
      </c>
      <c r="N300" s="955" t="s">
        <v>355</v>
      </c>
      <c r="O300" s="948"/>
      <c r="P300" s="948">
        <v>120.21</v>
      </c>
      <c r="Q300" s="948">
        <v>0</v>
      </c>
      <c r="R300" s="937">
        <v>-120.21</v>
      </c>
      <c r="S300" s="948"/>
      <c r="T300" s="948">
        <v>110.66</v>
      </c>
      <c r="U300" s="948">
        <v>0</v>
      </c>
      <c r="V300" s="937">
        <v>0</v>
      </c>
      <c r="W300" s="776"/>
      <c r="X300" s="776"/>
      <c r="Y300" s="776"/>
    </row>
    <row r="301" spans="1:25" ht="34.200000000000003">
      <c r="A301" s="932" t="s">
        <v>103</v>
      </c>
      <c r="B301" s="921"/>
      <c r="C301" s="921"/>
      <c r="D301" s="933" t="s">
        <v>1357</v>
      </c>
      <c r="E301" s="921"/>
      <c r="F301" s="921"/>
      <c r="G301" s="921"/>
      <c r="H301" s="921"/>
      <c r="I301" s="921"/>
      <c r="J301" s="921"/>
      <c r="K301" s="921"/>
      <c r="L301" s="945" t="s">
        <v>143</v>
      </c>
      <c r="M301" s="954" t="s">
        <v>1299</v>
      </c>
      <c r="N301" s="955" t="s">
        <v>355</v>
      </c>
      <c r="O301" s="937">
        <v>0</v>
      </c>
      <c r="P301" s="937">
        <v>0</v>
      </c>
      <c r="Q301" s="937">
        <v>0</v>
      </c>
      <c r="R301" s="937">
        <v>0</v>
      </c>
      <c r="S301" s="937">
        <v>0</v>
      </c>
      <c r="T301" s="937">
        <v>0</v>
      </c>
      <c r="U301" s="937">
        <v>0</v>
      </c>
      <c r="V301" s="937">
        <v>0</v>
      </c>
      <c r="W301" s="776"/>
      <c r="X301" s="776"/>
      <c r="Y301" s="776"/>
    </row>
    <row r="302" spans="1:25">
      <c r="A302" s="932" t="s">
        <v>103</v>
      </c>
      <c r="B302" s="921" t="s">
        <v>1165</v>
      </c>
      <c r="C302" s="921"/>
      <c r="D302" s="933" t="s">
        <v>1464</v>
      </c>
      <c r="E302" s="921"/>
      <c r="F302" s="921"/>
      <c r="G302" s="921"/>
      <c r="H302" s="921"/>
      <c r="I302" s="921"/>
      <c r="J302" s="921"/>
      <c r="K302" s="921"/>
      <c r="L302" s="945" t="s">
        <v>144</v>
      </c>
      <c r="M302" s="946" t="s">
        <v>465</v>
      </c>
      <c r="N302" s="955" t="s">
        <v>355</v>
      </c>
      <c r="O302" s="947">
        <v>0</v>
      </c>
      <c r="P302" s="947">
        <v>0</v>
      </c>
      <c r="Q302" s="947">
        <v>0</v>
      </c>
      <c r="R302" s="937">
        <v>0</v>
      </c>
      <c r="S302" s="947">
        <v>0</v>
      </c>
      <c r="T302" s="947">
        <v>0</v>
      </c>
      <c r="U302" s="947">
        <v>0</v>
      </c>
      <c r="V302" s="937">
        <v>0</v>
      </c>
      <c r="W302" s="776"/>
      <c r="X302" s="776"/>
      <c r="Y302" s="776"/>
    </row>
    <row r="303" spans="1:25" ht="22.8">
      <c r="A303" s="932" t="s">
        <v>103</v>
      </c>
      <c r="B303" s="921" t="s">
        <v>1166</v>
      </c>
      <c r="C303" s="921"/>
      <c r="D303" s="933" t="s">
        <v>1465</v>
      </c>
      <c r="E303" s="921"/>
      <c r="F303" s="921"/>
      <c r="G303" s="921"/>
      <c r="H303" s="921"/>
      <c r="I303" s="921"/>
      <c r="J303" s="921"/>
      <c r="K303" s="921"/>
      <c r="L303" s="945" t="s">
        <v>447</v>
      </c>
      <c r="M303" s="946" t="s">
        <v>1300</v>
      </c>
      <c r="N303" s="955" t="s">
        <v>355</v>
      </c>
      <c r="O303" s="947">
        <v>0</v>
      </c>
      <c r="P303" s="947">
        <v>0</v>
      </c>
      <c r="Q303" s="947">
        <v>0</v>
      </c>
      <c r="R303" s="937">
        <v>0</v>
      </c>
      <c r="S303" s="947">
        <v>0</v>
      </c>
      <c r="T303" s="947">
        <v>0</v>
      </c>
      <c r="U303" s="947">
        <v>0</v>
      </c>
      <c r="V303" s="937">
        <v>0</v>
      </c>
      <c r="W303" s="776"/>
      <c r="X303" s="776"/>
      <c r="Y303" s="776"/>
    </row>
    <row r="304" spans="1:25" s="464" customFormat="1">
      <c r="A304" s="932" t="s">
        <v>103</v>
      </c>
      <c r="B304" s="939"/>
      <c r="C304" s="939"/>
      <c r="D304" s="940" t="s">
        <v>1308</v>
      </c>
      <c r="E304" s="939"/>
      <c r="F304" s="939"/>
      <c r="G304" s="939"/>
      <c r="H304" s="939"/>
      <c r="I304" s="939"/>
      <c r="J304" s="939"/>
      <c r="K304" s="939"/>
      <c r="L304" s="941" t="s">
        <v>102</v>
      </c>
      <c r="M304" s="935" t="s">
        <v>1138</v>
      </c>
      <c r="N304" s="953" t="s">
        <v>355</v>
      </c>
      <c r="O304" s="951">
        <v>0</v>
      </c>
      <c r="P304" s="951">
        <v>534.26836000000003</v>
      </c>
      <c r="Q304" s="951">
        <v>530.13534000000004</v>
      </c>
      <c r="R304" s="936">
        <v>-4.1330199999999877</v>
      </c>
      <c r="S304" s="951">
        <v>0</v>
      </c>
      <c r="T304" s="951">
        <v>612.77401599999996</v>
      </c>
      <c r="U304" s="951">
        <v>602.47401600000001</v>
      </c>
      <c r="V304" s="936">
        <v>0</v>
      </c>
      <c r="W304" s="944"/>
      <c r="X304" s="944"/>
      <c r="Y304" s="944"/>
    </row>
    <row r="305" spans="1:25" ht="22.8">
      <c r="A305" s="932" t="s">
        <v>103</v>
      </c>
      <c r="B305" s="921" t="s">
        <v>1169</v>
      </c>
      <c r="C305" s="921"/>
      <c r="D305" s="933" t="s">
        <v>1324</v>
      </c>
      <c r="E305" s="921"/>
      <c r="F305" s="921"/>
      <c r="G305" s="921"/>
      <c r="H305" s="921"/>
      <c r="I305" s="921"/>
      <c r="J305" s="921"/>
      <c r="K305" s="921"/>
      <c r="L305" s="945" t="s">
        <v>158</v>
      </c>
      <c r="M305" s="954" t="s">
        <v>1139</v>
      </c>
      <c r="N305" s="955" t="s">
        <v>355</v>
      </c>
      <c r="O305" s="947">
        <v>0</v>
      </c>
      <c r="P305" s="947">
        <v>2.72</v>
      </c>
      <c r="Q305" s="947">
        <v>0</v>
      </c>
      <c r="R305" s="937">
        <v>-2.72</v>
      </c>
      <c r="S305" s="947">
        <v>0</v>
      </c>
      <c r="T305" s="947">
        <v>4.2300000000000004</v>
      </c>
      <c r="U305" s="947">
        <v>0</v>
      </c>
      <c r="V305" s="937">
        <v>0</v>
      </c>
      <c r="W305" s="776"/>
      <c r="X305" s="776"/>
      <c r="Y305" s="776"/>
    </row>
    <row r="306" spans="1:25" ht="34.200000000000003">
      <c r="A306" s="932" t="s">
        <v>103</v>
      </c>
      <c r="B306" s="921"/>
      <c r="C306" s="921"/>
      <c r="D306" s="933" t="s">
        <v>1325</v>
      </c>
      <c r="E306" s="921"/>
      <c r="F306" s="921"/>
      <c r="G306" s="921"/>
      <c r="H306" s="921"/>
      <c r="I306" s="921"/>
      <c r="J306" s="921"/>
      <c r="K306" s="921"/>
      <c r="L306" s="945" t="s">
        <v>159</v>
      </c>
      <c r="M306" s="954" t="s">
        <v>1301</v>
      </c>
      <c r="N306" s="955" t="s">
        <v>355</v>
      </c>
      <c r="O306" s="947">
        <v>0</v>
      </c>
      <c r="P306" s="947">
        <v>530.14836000000003</v>
      </c>
      <c r="Q306" s="947">
        <v>530.13534000000004</v>
      </c>
      <c r="R306" s="937">
        <v>-1.3019999999983156E-2</v>
      </c>
      <c r="S306" s="947">
        <v>0</v>
      </c>
      <c r="T306" s="947">
        <v>601.27401599999996</v>
      </c>
      <c r="U306" s="947">
        <v>601.27401599999996</v>
      </c>
      <c r="V306" s="937">
        <v>0</v>
      </c>
      <c r="W306" s="776"/>
      <c r="X306" s="776"/>
      <c r="Y306" s="776"/>
    </row>
    <row r="307" spans="1:25" ht="22.8">
      <c r="A307" s="932" t="s">
        <v>103</v>
      </c>
      <c r="B307" s="921"/>
      <c r="C307" s="921"/>
      <c r="D307" s="933" t="s">
        <v>1360</v>
      </c>
      <c r="E307" s="921"/>
      <c r="F307" s="921"/>
      <c r="G307" s="921"/>
      <c r="H307" s="921"/>
      <c r="I307" s="921"/>
      <c r="J307" s="921"/>
      <c r="K307" s="921"/>
      <c r="L307" s="945" t="s">
        <v>842</v>
      </c>
      <c r="M307" s="946" t="s">
        <v>1200</v>
      </c>
      <c r="N307" s="955" t="s">
        <v>355</v>
      </c>
      <c r="O307" s="947">
        <v>0</v>
      </c>
      <c r="P307" s="947">
        <v>407.18</v>
      </c>
      <c r="Q307" s="947">
        <v>407.17</v>
      </c>
      <c r="R307" s="937">
        <v>-9.9999999999909051E-3</v>
      </c>
      <c r="S307" s="947">
        <v>0</v>
      </c>
      <c r="T307" s="947">
        <v>461.80799999999999</v>
      </c>
      <c r="U307" s="947">
        <v>461.80799999999999</v>
      </c>
      <c r="V307" s="937">
        <v>0</v>
      </c>
      <c r="W307" s="776"/>
      <c r="X307" s="776"/>
      <c r="Y307" s="776"/>
    </row>
    <row r="308" spans="1:25" ht="34.200000000000003">
      <c r="A308" s="932" t="s">
        <v>103</v>
      </c>
      <c r="B308" s="921"/>
      <c r="C308" s="921"/>
      <c r="D308" s="933" t="s">
        <v>1361</v>
      </c>
      <c r="E308" s="921"/>
      <c r="F308" s="921"/>
      <c r="G308" s="921"/>
      <c r="H308" s="921"/>
      <c r="I308" s="921"/>
      <c r="J308" s="921"/>
      <c r="K308" s="921"/>
      <c r="L308" s="945" t="s">
        <v>843</v>
      </c>
      <c r="M308" s="946" t="s">
        <v>1302</v>
      </c>
      <c r="N308" s="955" t="s">
        <v>355</v>
      </c>
      <c r="O308" s="947">
        <v>0</v>
      </c>
      <c r="P308" s="947">
        <v>122.96835999999999</v>
      </c>
      <c r="Q308" s="947">
        <v>122.96534</v>
      </c>
      <c r="R308" s="937">
        <v>-3.0199999999922511E-3</v>
      </c>
      <c r="S308" s="947">
        <v>0</v>
      </c>
      <c r="T308" s="947">
        <v>139.466016</v>
      </c>
      <c r="U308" s="947">
        <v>139.466016</v>
      </c>
      <c r="V308" s="937">
        <v>0</v>
      </c>
      <c r="W308" s="776"/>
      <c r="X308" s="776"/>
      <c r="Y308" s="776"/>
    </row>
    <row r="309" spans="1:25" ht="34.200000000000003">
      <c r="A309" s="932" t="s">
        <v>103</v>
      </c>
      <c r="B309" s="921" t="s">
        <v>1170</v>
      </c>
      <c r="C309" s="921"/>
      <c r="D309" s="933" t="s">
        <v>1326</v>
      </c>
      <c r="E309" s="921"/>
      <c r="F309" s="921"/>
      <c r="G309" s="921"/>
      <c r="H309" s="921"/>
      <c r="I309" s="921"/>
      <c r="J309" s="921"/>
      <c r="K309" s="921"/>
      <c r="L309" s="945" t="s">
        <v>372</v>
      </c>
      <c r="M309" s="954" t="s">
        <v>1140</v>
      </c>
      <c r="N309" s="955" t="s">
        <v>355</v>
      </c>
      <c r="O309" s="947">
        <v>0</v>
      </c>
      <c r="P309" s="947">
        <v>0</v>
      </c>
      <c r="Q309" s="947">
        <v>0</v>
      </c>
      <c r="R309" s="937">
        <v>0</v>
      </c>
      <c r="S309" s="947">
        <v>0</v>
      </c>
      <c r="T309" s="947">
        <v>0</v>
      </c>
      <c r="U309" s="947">
        <v>0</v>
      </c>
      <c r="V309" s="937">
        <v>0</v>
      </c>
      <c r="W309" s="776"/>
      <c r="X309" s="776"/>
      <c r="Y309" s="776"/>
    </row>
    <row r="310" spans="1:25">
      <c r="A310" s="932" t="s">
        <v>103</v>
      </c>
      <c r="B310" s="921" t="s">
        <v>1171</v>
      </c>
      <c r="C310" s="921"/>
      <c r="D310" s="933" t="s">
        <v>1412</v>
      </c>
      <c r="E310" s="921"/>
      <c r="F310" s="921"/>
      <c r="G310" s="921"/>
      <c r="H310" s="921"/>
      <c r="I310" s="921"/>
      <c r="J310" s="921"/>
      <c r="K310" s="921"/>
      <c r="L310" s="945" t="s">
        <v>373</v>
      </c>
      <c r="M310" s="954" t="s">
        <v>1083</v>
      </c>
      <c r="N310" s="955" t="s">
        <v>355</v>
      </c>
      <c r="O310" s="947">
        <v>0</v>
      </c>
      <c r="P310" s="947">
        <v>0</v>
      </c>
      <c r="Q310" s="947">
        <v>0</v>
      </c>
      <c r="R310" s="937">
        <v>0</v>
      </c>
      <c r="S310" s="947">
        <v>0</v>
      </c>
      <c r="T310" s="947">
        <v>0</v>
      </c>
      <c r="U310" s="947">
        <v>0</v>
      </c>
      <c r="V310" s="937">
        <v>0</v>
      </c>
      <c r="W310" s="776"/>
      <c r="X310" s="776"/>
      <c r="Y310" s="776"/>
    </row>
    <row r="311" spans="1:25">
      <c r="A311" s="932" t="s">
        <v>103</v>
      </c>
      <c r="B311" s="921" t="s">
        <v>1172</v>
      </c>
      <c r="C311" s="921"/>
      <c r="D311" s="933" t="s">
        <v>1413</v>
      </c>
      <c r="E311" s="921"/>
      <c r="F311" s="921"/>
      <c r="G311" s="921"/>
      <c r="H311" s="921"/>
      <c r="I311" s="921"/>
      <c r="J311" s="921"/>
      <c r="K311" s="921"/>
      <c r="L311" s="945" t="s">
        <v>374</v>
      </c>
      <c r="M311" s="954" t="s">
        <v>1084</v>
      </c>
      <c r="N311" s="955" t="s">
        <v>355</v>
      </c>
      <c r="O311" s="947">
        <v>0</v>
      </c>
      <c r="P311" s="947">
        <v>1.4</v>
      </c>
      <c r="Q311" s="947">
        <v>0</v>
      </c>
      <c r="R311" s="937">
        <v>-1.4</v>
      </c>
      <c r="S311" s="947">
        <v>0</v>
      </c>
      <c r="T311" s="947">
        <v>1.84</v>
      </c>
      <c r="U311" s="947">
        <v>0</v>
      </c>
      <c r="V311" s="937">
        <v>0</v>
      </c>
      <c r="W311" s="776"/>
      <c r="X311" s="776"/>
      <c r="Y311" s="776"/>
    </row>
    <row r="312" spans="1:25">
      <c r="A312" s="932" t="s">
        <v>103</v>
      </c>
      <c r="B312" s="921" t="s">
        <v>1173</v>
      </c>
      <c r="C312" s="921"/>
      <c r="D312" s="933" t="s">
        <v>1446</v>
      </c>
      <c r="E312" s="921"/>
      <c r="F312" s="921"/>
      <c r="G312" s="921"/>
      <c r="H312" s="921"/>
      <c r="I312" s="921"/>
      <c r="J312" s="921"/>
      <c r="K312" s="921"/>
      <c r="L312" s="945" t="s">
        <v>1080</v>
      </c>
      <c r="M312" s="954" t="s">
        <v>1085</v>
      </c>
      <c r="N312" s="955" t="s">
        <v>355</v>
      </c>
      <c r="O312" s="947">
        <v>0</v>
      </c>
      <c r="P312" s="947">
        <v>0</v>
      </c>
      <c r="Q312" s="947">
        <v>0</v>
      </c>
      <c r="R312" s="937">
        <v>0</v>
      </c>
      <c r="S312" s="947">
        <v>0</v>
      </c>
      <c r="T312" s="947">
        <v>0</v>
      </c>
      <c r="U312" s="947">
        <v>0</v>
      </c>
      <c r="V312" s="937">
        <v>0</v>
      </c>
      <c r="W312" s="776"/>
      <c r="X312" s="776"/>
      <c r="Y312" s="776"/>
    </row>
    <row r="313" spans="1:25">
      <c r="A313" s="932" t="s">
        <v>103</v>
      </c>
      <c r="B313" s="921" t="s">
        <v>1174</v>
      </c>
      <c r="C313" s="921"/>
      <c r="D313" s="933" t="s">
        <v>1447</v>
      </c>
      <c r="E313" s="921"/>
      <c r="F313" s="921"/>
      <c r="G313" s="921"/>
      <c r="H313" s="921"/>
      <c r="I313" s="921"/>
      <c r="J313" s="921"/>
      <c r="K313" s="921"/>
      <c r="L313" s="945" t="s">
        <v>1081</v>
      </c>
      <c r="M313" s="954" t="s">
        <v>1141</v>
      </c>
      <c r="N313" s="955" t="s">
        <v>355</v>
      </c>
      <c r="O313" s="947">
        <v>0</v>
      </c>
      <c r="P313" s="947">
        <v>0</v>
      </c>
      <c r="Q313" s="947">
        <v>0</v>
      </c>
      <c r="R313" s="937">
        <v>0</v>
      </c>
      <c r="S313" s="947">
        <v>0</v>
      </c>
      <c r="T313" s="947">
        <v>5.43</v>
      </c>
      <c r="U313" s="947">
        <v>1.2</v>
      </c>
      <c r="V313" s="937">
        <v>0</v>
      </c>
      <c r="W313" s="776"/>
      <c r="X313" s="776"/>
      <c r="Y313" s="776"/>
    </row>
    <row r="314" spans="1:25">
      <c r="A314" s="932" t="s">
        <v>103</v>
      </c>
      <c r="B314" s="921" t="s">
        <v>1175</v>
      </c>
      <c r="C314" s="921"/>
      <c r="D314" s="933" t="s">
        <v>1466</v>
      </c>
      <c r="E314" s="921"/>
      <c r="F314" s="921"/>
      <c r="G314" s="921"/>
      <c r="H314" s="921"/>
      <c r="I314" s="921"/>
      <c r="J314" s="921"/>
      <c r="K314" s="921"/>
      <c r="L314" s="945" t="s">
        <v>1142</v>
      </c>
      <c r="M314" s="946" t="s">
        <v>476</v>
      </c>
      <c r="N314" s="955" t="s">
        <v>355</v>
      </c>
      <c r="O314" s="947">
        <v>0</v>
      </c>
      <c r="P314" s="947">
        <v>0</v>
      </c>
      <c r="Q314" s="947">
        <v>0</v>
      </c>
      <c r="R314" s="937">
        <v>0</v>
      </c>
      <c r="S314" s="947">
        <v>0</v>
      </c>
      <c r="T314" s="947">
        <v>0</v>
      </c>
      <c r="U314" s="947">
        <v>0</v>
      </c>
      <c r="V314" s="937">
        <v>0</v>
      </c>
      <c r="W314" s="776"/>
      <c r="X314" s="776"/>
      <c r="Y314" s="776"/>
    </row>
    <row r="315" spans="1:25" ht="45.6">
      <c r="A315" s="932" t="s">
        <v>103</v>
      </c>
      <c r="B315" s="921" t="s">
        <v>1176</v>
      </c>
      <c r="C315" s="921"/>
      <c r="D315" s="933" t="s">
        <v>1467</v>
      </c>
      <c r="E315" s="921"/>
      <c r="F315" s="921"/>
      <c r="G315" s="921"/>
      <c r="H315" s="921"/>
      <c r="I315" s="921"/>
      <c r="J315" s="921"/>
      <c r="K315" s="921"/>
      <c r="L315" s="945" t="s">
        <v>1143</v>
      </c>
      <c r="M315" s="946" t="s">
        <v>1088</v>
      </c>
      <c r="N315" s="955" t="s">
        <v>355</v>
      </c>
      <c r="O315" s="947">
        <v>0</v>
      </c>
      <c r="P315" s="947">
        <v>0</v>
      </c>
      <c r="Q315" s="947">
        <v>0</v>
      </c>
      <c r="R315" s="937">
        <v>0</v>
      </c>
      <c r="S315" s="947">
        <v>0</v>
      </c>
      <c r="T315" s="947">
        <v>0</v>
      </c>
      <c r="U315" s="947">
        <v>0</v>
      </c>
      <c r="V315" s="937">
        <v>0</v>
      </c>
      <c r="W315" s="776"/>
      <c r="X315" s="776"/>
      <c r="Y315" s="776"/>
    </row>
    <row r="316" spans="1:25">
      <c r="A316" s="932" t="s">
        <v>103</v>
      </c>
      <c r="B316" s="921" t="s">
        <v>1288</v>
      </c>
      <c r="C316" s="921"/>
      <c r="D316" s="933" t="s">
        <v>1468</v>
      </c>
      <c r="E316" s="921"/>
      <c r="F316" s="921"/>
      <c r="G316" s="921"/>
      <c r="H316" s="921"/>
      <c r="I316" s="921"/>
      <c r="J316" s="921"/>
      <c r="K316" s="921"/>
      <c r="L316" s="945" t="s">
        <v>1290</v>
      </c>
      <c r="M316" s="946" t="s">
        <v>1289</v>
      </c>
      <c r="N316" s="955" t="s">
        <v>355</v>
      </c>
      <c r="O316" s="947">
        <v>0</v>
      </c>
      <c r="P316" s="947">
        <v>0</v>
      </c>
      <c r="Q316" s="947">
        <v>0</v>
      </c>
      <c r="R316" s="937">
        <v>0</v>
      </c>
      <c r="S316" s="947">
        <v>0</v>
      </c>
      <c r="T316" s="947">
        <v>5.43</v>
      </c>
      <c r="U316" s="947">
        <v>1.2</v>
      </c>
      <c r="V316" s="937">
        <v>0</v>
      </c>
      <c r="W316" s="776"/>
      <c r="X316" s="776"/>
      <c r="Y316" s="776"/>
    </row>
    <row r="317" spans="1:25" s="464" customFormat="1">
      <c r="A317" s="938" t="s">
        <v>103</v>
      </c>
      <c r="B317" s="939"/>
      <c r="C317" s="939"/>
      <c r="D317" s="940" t="s">
        <v>1362</v>
      </c>
      <c r="E317" s="939"/>
      <c r="F317" s="939"/>
      <c r="G317" s="939"/>
      <c r="H317" s="939"/>
      <c r="I317" s="939"/>
      <c r="J317" s="939"/>
      <c r="K317" s="939"/>
      <c r="L317" s="941" t="s">
        <v>103</v>
      </c>
      <c r="M317" s="935" t="s">
        <v>1144</v>
      </c>
      <c r="N317" s="953" t="s">
        <v>355</v>
      </c>
      <c r="O317" s="951">
        <v>0</v>
      </c>
      <c r="P317" s="951">
        <v>0</v>
      </c>
      <c r="Q317" s="951">
        <v>0</v>
      </c>
      <c r="R317" s="936">
        <v>0</v>
      </c>
      <c r="S317" s="951">
        <v>0</v>
      </c>
      <c r="T317" s="951">
        <v>0</v>
      </c>
      <c r="U317" s="951">
        <v>0</v>
      </c>
      <c r="V317" s="936">
        <v>0</v>
      </c>
      <c r="W317" s="944"/>
      <c r="X317" s="944"/>
      <c r="Y317" s="944"/>
    </row>
    <row r="318" spans="1:25" s="464" customFormat="1">
      <c r="A318" s="938" t="s">
        <v>103</v>
      </c>
      <c r="B318" s="939"/>
      <c r="C318" s="939"/>
      <c r="D318" s="940" t="s">
        <v>1311</v>
      </c>
      <c r="E318" s="939"/>
      <c r="F318" s="939"/>
      <c r="G318" s="939"/>
      <c r="H318" s="939"/>
      <c r="I318" s="939"/>
      <c r="J318" s="939"/>
      <c r="K318" s="939"/>
      <c r="L318" s="941" t="s">
        <v>119</v>
      </c>
      <c r="M318" s="956" t="s">
        <v>1145</v>
      </c>
      <c r="N318" s="953" t="s">
        <v>355</v>
      </c>
      <c r="O318" s="951">
        <v>0</v>
      </c>
      <c r="P318" s="951">
        <v>28.58</v>
      </c>
      <c r="Q318" s="951">
        <v>0</v>
      </c>
      <c r="R318" s="936">
        <v>-28.58</v>
      </c>
      <c r="S318" s="951">
        <v>0</v>
      </c>
      <c r="T318" s="951">
        <v>29.93</v>
      </c>
      <c r="U318" s="951">
        <v>0</v>
      </c>
      <c r="V318" s="936">
        <v>0</v>
      </c>
      <c r="W318" s="944"/>
      <c r="X318" s="944"/>
      <c r="Y318" s="944"/>
    </row>
    <row r="319" spans="1:25" s="493" customFormat="1">
      <c r="A319" s="957" t="s">
        <v>103</v>
      </c>
      <c r="B319" s="958"/>
      <c r="C319" s="958"/>
      <c r="D319" s="933" t="s">
        <v>1337</v>
      </c>
      <c r="E319" s="958"/>
      <c r="F319" s="958"/>
      <c r="G319" s="958"/>
      <c r="H319" s="958"/>
      <c r="I319" s="958"/>
      <c r="J319" s="958"/>
      <c r="K319" s="958"/>
      <c r="L319" s="945" t="s">
        <v>121</v>
      </c>
      <c r="M319" s="954" t="s">
        <v>1000</v>
      </c>
      <c r="N319" s="955" t="s">
        <v>355</v>
      </c>
      <c r="O319" s="948">
        <v>0</v>
      </c>
      <c r="P319" s="948">
        <v>0</v>
      </c>
      <c r="Q319" s="948">
        <v>0</v>
      </c>
      <c r="R319" s="937">
        <v>0</v>
      </c>
      <c r="S319" s="948">
        <v>0</v>
      </c>
      <c r="T319" s="948">
        <v>0</v>
      </c>
      <c r="U319" s="948">
        <v>0</v>
      </c>
      <c r="V319" s="937">
        <v>0</v>
      </c>
      <c r="W319" s="776"/>
      <c r="X319" s="776"/>
      <c r="Y319" s="776"/>
    </row>
    <row r="320" spans="1:25" s="464" customFormat="1" ht="22.8">
      <c r="A320" s="938" t="s">
        <v>103</v>
      </c>
      <c r="B320" s="939"/>
      <c r="C320" s="939"/>
      <c r="D320" s="940" t="s">
        <v>1363</v>
      </c>
      <c r="E320" s="939"/>
      <c r="F320" s="939"/>
      <c r="G320" s="939"/>
      <c r="H320" s="939"/>
      <c r="I320" s="939"/>
      <c r="J320" s="939"/>
      <c r="K320" s="939"/>
      <c r="L320" s="941" t="s">
        <v>123</v>
      </c>
      <c r="M320" s="956" t="s">
        <v>1146</v>
      </c>
      <c r="N320" s="953" t="s">
        <v>355</v>
      </c>
      <c r="O320" s="951">
        <v>0</v>
      </c>
      <c r="P320" s="951">
        <v>0</v>
      </c>
      <c r="Q320" s="951">
        <v>0</v>
      </c>
      <c r="R320" s="936">
        <v>0</v>
      </c>
      <c r="S320" s="951">
        <v>0</v>
      </c>
      <c r="T320" s="951">
        <v>0</v>
      </c>
      <c r="U320" s="951">
        <v>0</v>
      </c>
      <c r="V320" s="936">
        <v>0</v>
      </c>
      <c r="W320" s="944"/>
      <c r="X320" s="944"/>
      <c r="Y320" s="944"/>
    </row>
    <row r="321" spans="1:25" s="464" customFormat="1">
      <c r="A321" s="938" t="s">
        <v>103</v>
      </c>
      <c r="B321" s="939"/>
      <c r="C321" s="939"/>
      <c r="D321" s="940" t="s">
        <v>1364</v>
      </c>
      <c r="E321" s="939"/>
      <c r="F321" s="939"/>
      <c r="G321" s="939"/>
      <c r="H321" s="939"/>
      <c r="I321" s="939"/>
      <c r="J321" s="939"/>
      <c r="K321" s="939"/>
      <c r="L321" s="941" t="s">
        <v>124</v>
      </c>
      <c r="M321" s="956" t="s">
        <v>1147</v>
      </c>
      <c r="N321" s="953" t="s">
        <v>355</v>
      </c>
      <c r="O321" s="951">
        <v>0</v>
      </c>
      <c r="P321" s="951">
        <v>44.84</v>
      </c>
      <c r="Q321" s="951">
        <v>38.78</v>
      </c>
      <c r="R321" s="936">
        <v>-6.0600000000000023</v>
      </c>
      <c r="S321" s="951">
        <v>0</v>
      </c>
      <c r="T321" s="951">
        <v>60.72</v>
      </c>
      <c r="U321" s="951">
        <v>51.019999999999996</v>
      </c>
      <c r="V321" s="936">
        <v>0</v>
      </c>
      <c r="W321" s="944"/>
      <c r="X321" s="944"/>
      <c r="Y321" s="944"/>
    </row>
    <row r="322" spans="1:25" s="464" customFormat="1">
      <c r="A322" s="938" t="s">
        <v>103</v>
      </c>
      <c r="B322" s="939"/>
      <c r="C322" s="939"/>
      <c r="D322" s="940" t="s">
        <v>1365</v>
      </c>
      <c r="E322" s="939"/>
      <c r="F322" s="939"/>
      <c r="G322" s="939"/>
      <c r="H322" s="939"/>
      <c r="I322" s="939"/>
      <c r="J322" s="939"/>
      <c r="K322" s="939"/>
      <c r="L322" s="941" t="s">
        <v>125</v>
      </c>
      <c r="M322" s="959" t="s">
        <v>1177</v>
      </c>
      <c r="N322" s="960" t="s">
        <v>355</v>
      </c>
      <c r="O322" s="936">
        <v>0</v>
      </c>
      <c r="P322" s="936">
        <v>0</v>
      </c>
      <c r="Q322" s="936">
        <v>0</v>
      </c>
      <c r="R322" s="936">
        <v>0</v>
      </c>
      <c r="S322" s="936">
        <v>0</v>
      </c>
      <c r="T322" s="936">
        <v>0</v>
      </c>
      <c r="U322" s="936">
        <v>0</v>
      </c>
      <c r="V322" s="936">
        <v>0</v>
      </c>
      <c r="W322" s="944"/>
      <c r="X322" s="944"/>
      <c r="Y322" s="944"/>
    </row>
    <row r="323" spans="1:25">
      <c r="A323" s="932" t="s">
        <v>103</v>
      </c>
      <c r="B323" s="921"/>
      <c r="C323" s="921"/>
      <c r="D323" s="933" t="s">
        <v>1366</v>
      </c>
      <c r="E323" s="921"/>
      <c r="F323" s="921"/>
      <c r="G323" s="921"/>
      <c r="H323" s="921"/>
      <c r="I323" s="921"/>
      <c r="J323" s="921"/>
      <c r="K323" s="921"/>
      <c r="L323" s="945" t="s">
        <v>146</v>
      </c>
      <c r="M323" s="954" t="s">
        <v>1148</v>
      </c>
      <c r="N323" s="955" t="s">
        <v>355</v>
      </c>
      <c r="O323" s="948">
        <v>0</v>
      </c>
      <c r="P323" s="948">
        <v>0</v>
      </c>
      <c r="Q323" s="948">
        <v>0</v>
      </c>
      <c r="R323" s="937">
        <v>0</v>
      </c>
      <c r="S323" s="948">
        <v>0</v>
      </c>
      <c r="T323" s="948">
        <v>0</v>
      </c>
      <c r="U323" s="948">
        <v>0</v>
      </c>
      <c r="V323" s="937">
        <v>0</v>
      </c>
      <c r="W323" s="776"/>
      <c r="X323" s="776"/>
      <c r="Y323" s="776"/>
    </row>
    <row r="324" spans="1:25">
      <c r="A324" s="932" t="s">
        <v>103</v>
      </c>
      <c r="B324" s="921"/>
      <c r="C324" s="921"/>
      <c r="D324" s="933" t="s">
        <v>1367</v>
      </c>
      <c r="E324" s="921"/>
      <c r="F324" s="921"/>
      <c r="G324" s="921"/>
      <c r="H324" s="921"/>
      <c r="I324" s="921"/>
      <c r="J324" s="921"/>
      <c r="K324" s="921"/>
      <c r="L324" s="945" t="s">
        <v>187</v>
      </c>
      <c r="M324" s="954" t="s">
        <v>1149</v>
      </c>
      <c r="N324" s="955" t="s">
        <v>355</v>
      </c>
      <c r="O324" s="948">
        <v>0</v>
      </c>
      <c r="P324" s="948">
        <v>0</v>
      </c>
      <c r="Q324" s="948">
        <v>0</v>
      </c>
      <c r="R324" s="937">
        <v>0</v>
      </c>
      <c r="S324" s="948">
        <v>0</v>
      </c>
      <c r="T324" s="948">
        <v>0</v>
      </c>
      <c r="U324" s="948">
        <v>0</v>
      </c>
      <c r="V324" s="937">
        <v>0</v>
      </c>
      <c r="W324" s="776"/>
      <c r="X324" s="776"/>
      <c r="Y324" s="776"/>
    </row>
    <row r="325" spans="1:25" ht="22.8">
      <c r="A325" s="932" t="s">
        <v>103</v>
      </c>
      <c r="B325" s="921"/>
      <c r="C325" s="921"/>
      <c r="D325" s="933" t="s">
        <v>1368</v>
      </c>
      <c r="E325" s="921"/>
      <c r="F325" s="921"/>
      <c r="G325" s="921"/>
      <c r="H325" s="921"/>
      <c r="I325" s="921"/>
      <c r="J325" s="921"/>
      <c r="K325" s="921"/>
      <c r="L325" s="945" t="s">
        <v>393</v>
      </c>
      <c r="M325" s="954" t="s">
        <v>1150</v>
      </c>
      <c r="N325" s="955" t="s">
        <v>355</v>
      </c>
      <c r="O325" s="948"/>
      <c r="P325" s="948"/>
      <c r="Q325" s="948"/>
      <c r="R325" s="937"/>
      <c r="S325" s="948"/>
      <c r="T325" s="948"/>
      <c r="U325" s="948"/>
      <c r="V325" s="937">
        <v>0</v>
      </c>
      <c r="W325" s="776"/>
      <c r="X325" s="776"/>
      <c r="Y325" s="776"/>
    </row>
    <row r="326" spans="1:25" s="464" customFormat="1" ht="22.8">
      <c r="A326" s="938" t="s">
        <v>103</v>
      </c>
      <c r="B326" s="939"/>
      <c r="C326" s="939"/>
      <c r="D326" s="940" t="s">
        <v>1369</v>
      </c>
      <c r="E326" s="939"/>
      <c r="F326" s="939"/>
      <c r="G326" s="939"/>
      <c r="H326" s="939"/>
      <c r="I326" s="939"/>
      <c r="J326" s="939"/>
      <c r="K326" s="939"/>
      <c r="L326" s="941" t="s">
        <v>126</v>
      </c>
      <c r="M326" s="935" t="s">
        <v>478</v>
      </c>
      <c r="N326" s="953" t="s">
        <v>355</v>
      </c>
      <c r="O326" s="950"/>
      <c r="P326" s="950"/>
      <c r="Q326" s="950"/>
      <c r="R326" s="936">
        <v>0</v>
      </c>
      <c r="S326" s="950"/>
      <c r="T326" s="950"/>
      <c r="U326" s="950"/>
      <c r="V326" s="936">
        <v>0</v>
      </c>
      <c r="W326" s="944"/>
      <c r="X326" s="944"/>
      <c r="Y326" s="944"/>
    </row>
    <row r="327" spans="1:25">
      <c r="A327" s="932" t="s">
        <v>103</v>
      </c>
      <c r="B327" s="921"/>
      <c r="C327" s="921"/>
      <c r="D327" s="933" t="s">
        <v>1371</v>
      </c>
      <c r="E327" s="921"/>
      <c r="F327" s="921"/>
      <c r="G327" s="921"/>
      <c r="H327" s="921"/>
      <c r="I327" s="921"/>
      <c r="J327" s="921"/>
      <c r="K327" s="921"/>
      <c r="L327" s="945" t="s">
        <v>127</v>
      </c>
      <c r="M327" s="961" t="s">
        <v>477</v>
      </c>
      <c r="N327" s="955" t="s">
        <v>355</v>
      </c>
      <c r="O327" s="948"/>
      <c r="P327" s="948"/>
      <c r="Q327" s="948"/>
      <c r="R327" s="937"/>
      <c r="S327" s="937"/>
      <c r="T327" s="937"/>
      <c r="U327" s="937"/>
      <c r="V327" s="937">
        <v>0</v>
      </c>
      <c r="W327" s="776"/>
      <c r="X327" s="776"/>
      <c r="Y327" s="776"/>
    </row>
    <row r="328" spans="1:25" ht="102.6">
      <c r="A328" s="932" t="s">
        <v>103</v>
      </c>
      <c r="B328" s="921"/>
      <c r="C328" s="717" t="b">
        <v>0</v>
      </c>
      <c r="D328" s="933" t="s">
        <v>1400</v>
      </c>
      <c r="E328" s="921"/>
      <c r="F328" s="921"/>
      <c r="G328" s="921"/>
      <c r="H328" s="921"/>
      <c r="I328" s="921"/>
      <c r="J328" s="921"/>
      <c r="K328" s="921"/>
      <c r="L328" s="945" t="s">
        <v>128</v>
      </c>
      <c r="M328" s="962" t="s">
        <v>1304</v>
      </c>
      <c r="N328" s="926" t="s">
        <v>355</v>
      </c>
      <c r="O328" s="948"/>
      <c r="P328" s="948"/>
      <c r="Q328" s="948"/>
      <c r="R328" s="937">
        <v>0</v>
      </c>
      <c r="S328" s="948"/>
      <c r="T328" s="948"/>
      <c r="U328" s="798">
        <v>0</v>
      </c>
      <c r="V328" s="937">
        <v>0</v>
      </c>
      <c r="W328" s="776"/>
      <c r="X328" s="776"/>
      <c r="Y328" s="776"/>
    </row>
    <row r="329" spans="1:25" ht="68.400000000000006">
      <c r="A329" s="932" t="s">
        <v>103</v>
      </c>
      <c r="B329" s="921"/>
      <c r="C329" s="717" t="b">
        <v>0</v>
      </c>
      <c r="D329" s="933" t="s">
        <v>1401</v>
      </c>
      <c r="E329" s="921"/>
      <c r="F329" s="921"/>
      <c r="G329" s="921"/>
      <c r="H329" s="921"/>
      <c r="I329" s="921"/>
      <c r="J329" s="921"/>
      <c r="K329" s="921"/>
      <c r="L329" s="945" t="s">
        <v>129</v>
      </c>
      <c r="M329" s="963" t="s">
        <v>1305</v>
      </c>
      <c r="N329" s="926" t="s">
        <v>355</v>
      </c>
      <c r="O329" s="948"/>
      <c r="P329" s="948"/>
      <c r="Q329" s="948"/>
      <c r="R329" s="937">
        <v>0</v>
      </c>
      <c r="S329" s="948"/>
      <c r="T329" s="948"/>
      <c r="U329" s="798">
        <v>0</v>
      </c>
      <c r="V329" s="937">
        <v>0</v>
      </c>
      <c r="W329" s="776"/>
      <c r="X329" s="776"/>
      <c r="Y329" s="776"/>
    </row>
    <row r="330" spans="1:25">
      <c r="A330" s="932" t="s">
        <v>103</v>
      </c>
      <c r="B330" s="921"/>
      <c r="C330" s="921"/>
      <c r="D330" s="933" t="s">
        <v>1448</v>
      </c>
      <c r="E330" s="921"/>
      <c r="F330" s="921"/>
      <c r="G330" s="921"/>
      <c r="H330" s="921"/>
      <c r="I330" s="921"/>
      <c r="J330" s="921"/>
      <c r="K330" s="921"/>
      <c r="L330" s="945" t="s">
        <v>130</v>
      </c>
      <c r="M330" s="964" t="s">
        <v>1151</v>
      </c>
      <c r="N330" s="955" t="s">
        <v>355</v>
      </c>
      <c r="O330" s="948"/>
      <c r="P330" s="948"/>
      <c r="Q330" s="948"/>
      <c r="R330" s="937">
        <v>0</v>
      </c>
      <c r="S330" s="948"/>
      <c r="T330" s="948"/>
      <c r="U330" s="948"/>
      <c r="V330" s="937">
        <v>0</v>
      </c>
      <c r="W330" s="776"/>
      <c r="X330" s="776"/>
      <c r="Y330" s="776"/>
    </row>
    <row r="331" spans="1:25" s="464" customFormat="1" ht="22.8">
      <c r="A331" s="938" t="s">
        <v>103</v>
      </c>
      <c r="B331" s="939"/>
      <c r="C331" s="939"/>
      <c r="D331" s="940" t="s">
        <v>1449</v>
      </c>
      <c r="E331" s="939"/>
      <c r="F331" s="939"/>
      <c r="G331" s="939"/>
      <c r="H331" s="939"/>
      <c r="I331" s="939"/>
      <c r="J331" s="939"/>
      <c r="K331" s="939"/>
      <c r="L331" s="941" t="s">
        <v>131</v>
      </c>
      <c r="M331" s="959" t="s">
        <v>1152</v>
      </c>
      <c r="N331" s="953" t="s">
        <v>355</v>
      </c>
      <c r="O331" s="936">
        <v>0</v>
      </c>
      <c r="P331" s="936">
        <v>0</v>
      </c>
      <c r="Q331" s="936">
        <v>0</v>
      </c>
      <c r="R331" s="936">
        <v>0</v>
      </c>
      <c r="S331" s="936">
        <v>0</v>
      </c>
      <c r="T331" s="936">
        <v>0</v>
      </c>
      <c r="U331" s="936">
        <v>0</v>
      </c>
      <c r="V331" s="936">
        <v>0</v>
      </c>
      <c r="W331" s="944"/>
      <c r="X331" s="944"/>
      <c r="Y331" s="944"/>
    </row>
    <row r="332" spans="1:25" ht="22.8">
      <c r="A332" s="932" t="s">
        <v>103</v>
      </c>
      <c r="B332" s="921"/>
      <c r="C332" s="921"/>
      <c r="D332" s="933" t="s">
        <v>1469</v>
      </c>
      <c r="E332" s="921"/>
      <c r="F332" s="921"/>
      <c r="G332" s="921"/>
      <c r="H332" s="921"/>
      <c r="I332" s="921"/>
      <c r="J332" s="921"/>
      <c r="K332" s="921"/>
      <c r="L332" s="945" t="s">
        <v>1153</v>
      </c>
      <c r="M332" s="954" t="s">
        <v>479</v>
      </c>
      <c r="N332" s="955" t="s">
        <v>355</v>
      </c>
      <c r="O332" s="948"/>
      <c r="P332" s="948"/>
      <c r="Q332" s="948"/>
      <c r="R332" s="937">
        <v>0</v>
      </c>
      <c r="S332" s="948"/>
      <c r="T332" s="948"/>
      <c r="U332" s="948"/>
      <c r="V332" s="937">
        <v>0</v>
      </c>
      <c r="W332" s="776"/>
      <c r="X332" s="776"/>
      <c r="Y332" s="776"/>
    </row>
    <row r="333" spans="1:25" ht="22.8">
      <c r="A333" s="932" t="s">
        <v>103</v>
      </c>
      <c r="B333" s="921"/>
      <c r="C333" s="921"/>
      <c r="D333" s="933" t="s">
        <v>1470</v>
      </c>
      <c r="E333" s="921"/>
      <c r="F333" s="921"/>
      <c r="G333" s="921"/>
      <c r="H333" s="921"/>
      <c r="I333" s="921"/>
      <c r="J333" s="921"/>
      <c r="K333" s="921"/>
      <c r="L333" s="945" t="s">
        <v>1154</v>
      </c>
      <c r="M333" s="954" t="s">
        <v>480</v>
      </c>
      <c r="N333" s="955" t="s">
        <v>355</v>
      </c>
      <c r="O333" s="948"/>
      <c r="P333" s="948"/>
      <c r="Q333" s="948"/>
      <c r="R333" s="937">
        <v>0</v>
      </c>
      <c r="S333" s="948"/>
      <c r="T333" s="948"/>
      <c r="U333" s="948"/>
      <c r="V333" s="937">
        <v>0</v>
      </c>
      <c r="W333" s="776"/>
      <c r="X333" s="776"/>
      <c r="Y333" s="776"/>
    </row>
    <row r="334" spans="1:25" ht="22.8">
      <c r="A334" s="932" t="s">
        <v>103</v>
      </c>
      <c r="B334" s="921"/>
      <c r="C334" s="921"/>
      <c r="D334" s="933" t="s">
        <v>1450</v>
      </c>
      <c r="E334" s="921"/>
      <c r="F334" s="921"/>
      <c r="G334" s="921"/>
      <c r="H334" s="921"/>
      <c r="I334" s="921"/>
      <c r="J334" s="921"/>
      <c r="K334" s="921"/>
      <c r="L334" s="945" t="s">
        <v>132</v>
      </c>
      <c r="M334" s="964" t="s">
        <v>481</v>
      </c>
      <c r="N334" s="955" t="s">
        <v>355</v>
      </c>
      <c r="O334" s="948"/>
      <c r="P334" s="948"/>
      <c r="Q334" s="948"/>
      <c r="R334" s="937">
        <v>0</v>
      </c>
      <c r="S334" s="948"/>
      <c r="T334" s="948"/>
      <c r="U334" s="948"/>
      <c r="V334" s="937">
        <v>0</v>
      </c>
      <c r="W334" s="776"/>
      <c r="X334" s="776"/>
      <c r="Y334" s="776"/>
    </row>
    <row r="335" spans="1:25">
      <c r="A335" s="932" t="s">
        <v>103</v>
      </c>
      <c r="B335" s="921"/>
      <c r="C335" s="921"/>
      <c r="D335" s="933" t="s">
        <v>1451</v>
      </c>
      <c r="E335" s="921"/>
      <c r="F335" s="921"/>
      <c r="G335" s="921"/>
      <c r="H335" s="921"/>
      <c r="I335" s="921"/>
      <c r="J335" s="921"/>
      <c r="K335" s="921"/>
      <c r="L335" s="945" t="s">
        <v>133</v>
      </c>
      <c r="M335" s="964" t="s">
        <v>482</v>
      </c>
      <c r="N335" s="955" t="s">
        <v>355</v>
      </c>
      <c r="O335" s="948"/>
      <c r="P335" s="948"/>
      <c r="Q335" s="948"/>
      <c r="R335" s="937">
        <v>0</v>
      </c>
      <c r="S335" s="948"/>
      <c r="T335" s="948"/>
      <c r="U335" s="948"/>
      <c r="V335" s="937">
        <v>0</v>
      </c>
      <c r="W335" s="776"/>
      <c r="X335" s="776"/>
      <c r="Y335" s="776"/>
    </row>
    <row r="336" spans="1:25" s="464" customFormat="1">
      <c r="A336" s="932" t="s">
        <v>103</v>
      </c>
      <c r="B336" s="939"/>
      <c r="C336" s="939"/>
      <c r="D336" s="940" t="s">
        <v>1452</v>
      </c>
      <c r="E336" s="939"/>
      <c r="F336" s="939"/>
      <c r="G336" s="939"/>
      <c r="H336" s="939"/>
      <c r="I336" s="939"/>
      <c r="J336" s="939"/>
      <c r="K336" s="939"/>
      <c r="L336" s="941" t="s">
        <v>134</v>
      </c>
      <c r="M336" s="965" t="s">
        <v>1195</v>
      </c>
      <c r="N336" s="953" t="s">
        <v>355</v>
      </c>
      <c r="O336" s="936">
        <v>0</v>
      </c>
      <c r="P336" s="936">
        <v>2116.1180200000003</v>
      </c>
      <c r="Q336" s="936">
        <v>1773.0550000000001</v>
      </c>
      <c r="R336" s="936">
        <v>-343.06302000000028</v>
      </c>
      <c r="S336" s="936">
        <v>0</v>
      </c>
      <c r="T336" s="936">
        <v>2351.6688159999999</v>
      </c>
      <c r="U336" s="936">
        <v>2007.4938160000002</v>
      </c>
      <c r="V336" s="936">
        <v>0</v>
      </c>
      <c r="W336" s="944"/>
      <c r="X336" s="944"/>
      <c r="Y336" s="944"/>
    </row>
    <row r="337" spans="1:25">
      <c r="A337" s="932" t="s">
        <v>103</v>
      </c>
      <c r="B337" s="921"/>
      <c r="C337" s="921" t="b">
        <v>0</v>
      </c>
      <c r="D337" s="933" t="s">
        <v>1471</v>
      </c>
      <c r="E337" s="921"/>
      <c r="F337" s="921"/>
      <c r="G337" s="921"/>
      <c r="H337" s="921"/>
      <c r="I337" s="921"/>
      <c r="J337" s="921"/>
      <c r="K337" s="921"/>
      <c r="L337" s="945" t="s">
        <v>1196</v>
      </c>
      <c r="M337" s="966" t="s">
        <v>1198</v>
      </c>
      <c r="N337" s="955" t="s">
        <v>355</v>
      </c>
      <c r="O337" s="948"/>
      <c r="P337" s="948"/>
      <c r="Q337" s="948"/>
      <c r="R337" s="937">
        <v>0</v>
      </c>
      <c r="S337" s="948"/>
      <c r="T337" s="948"/>
      <c r="U337" s="948"/>
      <c r="V337" s="937">
        <v>0</v>
      </c>
      <c r="W337" s="776"/>
      <c r="X337" s="776"/>
      <c r="Y337" s="776"/>
    </row>
    <row r="338" spans="1:25">
      <c r="A338" s="932" t="s">
        <v>103</v>
      </c>
      <c r="B338" s="921"/>
      <c r="C338" s="921" t="b">
        <v>0</v>
      </c>
      <c r="D338" s="933" t="s">
        <v>1472</v>
      </c>
      <c r="E338" s="921"/>
      <c r="F338" s="921"/>
      <c r="G338" s="921"/>
      <c r="H338" s="921"/>
      <c r="I338" s="921"/>
      <c r="J338" s="921"/>
      <c r="K338" s="921"/>
      <c r="L338" s="945" t="s">
        <v>1197</v>
      </c>
      <c r="M338" s="966" t="s">
        <v>1199</v>
      </c>
      <c r="N338" s="955" t="s">
        <v>355</v>
      </c>
      <c r="O338" s="948"/>
      <c r="P338" s="948"/>
      <c r="Q338" s="948"/>
      <c r="R338" s="937">
        <v>0</v>
      </c>
      <c r="S338" s="948"/>
      <c r="T338" s="948"/>
      <c r="U338" s="948"/>
      <c r="V338" s="937">
        <v>0</v>
      </c>
      <c r="W338" s="776"/>
      <c r="X338" s="776"/>
      <c r="Y338" s="776"/>
    </row>
    <row r="339" spans="1:25" s="464" customFormat="1">
      <c r="A339" s="932" t="s">
        <v>103</v>
      </c>
      <c r="B339" s="967" t="s">
        <v>985</v>
      </c>
      <c r="C339" s="939"/>
      <c r="D339" s="940" t="s">
        <v>1453</v>
      </c>
      <c r="E339" s="939"/>
      <c r="F339" s="939"/>
      <c r="G339" s="939"/>
      <c r="H339" s="939"/>
      <c r="I339" s="939"/>
      <c r="J339" s="939"/>
      <c r="K339" s="939"/>
      <c r="L339" s="941" t="s">
        <v>137</v>
      </c>
      <c r="M339" s="959" t="s">
        <v>483</v>
      </c>
      <c r="N339" s="953" t="s">
        <v>314</v>
      </c>
      <c r="O339" s="968">
        <v>57.66</v>
      </c>
      <c r="P339" s="968">
        <v>57.66</v>
      </c>
      <c r="Q339" s="968">
        <v>57.66</v>
      </c>
      <c r="R339" s="968">
        <v>0</v>
      </c>
      <c r="S339" s="968">
        <v>58.350000000000009</v>
      </c>
      <c r="T339" s="968">
        <v>60.43</v>
      </c>
      <c r="U339" s="968">
        <v>60.43</v>
      </c>
      <c r="V339" s="936"/>
      <c r="W339" s="944"/>
      <c r="X339" s="944"/>
      <c r="Y339" s="944"/>
    </row>
    <row r="340" spans="1:25">
      <c r="A340" s="932" t="s">
        <v>103</v>
      </c>
      <c r="B340" s="967" t="s">
        <v>981</v>
      </c>
      <c r="C340" s="921"/>
      <c r="D340" s="933" t="s">
        <v>1473</v>
      </c>
      <c r="E340" s="921"/>
      <c r="F340" s="921"/>
      <c r="G340" s="921"/>
      <c r="H340" s="921"/>
      <c r="I340" s="921"/>
      <c r="J340" s="921"/>
      <c r="K340" s="921"/>
      <c r="L340" s="945" t="s">
        <v>1001</v>
      </c>
      <c r="M340" s="954" t="s">
        <v>922</v>
      </c>
      <c r="N340" s="955" t="s">
        <v>314</v>
      </c>
      <c r="O340" s="969">
        <v>28.83</v>
      </c>
      <c r="P340" s="969">
        <v>28.83</v>
      </c>
      <c r="Q340" s="969">
        <v>28.83</v>
      </c>
      <c r="R340" s="970">
        <v>0</v>
      </c>
      <c r="S340" s="969">
        <v>29.175000000000004</v>
      </c>
      <c r="T340" s="969">
        <v>30.215</v>
      </c>
      <c r="U340" s="969">
        <v>30.215</v>
      </c>
      <c r="V340" s="937"/>
      <c r="W340" s="776"/>
      <c r="X340" s="776"/>
      <c r="Y340" s="776"/>
    </row>
    <row r="341" spans="1:25">
      <c r="A341" s="932" t="s">
        <v>103</v>
      </c>
      <c r="B341" s="967" t="s">
        <v>976</v>
      </c>
      <c r="C341" s="921"/>
      <c r="D341" s="933" t="s">
        <v>1474</v>
      </c>
      <c r="E341" s="921"/>
      <c r="F341" s="921"/>
      <c r="G341" s="921"/>
      <c r="H341" s="921"/>
      <c r="I341" s="921"/>
      <c r="J341" s="921"/>
      <c r="K341" s="921"/>
      <c r="L341" s="945" t="s">
        <v>1002</v>
      </c>
      <c r="M341" s="954" t="s">
        <v>921</v>
      </c>
      <c r="N341" s="955" t="s">
        <v>484</v>
      </c>
      <c r="O341" s="948"/>
      <c r="P341" s="948"/>
      <c r="Q341" s="948"/>
      <c r="R341" s="937">
        <v>0</v>
      </c>
      <c r="S341" s="948"/>
      <c r="T341" s="948">
        <v>31.87</v>
      </c>
      <c r="U341" s="948">
        <v>31.87</v>
      </c>
      <c r="V341" s="937"/>
      <c r="W341" s="776"/>
      <c r="X341" s="776"/>
      <c r="Y341" s="776"/>
    </row>
    <row r="342" spans="1:25">
      <c r="A342" s="932" t="s">
        <v>103</v>
      </c>
      <c r="B342" s="967" t="s">
        <v>982</v>
      </c>
      <c r="C342" s="921"/>
      <c r="D342" s="933" t="s">
        <v>1475</v>
      </c>
      <c r="E342" s="921"/>
      <c r="F342" s="921"/>
      <c r="G342" s="921"/>
      <c r="H342" s="921"/>
      <c r="I342" s="921"/>
      <c r="J342" s="921"/>
      <c r="K342" s="921"/>
      <c r="L342" s="945" t="s">
        <v>1155</v>
      </c>
      <c r="M342" s="954" t="s">
        <v>923</v>
      </c>
      <c r="N342" s="955" t="s">
        <v>314</v>
      </c>
      <c r="O342" s="970">
        <v>28.83</v>
      </c>
      <c r="P342" s="970">
        <v>28.83</v>
      </c>
      <c r="Q342" s="970">
        <v>28.83</v>
      </c>
      <c r="R342" s="970">
        <v>0</v>
      </c>
      <c r="S342" s="970">
        <v>29.175000000000004</v>
      </c>
      <c r="T342" s="970">
        <v>30.215</v>
      </c>
      <c r="U342" s="970">
        <v>30.215</v>
      </c>
      <c r="V342" s="937"/>
      <c r="W342" s="776"/>
      <c r="X342" s="776"/>
      <c r="Y342" s="776"/>
    </row>
    <row r="343" spans="1:25">
      <c r="A343" s="932" t="s">
        <v>103</v>
      </c>
      <c r="B343" s="967" t="s">
        <v>977</v>
      </c>
      <c r="C343" s="921"/>
      <c r="D343" s="933" t="s">
        <v>1476</v>
      </c>
      <c r="E343" s="921"/>
      <c r="F343" s="921"/>
      <c r="G343" s="921"/>
      <c r="H343" s="921"/>
      <c r="I343" s="921"/>
      <c r="J343" s="921"/>
      <c r="K343" s="921"/>
      <c r="L343" s="945" t="s">
        <v>1156</v>
      </c>
      <c r="M343" s="954" t="s">
        <v>924</v>
      </c>
      <c r="N343" s="955" t="s">
        <v>484</v>
      </c>
      <c r="O343" s="948">
        <v>0</v>
      </c>
      <c r="P343" s="948">
        <v>73.399861949358325</v>
      </c>
      <c r="Q343" s="948">
        <v>61.500346860908785</v>
      </c>
      <c r="R343" s="937">
        <v>-11.89951508844954</v>
      </c>
      <c r="S343" s="948">
        <v>0</v>
      </c>
      <c r="T343" s="948">
        <v>46.34</v>
      </c>
      <c r="U343" s="948">
        <v>34.64</v>
      </c>
      <c r="V343" s="937"/>
      <c r="W343" s="776"/>
      <c r="X343" s="776"/>
      <c r="Y343" s="776"/>
    </row>
    <row r="344" spans="1:25">
      <c r="A344" s="932" t="s">
        <v>103</v>
      </c>
      <c r="B344" s="967"/>
      <c r="C344" s="921"/>
      <c r="D344" s="933" t="s">
        <v>1477</v>
      </c>
      <c r="E344" s="921"/>
      <c r="F344" s="921"/>
      <c r="G344" s="921"/>
      <c r="H344" s="921"/>
      <c r="I344" s="921"/>
      <c r="J344" s="921"/>
      <c r="K344" s="921"/>
      <c r="L344" s="945" t="s">
        <v>1157</v>
      </c>
      <c r="M344" s="954" t="s">
        <v>485</v>
      </c>
      <c r="N344" s="955" t="s">
        <v>142</v>
      </c>
      <c r="O344" s="937">
        <v>0</v>
      </c>
      <c r="P344" s="937">
        <v>0</v>
      </c>
      <c r="Q344" s="937">
        <v>0</v>
      </c>
      <c r="R344" s="937"/>
      <c r="S344" s="937">
        <v>0</v>
      </c>
      <c r="T344" s="937">
        <v>145.40320050203954</v>
      </c>
      <c r="U344" s="937">
        <v>108.6915594603075</v>
      </c>
      <c r="V344" s="937"/>
      <c r="W344" s="776"/>
      <c r="X344" s="776"/>
      <c r="Y344" s="776"/>
    </row>
    <row r="345" spans="1:25">
      <c r="A345" s="932" t="s">
        <v>103</v>
      </c>
      <c r="B345" s="967"/>
      <c r="C345" s="921"/>
      <c r="D345" s="933" t="s">
        <v>1478</v>
      </c>
      <c r="E345" s="921"/>
      <c r="F345" s="921"/>
      <c r="G345" s="921"/>
      <c r="H345" s="921"/>
      <c r="I345" s="921"/>
      <c r="J345" s="921"/>
      <c r="K345" s="921"/>
      <c r="L345" s="945" t="s">
        <v>1158</v>
      </c>
      <c r="M345" s="954" t="s">
        <v>486</v>
      </c>
      <c r="N345" s="955" t="s">
        <v>484</v>
      </c>
      <c r="O345" s="948">
        <v>0</v>
      </c>
      <c r="P345" s="948">
        <v>36.699930974679162</v>
      </c>
      <c r="Q345" s="948">
        <v>30.750173430454392</v>
      </c>
      <c r="R345" s="937">
        <v>-5.9497575442247701</v>
      </c>
      <c r="S345" s="948">
        <v>0</v>
      </c>
      <c r="T345" s="948">
        <v>38.915585239119643</v>
      </c>
      <c r="U345" s="948">
        <v>33.220152507032935</v>
      </c>
      <c r="V345" s="937"/>
      <c r="W345" s="776"/>
      <c r="X345" s="776"/>
      <c r="Y345" s="776"/>
    </row>
    <row r="346" spans="1:25" s="464" customFormat="1">
      <c r="A346" s="938" t="s">
        <v>103</v>
      </c>
      <c r="B346" s="971"/>
      <c r="C346" s="939"/>
      <c r="D346" s="940" t="s">
        <v>1454</v>
      </c>
      <c r="E346" s="939"/>
      <c r="F346" s="939"/>
      <c r="G346" s="939"/>
      <c r="H346" s="939"/>
      <c r="I346" s="939"/>
      <c r="J346" s="939"/>
      <c r="K346" s="939"/>
      <c r="L346" s="941" t="s">
        <v>138</v>
      </c>
      <c r="M346" s="959" t="s">
        <v>1208</v>
      </c>
      <c r="N346" s="953" t="s">
        <v>355</v>
      </c>
      <c r="O346" s="936">
        <v>0</v>
      </c>
      <c r="P346" s="936">
        <v>1394.9643763475549</v>
      </c>
      <c r="Q346" s="936">
        <v>1168.8140920915714</v>
      </c>
      <c r="R346" s="936">
        <v>0</v>
      </c>
      <c r="S346" s="936">
        <v>0</v>
      </c>
      <c r="T346" s="936">
        <v>1564.7956824650009</v>
      </c>
      <c r="U346" s="936">
        <v>1335.7823323077944</v>
      </c>
      <c r="V346" s="936">
        <v>0</v>
      </c>
      <c r="W346" s="944"/>
      <c r="X346" s="944"/>
      <c r="Y346" s="944"/>
    </row>
    <row r="347" spans="1:25" s="464" customFormat="1">
      <c r="A347" s="938" t="s">
        <v>103</v>
      </c>
      <c r="B347" s="967" t="s">
        <v>986</v>
      </c>
      <c r="C347" s="939"/>
      <c r="D347" s="940" t="s">
        <v>1455</v>
      </c>
      <c r="E347" s="939"/>
      <c r="F347" s="939"/>
      <c r="G347" s="939"/>
      <c r="H347" s="939"/>
      <c r="I347" s="939"/>
      <c r="J347" s="939"/>
      <c r="K347" s="939"/>
      <c r="L347" s="941" t="s">
        <v>139</v>
      </c>
      <c r="M347" s="959" t="s">
        <v>487</v>
      </c>
      <c r="N347" s="953" t="s">
        <v>314</v>
      </c>
      <c r="O347" s="968">
        <v>38.01</v>
      </c>
      <c r="P347" s="968">
        <v>38.01</v>
      </c>
      <c r="Q347" s="968">
        <v>38.01</v>
      </c>
      <c r="R347" s="968">
        <v>0</v>
      </c>
      <c r="S347" s="968">
        <v>38.770000000000003</v>
      </c>
      <c r="T347" s="968">
        <v>40.21</v>
      </c>
      <c r="U347" s="968">
        <v>40.21</v>
      </c>
      <c r="V347" s="936"/>
      <c r="W347" s="944"/>
      <c r="X347" s="944"/>
      <c r="Y347" s="944"/>
    </row>
    <row r="348" spans="1:25">
      <c r="A348" s="932" t="s">
        <v>103</v>
      </c>
      <c r="B348" s="967" t="s">
        <v>983</v>
      </c>
      <c r="C348" s="921"/>
      <c r="D348" s="933" t="s">
        <v>1479</v>
      </c>
      <c r="E348" s="921"/>
      <c r="F348" s="921"/>
      <c r="G348" s="921"/>
      <c r="H348" s="921"/>
      <c r="I348" s="921"/>
      <c r="J348" s="921"/>
      <c r="K348" s="921"/>
      <c r="L348" s="945" t="s">
        <v>1159</v>
      </c>
      <c r="M348" s="954" t="s">
        <v>971</v>
      </c>
      <c r="N348" s="955" t="s">
        <v>314</v>
      </c>
      <c r="O348" s="969">
        <v>19.004999999999999</v>
      </c>
      <c r="P348" s="969">
        <v>19.004999999999999</v>
      </c>
      <c r="Q348" s="969">
        <v>19.004999999999999</v>
      </c>
      <c r="R348" s="970">
        <v>0</v>
      </c>
      <c r="S348" s="969">
        <v>19.385000000000002</v>
      </c>
      <c r="T348" s="969">
        <v>20.105</v>
      </c>
      <c r="U348" s="969">
        <v>20.105</v>
      </c>
      <c r="V348" s="937"/>
      <c r="W348" s="776"/>
      <c r="X348" s="776"/>
      <c r="Y348" s="776"/>
    </row>
    <row r="349" spans="1:25">
      <c r="A349" s="932" t="s">
        <v>103</v>
      </c>
      <c r="B349" s="967" t="s">
        <v>979</v>
      </c>
      <c r="C349" s="921"/>
      <c r="D349" s="933" t="s">
        <v>1480</v>
      </c>
      <c r="E349" s="921"/>
      <c r="F349" s="921"/>
      <c r="G349" s="921"/>
      <c r="H349" s="921"/>
      <c r="I349" s="921"/>
      <c r="J349" s="921"/>
      <c r="K349" s="921"/>
      <c r="L349" s="945" t="s">
        <v>1160</v>
      </c>
      <c r="M349" s="954" t="s">
        <v>972</v>
      </c>
      <c r="N349" s="955" t="s">
        <v>484</v>
      </c>
      <c r="O349" s="948">
        <v>0</v>
      </c>
      <c r="P349" s="948">
        <v>0</v>
      </c>
      <c r="Q349" s="948">
        <v>0</v>
      </c>
      <c r="R349" s="937">
        <v>0</v>
      </c>
      <c r="S349" s="948">
        <v>0</v>
      </c>
      <c r="T349" s="948">
        <v>31.87</v>
      </c>
      <c r="U349" s="948">
        <v>31.87</v>
      </c>
      <c r="V349" s="937"/>
      <c r="W349" s="776"/>
      <c r="X349" s="776"/>
      <c r="Y349" s="776"/>
    </row>
    <row r="350" spans="1:25">
      <c r="A350" s="932" t="s">
        <v>103</v>
      </c>
      <c r="B350" s="967" t="s">
        <v>984</v>
      </c>
      <c r="C350" s="921"/>
      <c r="D350" s="933" t="s">
        <v>1481</v>
      </c>
      <c r="E350" s="921"/>
      <c r="F350" s="921"/>
      <c r="G350" s="921"/>
      <c r="H350" s="921"/>
      <c r="I350" s="921"/>
      <c r="J350" s="921"/>
      <c r="K350" s="921"/>
      <c r="L350" s="945" t="s">
        <v>1161</v>
      </c>
      <c r="M350" s="954" t="s">
        <v>973</v>
      </c>
      <c r="N350" s="955" t="s">
        <v>314</v>
      </c>
      <c r="O350" s="970">
        <v>19.004999999999999</v>
      </c>
      <c r="P350" s="970">
        <v>19.004999999999999</v>
      </c>
      <c r="Q350" s="970">
        <v>19.004999999999999</v>
      </c>
      <c r="R350" s="970">
        <v>0</v>
      </c>
      <c r="S350" s="970">
        <v>19.385000000000002</v>
      </c>
      <c r="T350" s="970">
        <v>20.105</v>
      </c>
      <c r="U350" s="970">
        <v>20.105</v>
      </c>
      <c r="V350" s="937"/>
      <c r="W350" s="776"/>
      <c r="X350" s="776"/>
      <c r="Y350" s="776"/>
    </row>
    <row r="351" spans="1:25">
      <c r="A351" s="932" t="s">
        <v>103</v>
      </c>
      <c r="B351" s="967" t="s">
        <v>978</v>
      </c>
      <c r="C351" s="921"/>
      <c r="D351" s="933" t="s">
        <v>1482</v>
      </c>
      <c r="E351" s="921"/>
      <c r="F351" s="921"/>
      <c r="G351" s="921"/>
      <c r="H351" s="921"/>
      <c r="I351" s="921"/>
      <c r="J351" s="921"/>
      <c r="K351" s="921"/>
      <c r="L351" s="945" t="s">
        <v>1162</v>
      </c>
      <c r="M351" s="954" t="s">
        <v>974</v>
      </c>
      <c r="N351" s="955" t="s">
        <v>484</v>
      </c>
      <c r="O351" s="948">
        <v>0</v>
      </c>
      <c r="P351" s="948">
        <v>73.399861949358325</v>
      </c>
      <c r="Q351" s="948">
        <v>61.500346860908785</v>
      </c>
      <c r="R351" s="937">
        <v>-11.89951508844954</v>
      </c>
      <c r="S351" s="948">
        <v>0</v>
      </c>
      <c r="T351" s="948">
        <v>46.34</v>
      </c>
      <c r="U351" s="948">
        <v>34.64</v>
      </c>
      <c r="V351" s="937"/>
      <c r="W351" s="776"/>
      <c r="X351" s="776"/>
      <c r="Y351" s="776"/>
    </row>
    <row r="352" spans="1:25">
      <c r="A352" s="769" t="s">
        <v>119</v>
      </c>
      <c r="B352" s="930" t="s">
        <v>822</v>
      </c>
      <c r="C352" s="921"/>
      <c r="D352" s="921"/>
      <c r="E352" s="921"/>
      <c r="F352" s="921"/>
      <c r="G352" s="921"/>
      <c r="H352" s="921"/>
      <c r="I352" s="921"/>
      <c r="J352" s="921"/>
      <c r="K352" s="921"/>
      <c r="L352" s="672" t="s">
        <v>2868</v>
      </c>
      <c r="M352" s="931"/>
      <c r="N352" s="931"/>
      <c r="O352" s="931"/>
      <c r="P352" s="931"/>
      <c r="Q352" s="931"/>
      <c r="R352" s="931"/>
      <c r="S352" s="931"/>
      <c r="T352" s="931"/>
      <c r="U352" s="931"/>
      <c r="V352" s="931"/>
      <c r="W352" s="931"/>
      <c r="X352" s="931"/>
      <c r="Y352" s="931"/>
    </row>
    <row r="353" spans="1:25">
      <c r="A353" s="932" t="s">
        <v>119</v>
      </c>
      <c r="B353" s="921"/>
      <c r="C353" s="921"/>
      <c r="D353" s="933" t="s">
        <v>1306</v>
      </c>
      <c r="E353" s="921"/>
      <c r="F353" s="921"/>
      <c r="G353" s="921"/>
      <c r="H353" s="921"/>
      <c r="I353" s="921"/>
      <c r="J353" s="921"/>
      <c r="K353" s="921"/>
      <c r="L353" s="934" t="s">
        <v>17</v>
      </c>
      <c r="M353" s="935" t="s">
        <v>452</v>
      </c>
      <c r="N353" s="926" t="s">
        <v>355</v>
      </c>
      <c r="O353" s="936">
        <v>0</v>
      </c>
      <c r="P353" s="936">
        <v>3057.46</v>
      </c>
      <c r="Q353" s="936">
        <v>2526.92</v>
      </c>
      <c r="R353" s="936">
        <v>-530.54</v>
      </c>
      <c r="S353" s="936">
        <v>0</v>
      </c>
      <c r="T353" s="936">
        <v>3863.5072</v>
      </c>
      <c r="U353" s="936">
        <v>3336.4971999999998</v>
      </c>
      <c r="V353" s="937">
        <v>0</v>
      </c>
      <c r="W353" s="776"/>
      <c r="X353" s="776"/>
      <c r="Y353" s="776"/>
    </row>
    <row r="354" spans="1:25" s="464" customFormat="1" ht="22.8">
      <c r="A354" s="938" t="s">
        <v>119</v>
      </c>
      <c r="B354" s="939"/>
      <c r="C354" s="939"/>
      <c r="D354" s="940" t="s">
        <v>1352</v>
      </c>
      <c r="E354" s="939"/>
      <c r="F354" s="939"/>
      <c r="G354" s="939"/>
      <c r="H354" s="939"/>
      <c r="I354" s="939"/>
      <c r="J354" s="939"/>
      <c r="K354" s="939"/>
      <c r="L354" s="941" t="s">
        <v>154</v>
      </c>
      <c r="M354" s="942" t="s">
        <v>1116</v>
      </c>
      <c r="N354" s="943" t="s">
        <v>355</v>
      </c>
      <c r="O354" s="936">
        <v>0</v>
      </c>
      <c r="P354" s="936">
        <v>419.03</v>
      </c>
      <c r="Q354" s="936">
        <v>232.03</v>
      </c>
      <c r="R354" s="936">
        <v>-186.99999999999997</v>
      </c>
      <c r="S354" s="936">
        <v>0</v>
      </c>
      <c r="T354" s="936">
        <v>246.64999999999998</v>
      </c>
      <c r="U354" s="936">
        <v>246.64999999999998</v>
      </c>
      <c r="V354" s="936">
        <v>0</v>
      </c>
      <c r="W354" s="944"/>
      <c r="X354" s="944"/>
      <c r="Y354" s="944"/>
    </row>
    <row r="355" spans="1:25">
      <c r="A355" s="932" t="s">
        <v>119</v>
      </c>
      <c r="B355" s="921"/>
      <c r="C355" s="921"/>
      <c r="D355" s="933" t="s">
        <v>1418</v>
      </c>
      <c r="E355" s="921"/>
      <c r="F355" s="921"/>
      <c r="G355" s="921"/>
      <c r="H355" s="921"/>
      <c r="I355" s="921"/>
      <c r="J355" s="921"/>
      <c r="K355" s="921"/>
      <c r="L355" s="945" t="s">
        <v>397</v>
      </c>
      <c r="M355" s="946" t="s">
        <v>1117</v>
      </c>
      <c r="N355" s="926" t="s">
        <v>355</v>
      </c>
      <c r="O355" s="947">
        <v>0</v>
      </c>
      <c r="P355" s="947">
        <v>0</v>
      </c>
      <c r="Q355" s="947">
        <v>0</v>
      </c>
      <c r="R355" s="937">
        <v>0</v>
      </c>
      <c r="S355" s="947">
        <v>0</v>
      </c>
      <c r="T355" s="947">
        <v>0</v>
      </c>
      <c r="U355" s="947">
        <v>0</v>
      </c>
      <c r="V355" s="937">
        <v>0</v>
      </c>
      <c r="W355" s="776"/>
      <c r="X355" s="776"/>
      <c r="Y355" s="776"/>
    </row>
    <row r="356" spans="1:25">
      <c r="A356" s="932" t="s">
        <v>119</v>
      </c>
      <c r="B356" s="921"/>
      <c r="C356" s="921"/>
      <c r="D356" s="933" t="s">
        <v>1419</v>
      </c>
      <c r="E356" s="921"/>
      <c r="F356" s="921"/>
      <c r="G356" s="921"/>
      <c r="H356" s="921"/>
      <c r="I356" s="921"/>
      <c r="J356" s="921"/>
      <c r="K356" s="921"/>
      <c r="L356" s="945" t="s">
        <v>399</v>
      </c>
      <c r="M356" s="946" t="s">
        <v>454</v>
      </c>
      <c r="N356" s="926" t="s">
        <v>355</v>
      </c>
      <c r="O356" s="948"/>
      <c r="P356" s="948">
        <v>175.72</v>
      </c>
      <c r="Q356" s="948">
        <v>153.03</v>
      </c>
      <c r="R356" s="937">
        <v>-22.689999999999998</v>
      </c>
      <c r="S356" s="948"/>
      <c r="T356" s="948">
        <v>162.66999999999999</v>
      </c>
      <c r="U356" s="948">
        <v>162.66999999999999</v>
      </c>
      <c r="V356" s="937">
        <v>0</v>
      </c>
      <c r="W356" s="776"/>
      <c r="X356" s="776"/>
      <c r="Y356" s="776"/>
    </row>
    <row r="357" spans="1:25">
      <c r="A357" s="932" t="s">
        <v>119</v>
      </c>
      <c r="B357" s="921"/>
      <c r="C357" s="921"/>
      <c r="D357" s="933" t="s">
        <v>1421</v>
      </c>
      <c r="E357" s="921"/>
      <c r="F357" s="921"/>
      <c r="G357" s="921"/>
      <c r="H357" s="921"/>
      <c r="I357" s="921"/>
      <c r="J357" s="921"/>
      <c r="K357" s="921"/>
      <c r="L357" s="945" t="s">
        <v>882</v>
      </c>
      <c r="M357" s="946" t="s">
        <v>455</v>
      </c>
      <c r="N357" s="926" t="s">
        <v>355</v>
      </c>
      <c r="O357" s="948"/>
      <c r="P357" s="948">
        <v>243.31</v>
      </c>
      <c r="Q357" s="948">
        <v>79</v>
      </c>
      <c r="R357" s="937">
        <v>-164.31</v>
      </c>
      <c r="S357" s="948"/>
      <c r="T357" s="948">
        <v>83.98</v>
      </c>
      <c r="U357" s="948">
        <v>83.98</v>
      </c>
      <c r="V357" s="937">
        <v>0</v>
      </c>
      <c r="W357" s="776"/>
      <c r="X357" s="776"/>
      <c r="Y357" s="776"/>
    </row>
    <row r="358" spans="1:25" s="464" customFormat="1" ht="22.8">
      <c r="A358" s="938" t="s">
        <v>119</v>
      </c>
      <c r="B358" s="939"/>
      <c r="C358" s="939"/>
      <c r="D358" s="940" t="s">
        <v>1353</v>
      </c>
      <c r="E358" s="939"/>
      <c r="F358" s="939"/>
      <c r="G358" s="939"/>
      <c r="H358" s="939"/>
      <c r="I358" s="939"/>
      <c r="J358" s="939"/>
      <c r="K358" s="939"/>
      <c r="L358" s="941" t="s">
        <v>155</v>
      </c>
      <c r="M358" s="942" t="s">
        <v>1118</v>
      </c>
      <c r="N358" s="943" t="s">
        <v>355</v>
      </c>
      <c r="O358" s="936">
        <v>0</v>
      </c>
      <c r="P358" s="936">
        <v>1209.1600000000001</v>
      </c>
      <c r="Q358" s="936">
        <v>1209.1600000000001</v>
      </c>
      <c r="R358" s="936">
        <v>0</v>
      </c>
      <c r="S358" s="936">
        <v>0</v>
      </c>
      <c r="T358" s="936">
        <v>1903.69</v>
      </c>
      <c r="U358" s="936">
        <v>1876.59</v>
      </c>
      <c r="V358" s="936">
        <v>0</v>
      </c>
      <c r="W358" s="944"/>
      <c r="X358" s="944"/>
      <c r="Y358" s="944"/>
    </row>
    <row r="359" spans="1:25">
      <c r="A359" s="932" t="s">
        <v>119</v>
      </c>
      <c r="B359" s="921"/>
      <c r="C359" s="921"/>
      <c r="D359" s="933" t="s">
        <v>1423</v>
      </c>
      <c r="E359" s="921"/>
      <c r="F359" s="921"/>
      <c r="G359" s="921"/>
      <c r="H359" s="921"/>
      <c r="I359" s="921"/>
      <c r="J359" s="921"/>
      <c r="K359" s="921"/>
      <c r="L359" s="945" t="s">
        <v>453</v>
      </c>
      <c r="M359" s="946" t="s">
        <v>1119</v>
      </c>
      <c r="N359" s="926" t="s">
        <v>355</v>
      </c>
      <c r="O359" s="947">
        <v>0</v>
      </c>
      <c r="P359" s="947">
        <v>1209.1600000000001</v>
      </c>
      <c r="Q359" s="947">
        <v>1209.1600000000001</v>
      </c>
      <c r="R359" s="937">
        <v>0</v>
      </c>
      <c r="S359" s="947">
        <v>0</v>
      </c>
      <c r="T359" s="947">
        <v>1903.69</v>
      </c>
      <c r="U359" s="947">
        <v>1876.59</v>
      </c>
      <c r="V359" s="937">
        <v>0</v>
      </c>
      <c r="W359" s="776"/>
      <c r="X359" s="776"/>
      <c r="Y359" s="776"/>
    </row>
    <row r="360" spans="1:25">
      <c r="A360" s="932" t="s">
        <v>119</v>
      </c>
      <c r="B360" s="921" t="s">
        <v>411</v>
      </c>
      <c r="C360" s="921"/>
      <c r="D360" s="933" t="s">
        <v>1424</v>
      </c>
      <c r="E360" s="921"/>
      <c r="F360" s="921"/>
      <c r="G360" s="921"/>
      <c r="H360" s="921"/>
      <c r="I360" s="921"/>
      <c r="J360" s="921"/>
      <c r="K360" s="921"/>
      <c r="L360" s="945" t="s">
        <v>456</v>
      </c>
      <c r="M360" s="946" t="s">
        <v>1120</v>
      </c>
      <c r="N360" s="926" t="s">
        <v>355</v>
      </c>
      <c r="O360" s="947">
        <v>0</v>
      </c>
      <c r="P360" s="947">
        <v>0</v>
      </c>
      <c r="Q360" s="947">
        <v>0</v>
      </c>
      <c r="R360" s="937">
        <v>0</v>
      </c>
      <c r="S360" s="947">
        <v>0</v>
      </c>
      <c r="T360" s="947">
        <v>0</v>
      </c>
      <c r="U360" s="947">
        <v>0</v>
      </c>
      <c r="V360" s="937">
        <v>0</v>
      </c>
      <c r="W360" s="776"/>
      <c r="X360" s="776"/>
      <c r="Y360" s="776"/>
    </row>
    <row r="361" spans="1:25">
      <c r="A361" s="932" t="s">
        <v>119</v>
      </c>
      <c r="B361" s="921" t="s">
        <v>412</v>
      </c>
      <c r="C361" s="921"/>
      <c r="D361" s="933" t="s">
        <v>1425</v>
      </c>
      <c r="E361" s="921"/>
      <c r="F361" s="921"/>
      <c r="G361" s="921"/>
      <c r="H361" s="921"/>
      <c r="I361" s="921"/>
      <c r="J361" s="921"/>
      <c r="K361" s="921"/>
      <c r="L361" s="945" t="s">
        <v>457</v>
      </c>
      <c r="M361" s="946" t="s">
        <v>1121</v>
      </c>
      <c r="N361" s="926" t="s">
        <v>355</v>
      </c>
      <c r="O361" s="947">
        <v>0</v>
      </c>
      <c r="P361" s="947">
        <v>0</v>
      </c>
      <c r="Q361" s="947">
        <v>0</v>
      </c>
      <c r="R361" s="937">
        <v>0</v>
      </c>
      <c r="S361" s="947">
        <v>0</v>
      </c>
      <c r="T361" s="947">
        <v>0</v>
      </c>
      <c r="U361" s="947">
        <v>0</v>
      </c>
      <c r="V361" s="937">
        <v>0</v>
      </c>
      <c r="W361" s="776"/>
      <c r="X361" s="776"/>
      <c r="Y361" s="776"/>
    </row>
    <row r="362" spans="1:25">
      <c r="A362" s="932" t="s">
        <v>119</v>
      </c>
      <c r="B362" s="921"/>
      <c r="C362" s="921"/>
      <c r="D362" s="933" t="s">
        <v>1456</v>
      </c>
      <c r="E362" s="921"/>
      <c r="F362" s="921"/>
      <c r="G362" s="921"/>
      <c r="H362" s="921"/>
      <c r="I362" s="921"/>
      <c r="J362" s="921"/>
      <c r="K362" s="921"/>
      <c r="L362" s="945" t="s">
        <v>458</v>
      </c>
      <c r="M362" s="946" t="s">
        <v>1122</v>
      </c>
      <c r="N362" s="926" t="s">
        <v>355</v>
      </c>
      <c r="O362" s="948"/>
      <c r="P362" s="948"/>
      <c r="Q362" s="948"/>
      <c r="R362" s="937">
        <v>0</v>
      </c>
      <c r="S362" s="948"/>
      <c r="T362" s="948"/>
      <c r="U362" s="948"/>
      <c r="V362" s="937">
        <v>0</v>
      </c>
      <c r="W362" s="776"/>
      <c r="X362" s="776"/>
      <c r="Y362" s="776"/>
    </row>
    <row r="363" spans="1:25">
      <c r="A363" s="932" t="s">
        <v>119</v>
      </c>
      <c r="B363" s="921" t="s">
        <v>405</v>
      </c>
      <c r="C363" s="921"/>
      <c r="D363" s="933" t="s">
        <v>1457</v>
      </c>
      <c r="E363" s="921"/>
      <c r="F363" s="921"/>
      <c r="G363" s="921"/>
      <c r="H363" s="921"/>
      <c r="I363" s="921"/>
      <c r="J363" s="921"/>
      <c r="K363" s="921"/>
      <c r="L363" s="945" t="s">
        <v>459</v>
      </c>
      <c r="M363" s="946" t="s">
        <v>1123</v>
      </c>
      <c r="N363" s="926" t="s">
        <v>355</v>
      </c>
      <c r="O363" s="947">
        <v>0</v>
      </c>
      <c r="P363" s="947">
        <v>0</v>
      </c>
      <c r="Q363" s="947">
        <v>0</v>
      </c>
      <c r="R363" s="937">
        <v>0</v>
      </c>
      <c r="S363" s="947">
        <v>0</v>
      </c>
      <c r="T363" s="947">
        <v>0</v>
      </c>
      <c r="U363" s="947">
        <v>0</v>
      </c>
      <c r="V363" s="937">
        <v>0</v>
      </c>
      <c r="W363" s="776"/>
      <c r="X363" s="776"/>
      <c r="Y363" s="776"/>
    </row>
    <row r="364" spans="1:25">
      <c r="A364" s="932" t="s">
        <v>119</v>
      </c>
      <c r="B364" s="921" t="s">
        <v>407</v>
      </c>
      <c r="C364" s="921"/>
      <c r="D364" s="933" t="s">
        <v>1458</v>
      </c>
      <c r="E364" s="921"/>
      <c r="F364" s="921"/>
      <c r="G364" s="921"/>
      <c r="H364" s="921"/>
      <c r="I364" s="921"/>
      <c r="J364" s="921"/>
      <c r="K364" s="921"/>
      <c r="L364" s="945" t="s">
        <v>1187</v>
      </c>
      <c r="M364" s="946" t="s">
        <v>1191</v>
      </c>
      <c r="N364" s="926" t="s">
        <v>355</v>
      </c>
      <c r="O364" s="947">
        <v>0</v>
      </c>
      <c r="P364" s="947">
        <v>0</v>
      </c>
      <c r="Q364" s="947">
        <v>0</v>
      </c>
      <c r="R364" s="937">
        <v>0</v>
      </c>
      <c r="S364" s="947">
        <v>0</v>
      </c>
      <c r="T364" s="947">
        <v>0</v>
      </c>
      <c r="U364" s="947">
        <v>0</v>
      </c>
      <c r="V364" s="937">
        <v>0</v>
      </c>
      <c r="W364" s="776"/>
      <c r="X364" s="776"/>
      <c r="Y364" s="776"/>
    </row>
    <row r="365" spans="1:25">
      <c r="A365" s="932" t="s">
        <v>119</v>
      </c>
      <c r="B365" s="921" t="s">
        <v>409</v>
      </c>
      <c r="C365" s="921"/>
      <c r="D365" s="933" t="s">
        <v>1459</v>
      </c>
      <c r="E365" s="921"/>
      <c r="F365" s="921"/>
      <c r="G365" s="921"/>
      <c r="H365" s="921"/>
      <c r="I365" s="921"/>
      <c r="J365" s="921"/>
      <c r="K365" s="921"/>
      <c r="L365" s="945" t="s">
        <v>1188</v>
      </c>
      <c r="M365" s="946" t="s">
        <v>1192</v>
      </c>
      <c r="N365" s="926" t="s">
        <v>355</v>
      </c>
      <c r="O365" s="947">
        <v>0</v>
      </c>
      <c r="P365" s="947">
        <v>0</v>
      </c>
      <c r="Q365" s="947">
        <v>0</v>
      </c>
      <c r="R365" s="937">
        <v>0</v>
      </c>
      <c r="S365" s="947">
        <v>0</v>
      </c>
      <c r="T365" s="947">
        <v>0</v>
      </c>
      <c r="U365" s="947">
        <v>0</v>
      </c>
      <c r="V365" s="937">
        <v>0</v>
      </c>
      <c r="W365" s="776"/>
      <c r="X365" s="776"/>
      <c r="Y365" s="776"/>
    </row>
    <row r="366" spans="1:25">
      <c r="A366" s="932" t="s">
        <v>119</v>
      </c>
      <c r="B366" s="921" t="s">
        <v>410</v>
      </c>
      <c r="C366" s="921"/>
      <c r="D366" s="933" t="s">
        <v>1460</v>
      </c>
      <c r="E366" s="921"/>
      <c r="F366" s="921"/>
      <c r="G366" s="921"/>
      <c r="H366" s="921"/>
      <c r="I366" s="921"/>
      <c r="J366" s="921"/>
      <c r="K366" s="921"/>
      <c r="L366" s="945" t="s">
        <v>1189</v>
      </c>
      <c r="M366" s="946" t="s">
        <v>1193</v>
      </c>
      <c r="N366" s="926" t="s">
        <v>355</v>
      </c>
      <c r="O366" s="947">
        <v>0</v>
      </c>
      <c r="P366" s="947">
        <v>0</v>
      </c>
      <c r="Q366" s="947">
        <v>0</v>
      </c>
      <c r="R366" s="937">
        <v>0</v>
      </c>
      <c r="S366" s="947">
        <v>0</v>
      </c>
      <c r="T366" s="947">
        <v>0</v>
      </c>
      <c r="U366" s="947">
        <v>0</v>
      </c>
      <c r="V366" s="937">
        <v>0</v>
      </c>
      <c r="W366" s="776"/>
      <c r="X366" s="776"/>
      <c r="Y366" s="776"/>
    </row>
    <row r="367" spans="1:25">
      <c r="A367" s="932" t="s">
        <v>119</v>
      </c>
      <c r="B367" s="949" t="s">
        <v>1070</v>
      </c>
      <c r="C367" s="921"/>
      <c r="D367" s="933" t="s">
        <v>1461</v>
      </c>
      <c r="E367" s="921"/>
      <c r="F367" s="921"/>
      <c r="G367" s="921"/>
      <c r="H367" s="921"/>
      <c r="I367" s="921"/>
      <c r="J367" s="921"/>
      <c r="K367" s="921"/>
      <c r="L367" s="945" t="s">
        <v>1190</v>
      </c>
      <c r="M367" s="946" t="s">
        <v>1194</v>
      </c>
      <c r="N367" s="926" t="s">
        <v>355</v>
      </c>
      <c r="O367" s="947">
        <v>0</v>
      </c>
      <c r="P367" s="947">
        <v>0</v>
      </c>
      <c r="Q367" s="947">
        <v>0</v>
      </c>
      <c r="R367" s="937">
        <v>0</v>
      </c>
      <c r="S367" s="947">
        <v>0</v>
      </c>
      <c r="T367" s="947">
        <v>0</v>
      </c>
      <c r="U367" s="947">
        <v>0</v>
      </c>
      <c r="V367" s="937">
        <v>0</v>
      </c>
      <c r="W367" s="776"/>
      <c r="X367" s="776"/>
      <c r="Y367" s="776"/>
    </row>
    <row r="368" spans="1:25" s="464" customFormat="1" ht="57">
      <c r="A368" s="938" t="s">
        <v>119</v>
      </c>
      <c r="B368" s="939"/>
      <c r="C368" s="939"/>
      <c r="D368" s="940" t="s">
        <v>1354</v>
      </c>
      <c r="E368" s="939"/>
      <c r="F368" s="939"/>
      <c r="G368" s="939"/>
      <c r="H368" s="939"/>
      <c r="I368" s="939"/>
      <c r="J368" s="939"/>
      <c r="K368" s="939"/>
      <c r="L368" s="941" t="s">
        <v>363</v>
      </c>
      <c r="M368" s="942" t="s">
        <v>1124</v>
      </c>
      <c r="N368" s="943" t="s">
        <v>355</v>
      </c>
      <c r="O368" s="950"/>
      <c r="P368" s="950"/>
      <c r="Q368" s="950"/>
      <c r="R368" s="936">
        <v>0</v>
      </c>
      <c r="S368" s="950"/>
      <c r="T368" s="950"/>
      <c r="U368" s="950"/>
      <c r="V368" s="936">
        <v>0</v>
      </c>
      <c r="W368" s="944"/>
      <c r="X368" s="944"/>
      <c r="Y368" s="944"/>
    </row>
    <row r="369" spans="1:25" s="464" customFormat="1" ht="45.6">
      <c r="A369" s="938" t="s">
        <v>119</v>
      </c>
      <c r="B369" s="939"/>
      <c r="C369" s="939"/>
      <c r="D369" s="940" t="s">
        <v>1355</v>
      </c>
      <c r="E369" s="939"/>
      <c r="F369" s="939"/>
      <c r="G369" s="939"/>
      <c r="H369" s="939"/>
      <c r="I369" s="939"/>
      <c r="J369" s="939"/>
      <c r="K369" s="939"/>
      <c r="L369" s="941" t="s">
        <v>365</v>
      </c>
      <c r="M369" s="942" t="s">
        <v>1297</v>
      </c>
      <c r="N369" s="943" t="s">
        <v>355</v>
      </c>
      <c r="O369" s="951">
        <v>0</v>
      </c>
      <c r="P369" s="951">
        <v>830.67</v>
      </c>
      <c r="Q369" s="951">
        <v>830.67</v>
      </c>
      <c r="R369" s="936">
        <v>0</v>
      </c>
      <c r="S369" s="951">
        <v>0</v>
      </c>
      <c r="T369" s="951">
        <v>942.12720000000002</v>
      </c>
      <c r="U369" s="951">
        <v>942.12720000000002</v>
      </c>
      <c r="V369" s="936">
        <v>0</v>
      </c>
      <c r="W369" s="944"/>
      <c r="X369" s="944"/>
      <c r="Y369" s="944"/>
    </row>
    <row r="370" spans="1:25">
      <c r="A370" s="932" t="s">
        <v>119</v>
      </c>
      <c r="B370" s="848" t="s">
        <v>1163</v>
      </c>
      <c r="C370" s="921"/>
      <c r="D370" s="933" t="s">
        <v>1429</v>
      </c>
      <c r="E370" s="921"/>
      <c r="F370" s="921"/>
      <c r="G370" s="921"/>
      <c r="H370" s="921"/>
      <c r="I370" s="921"/>
      <c r="J370" s="921"/>
      <c r="K370" s="921"/>
      <c r="L370" s="945" t="s">
        <v>466</v>
      </c>
      <c r="M370" s="946" t="s">
        <v>1125</v>
      </c>
      <c r="N370" s="926" t="s">
        <v>355</v>
      </c>
      <c r="O370" s="947">
        <v>0</v>
      </c>
      <c r="P370" s="947">
        <v>638</v>
      </c>
      <c r="Q370" s="947">
        <v>638</v>
      </c>
      <c r="R370" s="937">
        <v>0</v>
      </c>
      <c r="S370" s="947">
        <v>0</v>
      </c>
      <c r="T370" s="947">
        <v>723.6</v>
      </c>
      <c r="U370" s="947">
        <v>723.6</v>
      </c>
      <c r="V370" s="937">
        <v>0</v>
      </c>
      <c r="W370" s="776"/>
      <c r="X370" s="776"/>
      <c r="Y370" s="776"/>
    </row>
    <row r="371" spans="1:25" ht="22.8">
      <c r="A371" s="932" t="s">
        <v>119</v>
      </c>
      <c r="B371" s="848" t="s">
        <v>1164</v>
      </c>
      <c r="C371" s="921"/>
      <c r="D371" s="933" t="s">
        <v>1430</v>
      </c>
      <c r="E371" s="921"/>
      <c r="F371" s="921"/>
      <c r="G371" s="921"/>
      <c r="H371" s="921"/>
      <c r="I371" s="921"/>
      <c r="J371" s="921"/>
      <c r="K371" s="921"/>
      <c r="L371" s="945" t="s">
        <v>473</v>
      </c>
      <c r="M371" s="946" t="s">
        <v>1298</v>
      </c>
      <c r="N371" s="926" t="s">
        <v>355</v>
      </c>
      <c r="O371" s="947">
        <v>0</v>
      </c>
      <c r="P371" s="947">
        <v>192.67</v>
      </c>
      <c r="Q371" s="947">
        <v>192.67</v>
      </c>
      <c r="R371" s="937">
        <v>0</v>
      </c>
      <c r="S371" s="947">
        <v>0</v>
      </c>
      <c r="T371" s="947">
        <v>218.52720000000002</v>
      </c>
      <c r="U371" s="947">
        <v>218.52720000000002</v>
      </c>
      <c r="V371" s="937">
        <v>0</v>
      </c>
      <c r="W371" s="776"/>
      <c r="X371" s="776"/>
      <c r="Y371" s="776"/>
    </row>
    <row r="372" spans="1:25" s="464" customFormat="1">
      <c r="A372" s="938" t="s">
        <v>119</v>
      </c>
      <c r="B372" s="939"/>
      <c r="C372" s="939"/>
      <c r="D372" s="940" t="s">
        <v>1408</v>
      </c>
      <c r="E372" s="939"/>
      <c r="F372" s="939"/>
      <c r="G372" s="939"/>
      <c r="H372" s="939"/>
      <c r="I372" s="939"/>
      <c r="J372" s="939"/>
      <c r="K372" s="939"/>
      <c r="L372" s="941" t="s">
        <v>367</v>
      </c>
      <c r="M372" s="942" t="s">
        <v>1126</v>
      </c>
      <c r="N372" s="943" t="s">
        <v>355</v>
      </c>
      <c r="O372" s="950"/>
      <c r="P372" s="950"/>
      <c r="Q372" s="950"/>
      <c r="R372" s="936">
        <v>0</v>
      </c>
      <c r="S372" s="950"/>
      <c r="T372" s="950"/>
      <c r="U372" s="950"/>
      <c r="V372" s="936">
        <v>0</v>
      </c>
      <c r="W372" s="944"/>
      <c r="X372" s="944"/>
      <c r="Y372" s="944"/>
    </row>
    <row r="373" spans="1:25" s="464" customFormat="1">
      <c r="A373" s="938" t="s">
        <v>119</v>
      </c>
      <c r="B373" s="939"/>
      <c r="C373" s="939"/>
      <c r="D373" s="940" t="s">
        <v>1462</v>
      </c>
      <c r="E373" s="939"/>
      <c r="F373" s="939"/>
      <c r="G373" s="939"/>
      <c r="H373" s="939"/>
      <c r="I373" s="939"/>
      <c r="J373" s="939"/>
      <c r="K373" s="939"/>
      <c r="L373" s="941" t="s">
        <v>1003</v>
      </c>
      <c r="M373" s="942" t="s">
        <v>1127</v>
      </c>
      <c r="N373" s="943" t="s">
        <v>355</v>
      </c>
      <c r="O373" s="950"/>
      <c r="P373" s="950"/>
      <c r="Q373" s="950"/>
      <c r="R373" s="936">
        <v>0</v>
      </c>
      <c r="S373" s="950"/>
      <c r="T373" s="950">
        <v>325</v>
      </c>
      <c r="U373" s="950">
        <v>0</v>
      </c>
      <c r="V373" s="936">
        <v>0</v>
      </c>
      <c r="W373" s="944"/>
      <c r="X373" s="944"/>
      <c r="Y373" s="944"/>
    </row>
    <row r="374" spans="1:25" s="464" customFormat="1">
      <c r="A374" s="938" t="s">
        <v>119</v>
      </c>
      <c r="B374" s="939"/>
      <c r="C374" s="939"/>
      <c r="D374" s="940" t="s">
        <v>1463</v>
      </c>
      <c r="E374" s="939"/>
      <c r="F374" s="939"/>
      <c r="G374" s="939"/>
      <c r="H374" s="939"/>
      <c r="I374" s="939"/>
      <c r="J374" s="939"/>
      <c r="K374" s="939"/>
      <c r="L374" s="941" t="s">
        <v>1128</v>
      </c>
      <c r="M374" s="942" t="s">
        <v>1129</v>
      </c>
      <c r="N374" s="943" t="s">
        <v>355</v>
      </c>
      <c r="O374" s="936">
        <v>0</v>
      </c>
      <c r="P374" s="936">
        <v>598.6</v>
      </c>
      <c r="Q374" s="936">
        <v>255.06</v>
      </c>
      <c r="R374" s="936">
        <v>-343.54</v>
      </c>
      <c r="S374" s="936">
        <v>0</v>
      </c>
      <c r="T374" s="936">
        <v>446.03999999999996</v>
      </c>
      <c r="U374" s="936">
        <v>271.13</v>
      </c>
      <c r="V374" s="936">
        <v>0</v>
      </c>
      <c r="W374" s="944"/>
      <c r="X374" s="944"/>
      <c r="Y374" s="944"/>
    </row>
    <row r="375" spans="1:25">
      <c r="A375" s="932" t="s">
        <v>119</v>
      </c>
      <c r="B375" s="921"/>
      <c r="C375" s="921"/>
      <c r="D375" s="933" t="s">
        <v>1463</v>
      </c>
      <c r="E375" s="921" t="s">
        <v>1131</v>
      </c>
      <c r="F375" s="921"/>
      <c r="G375" s="921"/>
      <c r="H375" s="921"/>
      <c r="I375" s="921"/>
      <c r="J375" s="921"/>
      <c r="K375" s="921"/>
      <c r="L375" s="945" t="s">
        <v>1130</v>
      </c>
      <c r="M375" s="946" t="s">
        <v>1131</v>
      </c>
      <c r="N375" s="926" t="s">
        <v>355</v>
      </c>
      <c r="O375" s="948"/>
      <c r="P375" s="948"/>
      <c r="Q375" s="948"/>
      <c r="R375" s="937">
        <v>0</v>
      </c>
      <c r="S375" s="948"/>
      <c r="T375" s="948"/>
      <c r="U375" s="948"/>
      <c r="V375" s="937">
        <v>0</v>
      </c>
      <c r="W375" s="776"/>
      <c r="X375" s="776"/>
      <c r="Y375" s="776"/>
    </row>
    <row r="376" spans="1:25">
      <c r="A376" s="932" t="s">
        <v>119</v>
      </c>
      <c r="B376" s="921"/>
      <c r="C376" s="921"/>
      <c r="D376" s="933" t="s">
        <v>1463</v>
      </c>
      <c r="E376" s="921" t="s">
        <v>1133</v>
      </c>
      <c r="F376" s="921"/>
      <c r="G376" s="921"/>
      <c r="H376" s="921"/>
      <c r="I376" s="921"/>
      <c r="J376" s="921"/>
      <c r="K376" s="921"/>
      <c r="L376" s="945" t="s">
        <v>1132</v>
      </c>
      <c r="M376" s="946" t="s">
        <v>1133</v>
      </c>
      <c r="N376" s="926" t="s">
        <v>355</v>
      </c>
      <c r="O376" s="948"/>
      <c r="P376" s="948"/>
      <c r="Q376" s="948"/>
      <c r="R376" s="937">
        <v>0</v>
      </c>
      <c r="S376" s="948"/>
      <c r="T376" s="948"/>
      <c r="U376" s="948"/>
      <c r="V376" s="937">
        <v>0</v>
      </c>
      <c r="W376" s="776"/>
      <c r="X376" s="776"/>
      <c r="Y376" s="776"/>
    </row>
    <row r="377" spans="1:25">
      <c r="A377" s="932" t="s">
        <v>119</v>
      </c>
      <c r="B377" s="921"/>
      <c r="C377" s="921"/>
      <c r="D377" s="933" t="s">
        <v>1463</v>
      </c>
      <c r="E377" s="921" t="s">
        <v>1135</v>
      </c>
      <c r="F377" s="921"/>
      <c r="G377" s="921"/>
      <c r="H377" s="921"/>
      <c r="I377" s="921"/>
      <c r="J377" s="921"/>
      <c r="K377" s="921"/>
      <c r="L377" s="945" t="s">
        <v>1134</v>
      </c>
      <c r="M377" s="946" t="s">
        <v>1135</v>
      </c>
      <c r="N377" s="926" t="s">
        <v>355</v>
      </c>
      <c r="O377" s="948"/>
      <c r="P377" s="948">
        <v>75.31</v>
      </c>
      <c r="Q377" s="948">
        <v>61.53</v>
      </c>
      <c r="R377" s="937">
        <v>-13.780000000000001</v>
      </c>
      <c r="S377" s="948"/>
      <c r="T377" s="948">
        <v>65.41</v>
      </c>
      <c r="U377" s="948">
        <v>65.41</v>
      </c>
      <c r="V377" s="937">
        <v>0</v>
      </c>
      <c r="W377" s="776"/>
      <c r="X377" s="776"/>
      <c r="Y377" s="776"/>
    </row>
    <row r="378" spans="1:25">
      <c r="A378" s="932" t="s">
        <v>119</v>
      </c>
      <c r="B378" s="921"/>
      <c r="C378" s="921"/>
      <c r="D378" s="933" t="s">
        <v>1463</v>
      </c>
      <c r="E378" s="921" t="s">
        <v>460</v>
      </c>
      <c r="F378" s="921"/>
      <c r="G378" s="921"/>
      <c r="H378" s="921"/>
      <c r="I378" s="921"/>
      <c r="J378" s="921"/>
      <c r="K378" s="921"/>
      <c r="L378" s="945" t="s">
        <v>1136</v>
      </c>
      <c r="M378" s="946" t="s">
        <v>460</v>
      </c>
      <c r="N378" s="926" t="s">
        <v>355</v>
      </c>
      <c r="O378" s="948"/>
      <c r="P378" s="948"/>
      <c r="Q378" s="948"/>
      <c r="R378" s="937">
        <v>0</v>
      </c>
      <c r="S378" s="948"/>
      <c r="T378" s="948"/>
      <c r="U378" s="948"/>
      <c r="V378" s="937">
        <v>0</v>
      </c>
      <c r="W378" s="776"/>
      <c r="X378" s="776"/>
      <c r="Y378" s="776"/>
    </row>
    <row r="379" spans="1:25">
      <c r="A379" s="930">
        <v>5</v>
      </c>
      <c r="B379" s="921"/>
      <c r="C379" s="921"/>
      <c r="D379" s="933" t="s">
        <v>1463</v>
      </c>
      <c r="E379" s="921" t="s">
        <v>2789</v>
      </c>
      <c r="F379" s="921"/>
      <c r="G379" s="921"/>
      <c r="H379" s="921"/>
      <c r="I379" s="921"/>
      <c r="J379" s="921"/>
      <c r="K379" s="646"/>
      <c r="L379" s="869" t="s">
        <v>2781</v>
      </c>
      <c r="M379" s="952" t="s">
        <v>2789</v>
      </c>
      <c r="N379" s="926" t="s">
        <v>355</v>
      </c>
      <c r="O379" s="948"/>
      <c r="P379" s="948">
        <v>434.58</v>
      </c>
      <c r="Q379" s="948">
        <v>193.53</v>
      </c>
      <c r="R379" s="937">
        <v>-241.04999999999998</v>
      </c>
      <c r="S379" s="948"/>
      <c r="T379" s="948">
        <v>205.72</v>
      </c>
      <c r="U379" s="948">
        <v>205.72</v>
      </c>
      <c r="V379" s="937">
        <v>0</v>
      </c>
      <c r="W379" s="776"/>
      <c r="X379" s="776"/>
      <c r="Y379" s="776"/>
    </row>
    <row r="380" spans="1:25">
      <c r="A380" s="930">
        <v>5</v>
      </c>
      <c r="B380" s="921"/>
      <c r="C380" s="921"/>
      <c r="D380" s="933" t="s">
        <v>1463</v>
      </c>
      <c r="E380" s="921" t="s">
        <v>2790</v>
      </c>
      <c r="F380" s="921"/>
      <c r="G380" s="921"/>
      <c r="H380" s="921"/>
      <c r="I380" s="921"/>
      <c r="J380" s="921"/>
      <c r="K380" s="646"/>
      <c r="L380" s="869" t="s">
        <v>2783</v>
      </c>
      <c r="M380" s="952" t="s">
        <v>2790</v>
      </c>
      <c r="N380" s="926" t="s">
        <v>355</v>
      </c>
      <c r="O380" s="948"/>
      <c r="P380" s="948">
        <v>0</v>
      </c>
      <c r="Q380" s="948">
        <v>0</v>
      </c>
      <c r="R380" s="937">
        <v>0</v>
      </c>
      <c r="S380" s="948"/>
      <c r="T380" s="948">
        <v>11.37</v>
      </c>
      <c r="U380" s="948">
        <v>0</v>
      </c>
      <c r="V380" s="937">
        <v>0</v>
      </c>
      <c r="W380" s="776"/>
      <c r="X380" s="776"/>
      <c r="Y380" s="776"/>
    </row>
    <row r="381" spans="1:25">
      <c r="A381" s="930">
        <v>5</v>
      </c>
      <c r="B381" s="921"/>
      <c r="C381" s="921"/>
      <c r="D381" s="933" t="s">
        <v>1463</v>
      </c>
      <c r="E381" s="921" t="s">
        <v>330</v>
      </c>
      <c r="F381" s="921"/>
      <c r="G381" s="921"/>
      <c r="H381" s="921"/>
      <c r="I381" s="921"/>
      <c r="J381" s="921"/>
      <c r="K381" s="646"/>
      <c r="L381" s="869" t="s">
        <v>2785</v>
      </c>
      <c r="M381" s="952" t="s">
        <v>330</v>
      </c>
      <c r="N381" s="926" t="s">
        <v>355</v>
      </c>
      <c r="O381" s="948"/>
      <c r="P381" s="948">
        <v>88.71</v>
      </c>
      <c r="Q381" s="948">
        <v>0</v>
      </c>
      <c r="R381" s="937">
        <v>-88.71</v>
      </c>
      <c r="S381" s="948"/>
      <c r="T381" s="948">
        <v>155.04</v>
      </c>
      <c r="U381" s="948">
        <v>0</v>
      </c>
      <c r="V381" s="937">
        <v>0</v>
      </c>
      <c r="W381" s="776"/>
      <c r="X381" s="776"/>
      <c r="Y381" s="776"/>
    </row>
    <row r="382" spans="1:25">
      <c r="A382" s="930">
        <v>5</v>
      </c>
      <c r="B382" s="921"/>
      <c r="C382" s="921"/>
      <c r="D382" s="933" t="s">
        <v>1463</v>
      </c>
      <c r="E382" s="921" t="s">
        <v>1117</v>
      </c>
      <c r="F382" s="921"/>
      <c r="G382" s="921"/>
      <c r="H382" s="921"/>
      <c r="I382" s="921"/>
      <c r="J382" s="921"/>
      <c r="K382" s="646"/>
      <c r="L382" s="869" t="s">
        <v>2786</v>
      </c>
      <c r="M382" s="952" t="s">
        <v>1117</v>
      </c>
      <c r="N382" s="926" t="s">
        <v>355</v>
      </c>
      <c r="O382" s="948"/>
      <c r="P382" s="948">
        <v>0</v>
      </c>
      <c r="Q382" s="948">
        <v>0</v>
      </c>
      <c r="R382" s="937">
        <v>0</v>
      </c>
      <c r="S382" s="948"/>
      <c r="T382" s="948">
        <v>8.5</v>
      </c>
      <c r="U382" s="948">
        <v>0</v>
      </c>
      <c r="V382" s="937">
        <v>0</v>
      </c>
      <c r="W382" s="776"/>
      <c r="X382" s="776"/>
      <c r="Y382" s="776"/>
    </row>
    <row r="383" spans="1:25" s="464" customFormat="1">
      <c r="A383" s="938" t="s">
        <v>119</v>
      </c>
      <c r="B383" s="939"/>
      <c r="C383" s="939"/>
      <c r="D383" s="940" t="s">
        <v>1307</v>
      </c>
      <c r="E383" s="939"/>
      <c r="F383" s="939"/>
      <c r="G383" s="939"/>
      <c r="H383" s="939"/>
      <c r="I383" s="939"/>
      <c r="J383" s="939"/>
      <c r="K383" s="939"/>
      <c r="L383" s="941" t="s">
        <v>101</v>
      </c>
      <c r="M383" s="935" t="s">
        <v>461</v>
      </c>
      <c r="N383" s="953" t="s">
        <v>355</v>
      </c>
      <c r="O383" s="936">
        <v>0</v>
      </c>
      <c r="P383" s="936">
        <v>304.38</v>
      </c>
      <c r="Q383" s="936">
        <v>195.5</v>
      </c>
      <c r="R383" s="936">
        <v>-108.88</v>
      </c>
      <c r="S383" s="936">
        <v>0</v>
      </c>
      <c r="T383" s="936">
        <v>305.16699999999997</v>
      </c>
      <c r="U383" s="936">
        <v>200</v>
      </c>
      <c r="V383" s="936">
        <v>0</v>
      </c>
      <c r="W383" s="944"/>
      <c r="X383" s="944"/>
      <c r="Y383" s="944"/>
    </row>
    <row r="384" spans="1:25" ht="34.200000000000003">
      <c r="A384" s="932" t="s">
        <v>119</v>
      </c>
      <c r="B384" s="921"/>
      <c r="C384" s="921"/>
      <c r="D384" s="933" t="s">
        <v>1356</v>
      </c>
      <c r="E384" s="921"/>
      <c r="F384" s="921"/>
      <c r="G384" s="921"/>
      <c r="H384" s="921"/>
      <c r="I384" s="921"/>
      <c r="J384" s="921"/>
      <c r="K384" s="921"/>
      <c r="L384" s="945" t="s">
        <v>16</v>
      </c>
      <c r="M384" s="954" t="s">
        <v>1137</v>
      </c>
      <c r="N384" s="955" t="s">
        <v>355</v>
      </c>
      <c r="O384" s="948"/>
      <c r="P384" s="948">
        <v>304.38</v>
      </c>
      <c r="Q384" s="948">
        <v>195.5</v>
      </c>
      <c r="R384" s="937">
        <v>-108.88</v>
      </c>
      <c r="S384" s="948"/>
      <c r="T384" s="948">
        <v>305.16699999999997</v>
      </c>
      <c r="U384" s="948">
        <v>200</v>
      </c>
      <c r="V384" s="937">
        <v>0</v>
      </c>
      <c r="W384" s="776"/>
      <c r="X384" s="776"/>
      <c r="Y384" s="776"/>
    </row>
    <row r="385" spans="1:25" ht="34.200000000000003">
      <c r="A385" s="932" t="s">
        <v>119</v>
      </c>
      <c r="B385" s="921"/>
      <c r="C385" s="921"/>
      <c r="D385" s="933" t="s">
        <v>1357</v>
      </c>
      <c r="E385" s="921"/>
      <c r="F385" s="921"/>
      <c r="G385" s="921"/>
      <c r="H385" s="921"/>
      <c r="I385" s="921"/>
      <c r="J385" s="921"/>
      <c r="K385" s="921"/>
      <c r="L385" s="945" t="s">
        <v>143</v>
      </c>
      <c r="M385" s="954" t="s">
        <v>1299</v>
      </c>
      <c r="N385" s="955" t="s">
        <v>355</v>
      </c>
      <c r="O385" s="937">
        <v>0</v>
      </c>
      <c r="P385" s="937">
        <v>0</v>
      </c>
      <c r="Q385" s="937">
        <v>0</v>
      </c>
      <c r="R385" s="937">
        <v>0</v>
      </c>
      <c r="S385" s="937">
        <v>0</v>
      </c>
      <c r="T385" s="937">
        <v>0</v>
      </c>
      <c r="U385" s="937">
        <v>0</v>
      </c>
      <c r="V385" s="937">
        <v>0</v>
      </c>
      <c r="W385" s="776"/>
      <c r="X385" s="776"/>
      <c r="Y385" s="776"/>
    </row>
    <row r="386" spans="1:25">
      <c r="A386" s="932" t="s">
        <v>119</v>
      </c>
      <c r="B386" s="921" t="s">
        <v>1165</v>
      </c>
      <c r="C386" s="921"/>
      <c r="D386" s="933" t="s">
        <v>1464</v>
      </c>
      <c r="E386" s="921"/>
      <c r="F386" s="921"/>
      <c r="G386" s="921"/>
      <c r="H386" s="921"/>
      <c r="I386" s="921"/>
      <c r="J386" s="921"/>
      <c r="K386" s="921"/>
      <c r="L386" s="945" t="s">
        <v>144</v>
      </c>
      <c r="M386" s="946" t="s">
        <v>465</v>
      </c>
      <c r="N386" s="955" t="s">
        <v>355</v>
      </c>
      <c r="O386" s="947">
        <v>0</v>
      </c>
      <c r="P386" s="947">
        <v>0</v>
      </c>
      <c r="Q386" s="947">
        <v>0</v>
      </c>
      <c r="R386" s="937">
        <v>0</v>
      </c>
      <c r="S386" s="947">
        <v>0</v>
      </c>
      <c r="T386" s="947">
        <v>0</v>
      </c>
      <c r="U386" s="947">
        <v>0</v>
      </c>
      <c r="V386" s="937">
        <v>0</v>
      </c>
      <c r="W386" s="776"/>
      <c r="X386" s="776"/>
      <c r="Y386" s="776"/>
    </row>
    <row r="387" spans="1:25" ht="22.8">
      <c r="A387" s="932" t="s">
        <v>119</v>
      </c>
      <c r="B387" s="921" t="s">
        <v>1166</v>
      </c>
      <c r="C387" s="921"/>
      <c r="D387" s="933" t="s">
        <v>1465</v>
      </c>
      <c r="E387" s="921"/>
      <c r="F387" s="921"/>
      <c r="G387" s="921"/>
      <c r="H387" s="921"/>
      <c r="I387" s="921"/>
      <c r="J387" s="921"/>
      <c r="K387" s="921"/>
      <c r="L387" s="945" t="s">
        <v>447</v>
      </c>
      <c r="M387" s="946" t="s">
        <v>1300</v>
      </c>
      <c r="N387" s="955" t="s">
        <v>355</v>
      </c>
      <c r="O387" s="947">
        <v>0</v>
      </c>
      <c r="P387" s="947">
        <v>0</v>
      </c>
      <c r="Q387" s="947">
        <v>0</v>
      </c>
      <c r="R387" s="937">
        <v>0</v>
      </c>
      <c r="S387" s="947">
        <v>0</v>
      </c>
      <c r="T387" s="947">
        <v>0</v>
      </c>
      <c r="U387" s="947">
        <v>0</v>
      </c>
      <c r="V387" s="937">
        <v>0</v>
      </c>
      <c r="W387" s="776"/>
      <c r="X387" s="776"/>
      <c r="Y387" s="776"/>
    </row>
    <row r="388" spans="1:25" s="464" customFormat="1">
      <c r="A388" s="932" t="s">
        <v>119</v>
      </c>
      <c r="B388" s="939"/>
      <c r="C388" s="939"/>
      <c r="D388" s="940" t="s">
        <v>1308</v>
      </c>
      <c r="E388" s="939"/>
      <c r="F388" s="939"/>
      <c r="G388" s="939"/>
      <c r="H388" s="939"/>
      <c r="I388" s="939"/>
      <c r="J388" s="939"/>
      <c r="K388" s="939"/>
      <c r="L388" s="941" t="s">
        <v>102</v>
      </c>
      <c r="M388" s="935" t="s">
        <v>1138</v>
      </c>
      <c r="N388" s="953" t="s">
        <v>355</v>
      </c>
      <c r="O388" s="951">
        <v>0</v>
      </c>
      <c r="P388" s="951">
        <v>640.16999999999996</v>
      </c>
      <c r="Q388" s="951">
        <v>628.31000000000006</v>
      </c>
      <c r="R388" s="936">
        <v>-11.8599999999999</v>
      </c>
      <c r="S388" s="951">
        <v>0</v>
      </c>
      <c r="T388" s="951">
        <v>720.59919999999988</v>
      </c>
      <c r="U388" s="951">
        <v>714.19919999999991</v>
      </c>
      <c r="V388" s="936">
        <v>0</v>
      </c>
      <c r="W388" s="944"/>
      <c r="X388" s="944"/>
      <c r="Y388" s="944"/>
    </row>
    <row r="389" spans="1:25" ht="22.8">
      <c r="A389" s="932" t="s">
        <v>119</v>
      </c>
      <c r="B389" s="921" t="s">
        <v>1169</v>
      </c>
      <c r="C389" s="921"/>
      <c r="D389" s="933" t="s">
        <v>1324</v>
      </c>
      <c r="E389" s="921"/>
      <c r="F389" s="921"/>
      <c r="G389" s="921"/>
      <c r="H389" s="921"/>
      <c r="I389" s="921"/>
      <c r="J389" s="921"/>
      <c r="K389" s="921"/>
      <c r="L389" s="945" t="s">
        <v>158</v>
      </c>
      <c r="M389" s="954" t="s">
        <v>1139</v>
      </c>
      <c r="N389" s="955" t="s">
        <v>355</v>
      </c>
      <c r="O389" s="947">
        <v>0</v>
      </c>
      <c r="P389" s="947">
        <v>38.17</v>
      </c>
      <c r="Q389" s="947">
        <v>31.82</v>
      </c>
      <c r="R389" s="937">
        <v>-6.3500000000000014</v>
      </c>
      <c r="S389" s="947">
        <v>0</v>
      </c>
      <c r="T389" s="947">
        <v>40.81</v>
      </c>
      <c r="U389" s="947">
        <v>34.81</v>
      </c>
      <c r="V389" s="937">
        <v>0</v>
      </c>
      <c r="W389" s="776"/>
      <c r="X389" s="776"/>
      <c r="Y389" s="776"/>
    </row>
    <row r="390" spans="1:25" ht="34.200000000000003">
      <c r="A390" s="932" t="s">
        <v>119</v>
      </c>
      <c r="B390" s="921"/>
      <c r="C390" s="921"/>
      <c r="D390" s="933" t="s">
        <v>1325</v>
      </c>
      <c r="E390" s="921"/>
      <c r="F390" s="921"/>
      <c r="G390" s="921"/>
      <c r="H390" s="921"/>
      <c r="I390" s="921"/>
      <c r="J390" s="921"/>
      <c r="K390" s="921"/>
      <c r="L390" s="945" t="s">
        <v>159</v>
      </c>
      <c r="M390" s="954" t="s">
        <v>1301</v>
      </c>
      <c r="N390" s="955" t="s">
        <v>355</v>
      </c>
      <c r="O390" s="947">
        <v>0</v>
      </c>
      <c r="P390" s="947">
        <v>596.49</v>
      </c>
      <c r="Q390" s="947">
        <v>596.49</v>
      </c>
      <c r="R390" s="937">
        <v>0</v>
      </c>
      <c r="S390" s="947">
        <v>0</v>
      </c>
      <c r="T390" s="947">
        <v>676.51919999999996</v>
      </c>
      <c r="U390" s="947">
        <v>676.51919999999996</v>
      </c>
      <c r="V390" s="937">
        <v>0</v>
      </c>
      <c r="W390" s="776"/>
      <c r="X390" s="776"/>
      <c r="Y390" s="776"/>
    </row>
    <row r="391" spans="1:25" ht="22.8">
      <c r="A391" s="932" t="s">
        <v>119</v>
      </c>
      <c r="B391" s="921"/>
      <c r="C391" s="921"/>
      <c r="D391" s="933" t="s">
        <v>1360</v>
      </c>
      <c r="E391" s="921"/>
      <c r="F391" s="921"/>
      <c r="G391" s="921"/>
      <c r="H391" s="921"/>
      <c r="I391" s="921"/>
      <c r="J391" s="921"/>
      <c r="K391" s="921"/>
      <c r="L391" s="945" t="s">
        <v>842</v>
      </c>
      <c r="M391" s="946" t="s">
        <v>1200</v>
      </c>
      <c r="N391" s="955" t="s">
        <v>355</v>
      </c>
      <c r="O391" s="947">
        <v>0</v>
      </c>
      <c r="P391" s="947">
        <v>458.13</v>
      </c>
      <c r="Q391" s="947">
        <v>458.13</v>
      </c>
      <c r="R391" s="937">
        <v>0</v>
      </c>
      <c r="S391" s="947">
        <v>0</v>
      </c>
      <c r="T391" s="947">
        <v>519.6</v>
      </c>
      <c r="U391" s="947">
        <v>519.6</v>
      </c>
      <c r="V391" s="937">
        <v>0</v>
      </c>
      <c r="W391" s="776"/>
      <c r="X391" s="776"/>
      <c r="Y391" s="776"/>
    </row>
    <row r="392" spans="1:25" ht="34.200000000000003">
      <c r="A392" s="932" t="s">
        <v>119</v>
      </c>
      <c r="B392" s="921"/>
      <c r="C392" s="921"/>
      <c r="D392" s="933" t="s">
        <v>1361</v>
      </c>
      <c r="E392" s="921"/>
      <c r="F392" s="921"/>
      <c r="G392" s="921"/>
      <c r="H392" s="921"/>
      <c r="I392" s="921"/>
      <c r="J392" s="921"/>
      <c r="K392" s="921"/>
      <c r="L392" s="945" t="s">
        <v>843</v>
      </c>
      <c r="M392" s="946" t="s">
        <v>1302</v>
      </c>
      <c r="N392" s="955" t="s">
        <v>355</v>
      </c>
      <c r="O392" s="947">
        <v>0</v>
      </c>
      <c r="P392" s="947">
        <v>138.36000000000001</v>
      </c>
      <c r="Q392" s="947">
        <v>138.36000000000001</v>
      </c>
      <c r="R392" s="937">
        <v>0</v>
      </c>
      <c r="S392" s="947">
        <v>0</v>
      </c>
      <c r="T392" s="947">
        <v>156.91919999999999</v>
      </c>
      <c r="U392" s="947">
        <v>156.91919999999999</v>
      </c>
      <c r="V392" s="937">
        <v>0</v>
      </c>
      <c r="W392" s="776"/>
      <c r="X392" s="776"/>
      <c r="Y392" s="776"/>
    </row>
    <row r="393" spans="1:25" ht="34.200000000000003">
      <c r="A393" s="932" t="s">
        <v>119</v>
      </c>
      <c r="B393" s="921" t="s">
        <v>1170</v>
      </c>
      <c r="C393" s="921"/>
      <c r="D393" s="933" t="s">
        <v>1326</v>
      </c>
      <c r="E393" s="921"/>
      <c r="F393" s="921"/>
      <c r="G393" s="921"/>
      <c r="H393" s="921"/>
      <c r="I393" s="921"/>
      <c r="J393" s="921"/>
      <c r="K393" s="921"/>
      <c r="L393" s="945" t="s">
        <v>372</v>
      </c>
      <c r="M393" s="954" t="s">
        <v>1140</v>
      </c>
      <c r="N393" s="955" t="s">
        <v>355</v>
      </c>
      <c r="O393" s="947">
        <v>0</v>
      </c>
      <c r="P393" s="947">
        <v>0</v>
      </c>
      <c r="Q393" s="947">
        <v>0</v>
      </c>
      <c r="R393" s="937">
        <v>0</v>
      </c>
      <c r="S393" s="947">
        <v>0</v>
      </c>
      <c r="T393" s="947">
        <v>0</v>
      </c>
      <c r="U393" s="947">
        <v>0</v>
      </c>
      <c r="V393" s="937">
        <v>0</v>
      </c>
      <c r="W393" s="776"/>
      <c r="X393" s="776"/>
      <c r="Y393" s="776"/>
    </row>
    <row r="394" spans="1:25">
      <c r="A394" s="932" t="s">
        <v>119</v>
      </c>
      <c r="B394" s="921" t="s">
        <v>1171</v>
      </c>
      <c r="C394" s="921"/>
      <c r="D394" s="933" t="s">
        <v>1412</v>
      </c>
      <c r="E394" s="921"/>
      <c r="F394" s="921"/>
      <c r="G394" s="921"/>
      <c r="H394" s="921"/>
      <c r="I394" s="921"/>
      <c r="J394" s="921"/>
      <c r="K394" s="921"/>
      <c r="L394" s="945" t="s">
        <v>373</v>
      </c>
      <c r="M394" s="954" t="s">
        <v>1083</v>
      </c>
      <c r="N394" s="955" t="s">
        <v>355</v>
      </c>
      <c r="O394" s="947">
        <v>0</v>
      </c>
      <c r="P394" s="947">
        <v>0</v>
      </c>
      <c r="Q394" s="947">
        <v>0</v>
      </c>
      <c r="R394" s="937">
        <v>0</v>
      </c>
      <c r="S394" s="947">
        <v>0</v>
      </c>
      <c r="T394" s="947">
        <v>0</v>
      </c>
      <c r="U394" s="947">
        <v>0</v>
      </c>
      <c r="V394" s="937">
        <v>0</v>
      </c>
      <c r="W394" s="776"/>
      <c r="X394" s="776"/>
      <c r="Y394" s="776"/>
    </row>
    <row r="395" spans="1:25">
      <c r="A395" s="932" t="s">
        <v>119</v>
      </c>
      <c r="B395" s="921" t="s">
        <v>1172</v>
      </c>
      <c r="C395" s="921"/>
      <c r="D395" s="933" t="s">
        <v>1413</v>
      </c>
      <c r="E395" s="921"/>
      <c r="F395" s="921"/>
      <c r="G395" s="921"/>
      <c r="H395" s="921"/>
      <c r="I395" s="921"/>
      <c r="J395" s="921"/>
      <c r="K395" s="921"/>
      <c r="L395" s="945" t="s">
        <v>374</v>
      </c>
      <c r="M395" s="954" t="s">
        <v>1084</v>
      </c>
      <c r="N395" s="955" t="s">
        <v>355</v>
      </c>
      <c r="O395" s="947">
        <v>0</v>
      </c>
      <c r="P395" s="947">
        <v>2.2400000000000002</v>
      </c>
      <c r="Q395" s="947">
        <v>0</v>
      </c>
      <c r="R395" s="937">
        <v>-2.2400000000000002</v>
      </c>
      <c r="S395" s="947">
        <v>0</v>
      </c>
      <c r="T395" s="947">
        <v>0.4</v>
      </c>
      <c r="U395" s="947">
        <v>0</v>
      </c>
      <c r="V395" s="937">
        <v>0</v>
      </c>
      <c r="W395" s="776"/>
      <c r="X395" s="776"/>
      <c r="Y395" s="776"/>
    </row>
    <row r="396" spans="1:25">
      <c r="A396" s="932" t="s">
        <v>119</v>
      </c>
      <c r="B396" s="921" t="s">
        <v>1173</v>
      </c>
      <c r="C396" s="921"/>
      <c r="D396" s="933" t="s">
        <v>1446</v>
      </c>
      <c r="E396" s="921"/>
      <c r="F396" s="921"/>
      <c r="G396" s="921"/>
      <c r="H396" s="921"/>
      <c r="I396" s="921"/>
      <c r="J396" s="921"/>
      <c r="K396" s="921"/>
      <c r="L396" s="945" t="s">
        <v>1080</v>
      </c>
      <c r="M396" s="954" t="s">
        <v>1085</v>
      </c>
      <c r="N396" s="955" t="s">
        <v>355</v>
      </c>
      <c r="O396" s="947">
        <v>0</v>
      </c>
      <c r="P396" s="947">
        <v>0</v>
      </c>
      <c r="Q396" s="947">
        <v>0</v>
      </c>
      <c r="R396" s="937">
        <v>0</v>
      </c>
      <c r="S396" s="947">
        <v>0</v>
      </c>
      <c r="T396" s="947">
        <v>0</v>
      </c>
      <c r="U396" s="947">
        <v>0</v>
      </c>
      <c r="V396" s="937">
        <v>0</v>
      </c>
      <c r="W396" s="776"/>
      <c r="X396" s="776"/>
      <c r="Y396" s="776"/>
    </row>
    <row r="397" spans="1:25">
      <c r="A397" s="932" t="s">
        <v>119</v>
      </c>
      <c r="B397" s="921" t="s">
        <v>1174</v>
      </c>
      <c r="C397" s="921"/>
      <c r="D397" s="933" t="s">
        <v>1447</v>
      </c>
      <c r="E397" s="921"/>
      <c r="F397" s="921"/>
      <c r="G397" s="921"/>
      <c r="H397" s="921"/>
      <c r="I397" s="921"/>
      <c r="J397" s="921"/>
      <c r="K397" s="921"/>
      <c r="L397" s="945" t="s">
        <v>1081</v>
      </c>
      <c r="M397" s="954" t="s">
        <v>1141</v>
      </c>
      <c r="N397" s="955" t="s">
        <v>355</v>
      </c>
      <c r="O397" s="947">
        <v>0</v>
      </c>
      <c r="P397" s="947">
        <v>3.27</v>
      </c>
      <c r="Q397" s="947">
        <v>0</v>
      </c>
      <c r="R397" s="937">
        <v>-3.27</v>
      </c>
      <c r="S397" s="947">
        <v>0</v>
      </c>
      <c r="T397" s="947">
        <v>2.87</v>
      </c>
      <c r="U397" s="947">
        <v>2.87</v>
      </c>
      <c r="V397" s="937">
        <v>0</v>
      </c>
      <c r="W397" s="776"/>
      <c r="X397" s="776"/>
      <c r="Y397" s="776"/>
    </row>
    <row r="398" spans="1:25">
      <c r="A398" s="932" t="s">
        <v>119</v>
      </c>
      <c r="B398" s="921" t="s">
        <v>1175</v>
      </c>
      <c r="C398" s="921"/>
      <c r="D398" s="933" t="s">
        <v>1466</v>
      </c>
      <c r="E398" s="921"/>
      <c r="F398" s="921"/>
      <c r="G398" s="921"/>
      <c r="H398" s="921"/>
      <c r="I398" s="921"/>
      <c r="J398" s="921"/>
      <c r="K398" s="921"/>
      <c r="L398" s="945" t="s">
        <v>1142</v>
      </c>
      <c r="M398" s="946" t="s">
        <v>476</v>
      </c>
      <c r="N398" s="955" t="s">
        <v>355</v>
      </c>
      <c r="O398" s="947">
        <v>0</v>
      </c>
      <c r="P398" s="947">
        <v>0</v>
      </c>
      <c r="Q398" s="947">
        <v>0</v>
      </c>
      <c r="R398" s="937">
        <v>0</v>
      </c>
      <c r="S398" s="947">
        <v>0</v>
      </c>
      <c r="T398" s="947">
        <v>0</v>
      </c>
      <c r="U398" s="947">
        <v>0</v>
      </c>
      <c r="V398" s="937">
        <v>0</v>
      </c>
      <c r="W398" s="776"/>
      <c r="X398" s="776"/>
      <c r="Y398" s="776"/>
    </row>
    <row r="399" spans="1:25" ht="45.6">
      <c r="A399" s="932" t="s">
        <v>119</v>
      </c>
      <c r="B399" s="921" t="s">
        <v>1176</v>
      </c>
      <c r="C399" s="921"/>
      <c r="D399" s="933" t="s">
        <v>1467</v>
      </c>
      <c r="E399" s="921"/>
      <c r="F399" s="921"/>
      <c r="G399" s="921"/>
      <c r="H399" s="921"/>
      <c r="I399" s="921"/>
      <c r="J399" s="921"/>
      <c r="K399" s="921"/>
      <c r="L399" s="945" t="s">
        <v>1143</v>
      </c>
      <c r="M399" s="946" t="s">
        <v>1088</v>
      </c>
      <c r="N399" s="955" t="s">
        <v>355</v>
      </c>
      <c r="O399" s="947">
        <v>0</v>
      </c>
      <c r="P399" s="947">
        <v>0</v>
      </c>
      <c r="Q399" s="947">
        <v>0</v>
      </c>
      <c r="R399" s="937">
        <v>0</v>
      </c>
      <c r="S399" s="947">
        <v>0</v>
      </c>
      <c r="T399" s="947">
        <v>0</v>
      </c>
      <c r="U399" s="947">
        <v>0</v>
      </c>
      <c r="V399" s="937">
        <v>0</v>
      </c>
      <c r="W399" s="776"/>
      <c r="X399" s="776"/>
      <c r="Y399" s="776"/>
    </row>
    <row r="400" spans="1:25">
      <c r="A400" s="932" t="s">
        <v>119</v>
      </c>
      <c r="B400" s="921" t="s">
        <v>1288</v>
      </c>
      <c r="C400" s="921"/>
      <c r="D400" s="933" t="s">
        <v>1468</v>
      </c>
      <c r="E400" s="921"/>
      <c r="F400" s="921"/>
      <c r="G400" s="921"/>
      <c r="H400" s="921"/>
      <c r="I400" s="921"/>
      <c r="J400" s="921"/>
      <c r="K400" s="921"/>
      <c r="L400" s="945" t="s">
        <v>1290</v>
      </c>
      <c r="M400" s="946" t="s">
        <v>1289</v>
      </c>
      <c r="N400" s="955" t="s">
        <v>355</v>
      </c>
      <c r="O400" s="947">
        <v>0</v>
      </c>
      <c r="P400" s="947">
        <v>3.27</v>
      </c>
      <c r="Q400" s="947">
        <v>0</v>
      </c>
      <c r="R400" s="937">
        <v>-3.27</v>
      </c>
      <c r="S400" s="947">
        <v>0</v>
      </c>
      <c r="T400" s="947">
        <v>2.87</v>
      </c>
      <c r="U400" s="947">
        <v>2.87</v>
      </c>
      <c r="V400" s="937">
        <v>0</v>
      </c>
      <c r="W400" s="776"/>
      <c r="X400" s="776"/>
      <c r="Y400" s="776"/>
    </row>
    <row r="401" spans="1:25" s="464" customFormat="1">
      <c r="A401" s="938" t="s">
        <v>119</v>
      </c>
      <c r="B401" s="939"/>
      <c r="C401" s="939"/>
      <c r="D401" s="940" t="s">
        <v>1362</v>
      </c>
      <c r="E401" s="939"/>
      <c r="F401" s="939"/>
      <c r="G401" s="939"/>
      <c r="H401" s="939"/>
      <c r="I401" s="939"/>
      <c r="J401" s="939"/>
      <c r="K401" s="939"/>
      <c r="L401" s="941" t="s">
        <v>103</v>
      </c>
      <c r="M401" s="935" t="s">
        <v>1144</v>
      </c>
      <c r="N401" s="953" t="s">
        <v>355</v>
      </c>
      <c r="O401" s="951">
        <v>0</v>
      </c>
      <c r="P401" s="951">
        <v>0</v>
      </c>
      <c r="Q401" s="951">
        <v>0</v>
      </c>
      <c r="R401" s="936">
        <v>0</v>
      </c>
      <c r="S401" s="951">
        <v>0</v>
      </c>
      <c r="T401" s="951">
        <v>0</v>
      </c>
      <c r="U401" s="951">
        <v>0</v>
      </c>
      <c r="V401" s="936">
        <v>0</v>
      </c>
      <c r="W401" s="944"/>
      <c r="X401" s="944"/>
      <c r="Y401" s="944"/>
    </row>
    <row r="402" spans="1:25" s="464" customFormat="1">
      <c r="A402" s="938" t="s">
        <v>119</v>
      </c>
      <c r="B402" s="939"/>
      <c r="C402" s="939"/>
      <c r="D402" s="940" t="s">
        <v>1311</v>
      </c>
      <c r="E402" s="939"/>
      <c r="F402" s="939"/>
      <c r="G402" s="939"/>
      <c r="H402" s="939"/>
      <c r="I402" s="939"/>
      <c r="J402" s="939"/>
      <c r="K402" s="939"/>
      <c r="L402" s="941" t="s">
        <v>119</v>
      </c>
      <c r="M402" s="956" t="s">
        <v>1145</v>
      </c>
      <c r="N402" s="953" t="s">
        <v>355</v>
      </c>
      <c r="O402" s="951">
        <v>0</v>
      </c>
      <c r="P402" s="951">
        <v>90.13</v>
      </c>
      <c r="Q402" s="951">
        <v>0</v>
      </c>
      <c r="R402" s="936">
        <v>-90.13</v>
      </c>
      <c r="S402" s="951">
        <v>0</v>
      </c>
      <c r="T402" s="951">
        <v>115.37</v>
      </c>
      <c r="U402" s="951">
        <v>0</v>
      </c>
      <c r="V402" s="936">
        <v>0</v>
      </c>
      <c r="W402" s="944"/>
      <c r="X402" s="944"/>
      <c r="Y402" s="944"/>
    </row>
    <row r="403" spans="1:25" s="493" customFormat="1">
      <c r="A403" s="957" t="s">
        <v>119</v>
      </c>
      <c r="B403" s="958"/>
      <c r="C403" s="958"/>
      <c r="D403" s="933" t="s">
        <v>1337</v>
      </c>
      <c r="E403" s="958"/>
      <c r="F403" s="958"/>
      <c r="G403" s="958"/>
      <c r="H403" s="958"/>
      <c r="I403" s="958"/>
      <c r="J403" s="958"/>
      <c r="K403" s="958"/>
      <c r="L403" s="945" t="s">
        <v>121</v>
      </c>
      <c r="M403" s="954" t="s">
        <v>1000</v>
      </c>
      <c r="N403" s="955" t="s">
        <v>355</v>
      </c>
      <c r="O403" s="948">
        <v>0</v>
      </c>
      <c r="P403" s="948">
        <v>0</v>
      </c>
      <c r="Q403" s="948">
        <v>0</v>
      </c>
      <c r="R403" s="937">
        <v>0</v>
      </c>
      <c r="S403" s="948">
        <v>0</v>
      </c>
      <c r="T403" s="948">
        <v>0</v>
      </c>
      <c r="U403" s="948">
        <v>0</v>
      </c>
      <c r="V403" s="937">
        <v>0</v>
      </c>
      <c r="W403" s="776"/>
      <c r="X403" s="776"/>
      <c r="Y403" s="776"/>
    </row>
    <row r="404" spans="1:25" s="464" customFormat="1" ht="22.8">
      <c r="A404" s="938" t="s">
        <v>119</v>
      </c>
      <c r="B404" s="939"/>
      <c r="C404" s="939"/>
      <c r="D404" s="940" t="s">
        <v>1363</v>
      </c>
      <c r="E404" s="939"/>
      <c r="F404" s="939"/>
      <c r="G404" s="939"/>
      <c r="H404" s="939"/>
      <c r="I404" s="939"/>
      <c r="J404" s="939"/>
      <c r="K404" s="939"/>
      <c r="L404" s="941" t="s">
        <v>123</v>
      </c>
      <c r="M404" s="956" t="s">
        <v>1146</v>
      </c>
      <c r="N404" s="953" t="s">
        <v>355</v>
      </c>
      <c r="O404" s="951">
        <v>0</v>
      </c>
      <c r="P404" s="951">
        <v>15.96</v>
      </c>
      <c r="Q404" s="951">
        <v>0</v>
      </c>
      <c r="R404" s="936">
        <v>-15.96</v>
      </c>
      <c r="S404" s="951">
        <v>0</v>
      </c>
      <c r="T404" s="951">
        <v>18.07</v>
      </c>
      <c r="U404" s="951">
        <v>0</v>
      </c>
      <c r="V404" s="936">
        <v>0</v>
      </c>
      <c r="W404" s="944"/>
      <c r="X404" s="944"/>
      <c r="Y404" s="944"/>
    </row>
    <row r="405" spans="1:25" s="464" customFormat="1">
      <c r="A405" s="938" t="s">
        <v>119</v>
      </c>
      <c r="B405" s="939"/>
      <c r="C405" s="939"/>
      <c r="D405" s="940" t="s">
        <v>1364</v>
      </c>
      <c r="E405" s="939"/>
      <c r="F405" s="939"/>
      <c r="G405" s="939"/>
      <c r="H405" s="939"/>
      <c r="I405" s="939"/>
      <c r="J405" s="939"/>
      <c r="K405" s="939"/>
      <c r="L405" s="941" t="s">
        <v>124</v>
      </c>
      <c r="M405" s="956" t="s">
        <v>1147</v>
      </c>
      <c r="N405" s="953" t="s">
        <v>355</v>
      </c>
      <c r="O405" s="951">
        <v>0</v>
      </c>
      <c r="P405" s="951">
        <v>105.91999999999999</v>
      </c>
      <c r="Q405" s="951">
        <v>98.52</v>
      </c>
      <c r="R405" s="936">
        <v>-7.3999999999999915</v>
      </c>
      <c r="S405" s="951">
        <v>0</v>
      </c>
      <c r="T405" s="951">
        <v>132.04</v>
      </c>
      <c r="U405" s="951">
        <v>111.15</v>
      </c>
      <c r="V405" s="936">
        <v>0</v>
      </c>
      <c r="W405" s="944"/>
      <c r="X405" s="944"/>
      <c r="Y405" s="944"/>
    </row>
    <row r="406" spans="1:25" s="464" customFormat="1">
      <c r="A406" s="938" t="s">
        <v>119</v>
      </c>
      <c r="B406" s="939"/>
      <c r="C406" s="939"/>
      <c r="D406" s="940" t="s">
        <v>1365</v>
      </c>
      <c r="E406" s="939"/>
      <c r="F406" s="939"/>
      <c r="G406" s="939"/>
      <c r="H406" s="939"/>
      <c r="I406" s="939"/>
      <c r="J406" s="939"/>
      <c r="K406" s="939"/>
      <c r="L406" s="941" t="s">
        <v>125</v>
      </c>
      <c r="M406" s="959" t="s">
        <v>1177</v>
      </c>
      <c r="N406" s="960" t="s">
        <v>355</v>
      </c>
      <c r="O406" s="936">
        <v>0</v>
      </c>
      <c r="P406" s="936">
        <v>0</v>
      </c>
      <c r="Q406" s="936">
        <v>0</v>
      </c>
      <c r="R406" s="936">
        <v>0</v>
      </c>
      <c r="S406" s="936">
        <v>0</v>
      </c>
      <c r="T406" s="936">
        <v>0</v>
      </c>
      <c r="U406" s="936">
        <v>0</v>
      </c>
      <c r="V406" s="936">
        <v>0</v>
      </c>
      <c r="W406" s="944"/>
      <c r="X406" s="944"/>
      <c r="Y406" s="944"/>
    </row>
    <row r="407" spans="1:25">
      <c r="A407" s="932" t="s">
        <v>119</v>
      </c>
      <c r="B407" s="921"/>
      <c r="C407" s="921"/>
      <c r="D407" s="933" t="s">
        <v>1366</v>
      </c>
      <c r="E407" s="921"/>
      <c r="F407" s="921"/>
      <c r="G407" s="921"/>
      <c r="H407" s="921"/>
      <c r="I407" s="921"/>
      <c r="J407" s="921"/>
      <c r="K407" s="921"/>
      <c r="L407" s="945" t="s">
        <v>146</v>
      </c>
      <c r="M407" s="954" t="s">
        <v>1148</v>
      </c>
      <c r="N407" s="955" t="s">
        <v>355</v>
      </c>
      <c r="O407" s="948">
        <v>0</v>
      </c>
      <c r="P407" s="948">
        <v>0</v>
      </c>
      <c r="Q407" s="948">
        <v>0</v>
      </c>
      <c r="R407" s="937">
        <v>0</v>
      </c>
      <c r="S407" s="948">
        <v>0</v>
      </c>
      <c r="T407" s="948">
        <v>0</v>
      </c>
      <c r="U407" s="948">
        <v>0</v>
      </c>
      <c r="V407" s="937">
        <v>0</v>
      </c>
      <c r="W407" s="776"/>
      <c r="X407" s="776"/>
      <c r="Y407" s="776"/>
    </row>
    <row r="408" spans="1:25">
      <c r="A408" s="932" t="s">
        <v>119</v>
      </c>
      <c r="B408" s="921"/>
      <c r="C408" s="921"/>
      <c r="D408" s="933" t="s">
        <v>1367</v>
      </c>
      <c r="E408" s="921"/>
      <c r="F408" s="921"/>
      <c r="G408" s="921"/>
      <c r="H408" s="921"/>
      <c r="I408" s="921"/>
      <c r="J408" s="921"/>
      <c r="K408" s="921"/>
      <c r="L408" s="945" t="s">
        <v>187</v>
      </c>
      <c r="M408" s="954" t="s">
        <v>1149</v>
      </c>
      <c r="N408" s="955" t="s">
        <v>355</v>
      </c>
      <c r="O408" s="948">
        <v>0</v>
      </c>
      <c r="P408" s="948">
        <v>0</v>
      </c>
      <c r="Q408" s="948">
        <v>0</v>
      </c>
      <c r="R408" s="937">
        <v>0</v>
      </c>
      <c r="S408" s="948">
        <v>0</v>
      </c>
      <c r="T408" s="948">
        <v>0</v>
      </c>
      <c r="U408" s="948">
        <v>0</v>
      </c>
      <c r="V408" s="937">
        <v>0</v>
      </c>
      <c r="W408" s="776"/>
      <c r="X408" s="776"/>
      <c r="Y408" s="776"/>
    </row>
    <row r="409" spans="1:25" ht="22.8">
      <c r="A409" s="932" t="s">
        <v>119</v>
      </c>
      <c r="B409" s="921"/>
      <c r="C409" s="921"/>
      <c r="D409" s="933" t="s">
        <v>1368</v>
      </c>
      <c r="E409" s="921"/>
      <c r="F409" s="921"/>
      <c r="G409" s="921"/>
      <c r="H409" s="921"/>
      <c r="I409" s="921"/>
      <c r="J409" s="921"/>
      <c r="K409" s="921"/>
      <c r="L409" s="945" t="s">
        <v>393</v>
      </c>
      <c r="M409" s="954" t="s">
        <v>1150</v>
      </c>
      <c r="N409" s="955" t="s">
        <v>355</v>
      </c>
      <c r="O409" s="948"/>
      <c r="P409" s="948"/>
      <c r="Q409" s="948"/>
      <c r="R409" s="937"/>
      <c r="S409" s="948"/>
      <c r="T409" s="948"/>
      <c r="U409" s="948"/>
      <c r="V409" s="937">
        <v>0</v>
      </c>
      <c r="W409" s="776"/>
      <c r="X409" s="776"/>
      <c r="Y409" s="776"/>
    </row>
    <row r="410" spans="1:25" s="464" customFormat="1" ht="22.8">
      <c r="A410" s="938" t="s">
        <v>119</v>
      </c>
      <c r="B410" s="939"/>
      <c r="C410" s="939"/>
      <c r="D410" s="940" t="s">
        <v>1369</v>
      </c>
      <c r="E410" s="939"/>
      <c r="F410" s="939"/>
      <c r="G410" s="939"/>
      <c r="H410" s="939"/>
      <c r="I410" s="939"/>
      <c r="J410" s="939"/>
      <c r="K410" s="939"/>
      <c r="L410" s="941" t="s">
        <v>126</v>
      </c>
      <c r="M410" s="935" t="s">
        <v>478</v>
      </c>
      <c r="N410" s="953" t="s">
        <v>355</v>
      </c>
      <c r="O410" s="950"/>
      <c r="P410" s="950"/>
      <c r="Q410" s="950"/>
      <c r="R410" s="936">
        <v>0</v>
      </c>
      <c r="S410" s="950"/>
      <c r="T410" s="950"/>
      <c r="U410" s="950"/>
      <c r="V410" s="936">
        <v>0</v>
      </c>
      <c r="W410" s="944"/>
      <c r="X410" s="944"/>
      <c r="Y410" s="944"/>
    </row>
    <row r="411" spans="1:25">
      <c r="A411" s="932" t="s">
        <v>119</v>
      </c>
      <c r="B411" s="921"/>
      <c r="C411" s="921"/>
      <c r="D411" s="933" t="s">
        <v>1371</v>
      </c>
      <c r="E411" s="921"/>
      <c r="F411" s="921"/>
      <c r="G411" s="921"/>
      <c r="H411" s="921"/>
      <c r="I411" s="921"/>
      <c r="J411" s="921"/>
      <c r="K411" s="921"/>
      <c r="L411" s="945" t="s">
        <v>127</v>
      </c>
      <c r="M411" s="961" t="s">
        <v>477</v>
      </c>
      <c r="N411" s="955" t="s">
        <v>355</v>
      </c>
      <c r="O411" s="948"/>
      <c r="P411" s="948"/>
      <c r="Q411" s="948"/>
      <c r="R411" s="937"/>
      <c r="S411" s="937"/>
      <c r="T411" s="937"/>
      <c r="U411" s="937"/>
      <c r="V411" s="937">
        <v>0</v>
      </c>
      <c r="W411" s="776"/>
      <c r="X411" s="776"/>
      <c r="Y411" s="776"/>
    </row>
    <row r="412" spans="1:25" ht="102.6">
      <c r="A412" s="932" t="s">
        <v>119</v>
      </c>
      <c r="B412" s="921"/>
      <c r="C412" s="717" t="b">
        <v>0</v>
      </c>
      <c r="D412" s="933" t="s">
        <v>1400</v>
      </c>
      <c r="E412" s="921"/>
      <c r="F412" s="921"/>
      <c r="G412" s="921"/>
      <c r="H412" s="921"/>
      <c r="I412" s="921"/>
      <c r="J412" s="921"/>
      <c r="K412" s="921"/>
      <c r="L412" s="945" t="s">
        <v>128</v>
      </c>
      <c r="M412" s="962" t="s">
        <v>1304</v>
      </c>
      <c r="N412" s="926" t="s">
        <v>355</v>
      </c>
      <c r="O412" s="948"/>
      <c r="P412" s="948"/>
      <c r="Q412" s="948"/>
      <c r="R412" s="937">
        <v>0</v>
      </c>
      <c r="S412" s="948"/>
      <c r="T412" s="948"/>
      <c r="U412" s="798">
        <v>0</v>
      </c>
      <c r="V412" s="937">
        <v>0</v>
      </c>
      <c r="W412" s="776"/>
      <c r="X412" s="776"/>
      <c r="Y412" s="776"/>
    </row>
    <row r="413" spans="1:25" ht="68.400000000000006">
      <c r="A413" s="932" t="s">
        <v>119</v>
      </c>
      <c r="B413" s="921"/>
      <c r="C413" s="717" t="b">
        <v>0</v>
      </c>
      <c r="D413" s="933" t="s">
        <v>1401</v>
      </c>
      <c r="E413" s="921"/>
      <c r="F413" s="921"/>
      <c r="G413" s="921"/>
      <c r="H413" s="921"/>
      <c r="I413" s="921"/>
      <c r="J413" s="921"/>
      <c r="K413" s="921"/>
      <c r="L413" s="945" t="s">
        <v>129</v>
      </c>
      <c r="M413" s="963" t="s">
        <v>1305</v>
      </c>
      <c r="N413" s="926" t="s">
        <v>355</v>
      </c>
      <c r="O413" s="948"/>
      <c r="P413" s="948"/>
      <c r="Q413" s="948"/>
      <c r="R413" s="937">
        <v>0</v>
      </c>
      <c r="S413" s="948"/>
      <c r="T413" s="948"/>
      <c r="U413" s="798">
        <v>0</v>
      </c>
      <c r="V413" s="937">
        <v>0</v>
      </c>
      <c r="W413" s="776"/>
      <c r="X413" s="776"/>
      <c r="Y413" s="776"/>
    </row>
    <row r="414" spans="1:25">
      <c r="A414" s="932" t="s">
        <v>119</v>
      </c>
      <c r="B414" s="921"/>
      <c r="C414" s="921"/>
      <c r="D414" s="933" t="s">
        <v>1448</v>
      </c>
      <c r="E414" s="921"/>
      <c r="F414" s="921"/>
      <c r="G414" s="921"/>
      <c r="H414" s="921"/>
      <c r="I414" s="921"/>
      <c r="J414" s="921"/>
      <c r="K414" s="921"/>
      <c r="L414" s="945" t="s">
        <v>130</v>
      </c>
      <c r="M414" s="964" t="s">
        <v>1151</v>
      </c>
      <c r="N414" s="955" t="s">
        <v>355</v>
      </c>
      <c r="O414" s="948"/>
      <c r="P414" s="948"/>
      <c r="Q414" s="948"/>
      <c r="R414" s="937">
        <v>0</v>
      </c>
      <c r="S414" s="948"/>
      <c r="T414" s="948"/>
      <c r="U414" s="948"/>
      <c r="V414" s="937">
        <v>0</v>
      </c>
      <c r="W414" s="776"/>
      <c r="X414" s="776"/>
      <c r="Y414" s="776"/>
    </row>
    <row r="415" spans="1:25" s="464" customFormat="1" ht="22.8">
      <c r="A415" s="938" t="s">
        <v>119</v>
      </c>
      <c r="B415" s="939"/>
      <c r="C415" s="939"/>
      <c r="D415" s="940" t="s">
        <v>1449</v>
      </c>
      <c r="E415" s="939"/>
      <c r="F415" s="939"/>
      <c r="G415" s="939"/>
      <c r="H415" s="939"/>
      <c r="I415" s="939"/>
      <c r="J415" s="939"/>
      <c r="K415" s="939"/>
      <c r="L415" s="941" t="s">
        <v>131</v>
      </c>
      <c r="M415" s="959" t="s">
        <v>1152</v>
      </c>
      <c r="N415" s="953" t="s">
        <v>355</v>
      </c>
      <c r="O415" s="936">
        <v>0</v>
      </c>
      <c r="P415" s="936">
        <v>0</v>
      </c>
      <c r="Q415" s="936">
        <v>0</v>
      </c>
      <c r="R415" s="936">
        <v>0</v>
      </c>
      <c r="S415" s="936">
        <v>0</v>
      </c>
      <c r="T415" s="936">
        <v>0</v>
      </c>
      <c r="U415" s="936">
        <v>0</v>
      </c>
      <c r="V415" s="936">
        <v>0</v>
      </c>
      <c r="W415" s="944"/>
      <c r="X415" s="944"/>
      <c r="Y415" s="944"/>
    </row>
    <row r="416" spans="1:25" ht="22.8">
      <c r="A416" s="932" t="s">
        <v>119</v>
      </c>
      <c r="B416" s="921"/>
      <c r="C416" s="921"/>
      <c r="D416" s="933" t="s">
        <v>1469</v>
      </c>
      <c r="E416" s="921"/>
      <c r="F416" s="921"/>
      <c r="G416" s="921"/>
      <c r="H416" s="921"/>
      <c r="I416" s="921"/>
      <c r="J416" s="921"/>
      <c r="K416" s="921"/>
      <c r="L416" s="945" t="s">
        <v>1153</v>
      </c>
      <c r="M416" s="954" t="s">
        <v>479</v>
      </c>
      <c r="N416" s="955" t="s">
        <v>355</v>
      </c>
      <c r="O416" s="948"/>
      <c r="P416" s="948"/>
      <c r="Q416" s="948"/>
      <c r="R416" s="937">
        <v>0</v>
      </c>
      <c r="S416" s="948"/>
      <c r="T416" s="948"/>
      <c r="U416" s="948"/>
      <c r="V416" s="937">
        <v>0</v>
      </c>
      <c r="W416" s="776"/>
      <c r="X416" s="776"/>
      <c r="Y416" s="776"/>
    </row>
    <row r="417" spans="1:25" ht="22.8">
      <c r="A417" s="932" t="s">
        <v>119</v>
      </c>
      <c r="B417" s="921"/>
      <c r="C417" s="921"/>
      <c r="D417" s="933" t="s">
        <v>1470</v>
      </c>
      <c r="E417" s="921"/>
      <c r="F417" s="921"/>
      <c r="G417" s="921"/>
      <c r="H417" s="921"/>
      <c r="I417" s="921"/>
      <c r="J417" s="921"/>
      <c r="K417" s="921"/>
      <c r="L417" s="945" t="s">
        <v>1154</v>
      </c>
      <c r="M417" s="954" t="s">
        <v>480</v>
      </c>
      <c r="N417" s="955" t="s">
        <v>355</v>
      </c>
      <c r="O417" s="948"/>
      <c r="P417" s="948"/>
      <c r="Q417" s="948"/>
      <c r="R417" s="937">
        <v>0</v>
      </c>
      <c r="S417" s="948"/>
      <c r="T417" s="948"/>
      <c r="U417" s="948"/>
      <c r="V417" s="937">
        <v>0</v>
      </c>
      <c r="W417" s="776"/>
      <c r="X417" s="776"/>
      <c r="Y417" s="776"/>
    </row>
    <row r="418" spans="1:25" ht="22.8">
      <c r="A418" s="932" t="s">
        <v>119</v>
      </c>
      <c r="B418" s="921"/>
      <c r="C418" s="921"/>
      <c r="D418" s="933" t="s">
        <v>1450</v>
      </c>
      <c r="E418" s="921"/>
      <c r="F418" s="921"/>
      <c r="G418" s="921"/>
      <c r="H418" s="921"/>
      <c r="I418" s="921"/>
      <c r="J418" s="921"/>
      <c r="K418" s="921"/>
      <c r="L418" s="945" t="s">
        <v>132</v>
      </c>
      <c r="M418" s="964" t="s">
        <v>481</v>
      </c>
      <c r="N418" s="955" t="s">
        <v>355</v>
      </c>
      <c r="O418" s="948"/>
      <c r="P418" s="948"/>
      <c r="Q418" s="948"/>
      <c r="R418" s="937">
        <v>0</v>
      </c>
      <c r="S418" s="948"/>
      <c r="T418" s="948"/>
      <c r="U418" s="948"/>
      <c r="V418" s="937">
        <v>0</v>
      </c>
      <c r="W418" s="776"/>
      <c r="X418" s="776"/>
      <c r="Y418" s="776"/>
    </row>
    <row r="419" spans="1:25">
      <c r="A419" s="932" t="s">
        <v>119</v>
      </c>
      <c r="B419" s="921"/>
      <c r="C419" s="921"/>
      <c r="D419" s="933" t="s">
        <v>1451</v>
      </c>
      <c r="E419" s="921"/>
      <c r="F419" s="921"/>
      <c r="G419" s="921"/>
      <c r="H419" s="921"/>
      <c r="I419" s="921"/>
      <c r="J419" s="921"/>
      <c r="K419" s="921"/>
      <c r="L419" s="945" t="s">
        <v>133</v>
      </c>
      <c r="M419" s="964" t="s">
        <v>482</v>
      </c>
      <c r="N419" s="955" t="s">
        <v>355</v>
      </c>
      <c r="O419" s="948"/>
      <c r="P419" s="948"/>
      <c r="Q419" s="948"/>
      <c r="R419" s="937">
        <v>0</v>
      </c>
      <c r="S419" s="948"/>
      <c r="T419" s="948"/>
      <c r="U419" s="948"/>
      <c r="V419" s="937">
        <v>0</v>
      </c>
      <c r="W419" s="776"/>
      <c r="X419" s="776"/>
      <c r="Y419" s="776"/>
    </row>
    <row r="420" spans="1:25" s="464" customFormat="1">
      <c r="A420" s="932" t="s">
        <v>119</v>
      </c>
      <c r="B420" s="939"/>
      <c r="C420" s="939"/>
      <c r="D420" s="940" t="s">
        <v>1452</v>
      </c>
      <c r="E420" s="939"/>
      <c r="F420" s="939"/>
      <c r="G420" s="939"/>
      <c r="H420" s="939"/>
      <c r="I420" s="939"/>
      <c r="J420" s="939"/>
      <c r="K420" s="939"/>
      <c r="L420" s="941" t="s">
        <v>134</v>
      </c>
      <c r="M420" s="965" t="s">
        <v>1195</v>
      </c>
      <c r="N420" s="953" t="s">
        <v>355</v>
      </c>
      <c r="O420" s="936">
        <v>0</v>
      </c>
      <c r="P420" s="936">
        <v>4214.0200000000004</v>
      </c>
      <c r="Q420" s="936">
        <v>3449.25</v>
      </c>
      <c r="R420" s="936">
        <v>-764.77000000000044</v>
      </c>
      <c r="S420" s="936">
        <v>0</v>
      </c>
      <c r="T420" s="936">
        <v>5154.7533999999996</v>
      </c>
      <c r="U420" s="936">
        <v>4361.8463999999994</v>
      </c>
      <c r="V420" s="936">
        <v>0</v>
      </c>
      <c r="W420" s="944"/>
      <c r="X420" s="944"/>
      <c r="Y420" s="944"/>
    </row>
    <row r="421" spans="1:25">
      <c r="A421" s="932" t="s">
        <v>119</v>
      </c>
      <c r="B421" s="921"/>
      <c r="C421" s="921" t="b">
        <v>0</v>
      </c>
      <c r="D421" s="933" t="s">
        <v>1471</v>
      </c>
      <c r="E421" s="921"/>
      <c r="F421" s="921"/>
      <c r="G421" s="921"/>
      <c r="H421" s="921"/>
      <c r="I421" s="921"/>
      <c r="J421" s="921"/>
      <c r="K421" s="921"/>
      <c r="L421" s="945" t="s">
        <v>1196</v>
      </c>
      <c r="M421" s="966" t="s">
        <v>1198</v>
      </c>
      <c r="N421" s="955" t="s">
        <v>355</v>
      </c>
      <c r="O421" s="948"/>
      <c r="P421" s="948"/>
      <c r="Q421" s="948"/>
      <c r="R421" s="937">
        <v>0</v>
      </c>
      <c r="S421" s="948"/>
      <c r="T421" s="948"/>
      <c r="U421" s="948"/>
      <c r="V421" s="937">
        <v>0</v>
      </c>
      <c r="W421" s="776"/>
      <c r="X421" s="776"/>
      <c r="Y421" s="776"/>
    </row>
    <row r="422" spans="1:25">
      <c r="A422" s="932" t="s">
        <v>119</v>
      </c>
      <c r="B422" s="921"/>
      <c r="C422" s="921" t="b">
        <v>0</v>
      </c>
      <c r="D422" s="933" t="s">
        <v>1472</v>
      </c>
      <c r="E422" s="921"/>
      <c r="F422" s="921"/>
      <c r="G422" s="921"/>
      <c r="H422" s="921"/>
      <c r="I422" s="921"/>
      <c r="J422" s="921"/>
      <c r="K422" s="921"/>
      <c r="L422" s="945" t="s">
        <v>1197</v>
      </c>
      <c r="M422" s="966" t="s">
        <v>1199</v>
      </c>
      <c r="N422" s="955" t="s">
        <v>355</v>
      </c>
      <c r="O422" s="948"/>
      <c r="P422" s="948"/>
      <c r="Q422" s="948"/>
      <c r="R422" s="937">
        <v>0</v>
      </c>
      <c r="S422" s="948"/>
      <c r="T422" s="948"/>
      <c r="U422" s="948"/>
      <c r="V422" s="937">
        <v>0</v>
      </c>
      <c r="W422" s="776"/>
      <c r="X422" s="776"/>
      <c r="Y422" s="776"/>
    </row>
    <row r="423" spans="1:25" s="464" customFormat="1">
      <c r="A423" s="932" t="s">
        <v>119</v>
      </c>
      <c r="B423" s="967" t="s">
        <v>985</v>
      </c>
      <c r="C423" s="939"/>
      <c r="D423" s="940" t="s">
        <v>1453</v>
      </c>
      <c r="E423" s="939"/>
      <c r="F423" s="939"/>
      <c r="G423" s="939"/>
      <c r="H423" s="939"/>
      <c r="I423" s="939"/>
      <c r="J423" s="939"/>
      <c r="K423" s="939"/>
      <c r="L423" s="941" t="s">
        <v>137</v>
      </c>
      <c r="M423" s="959" t="s">
        <v>483</v>
      </c>
      <c r="N423" s="953" t="s">
        <v>314</v>
      </c>
      <c r="O423" s="968">
        <v>111.50000000000001</v>
      </c>
      <c r="P423" s="968">
        <v>111.50000000000001</v>
      </c>
      <c r="Q423" s="968">
        <v>111.50000000000001</v>
      </c>
      <c r="R423" s="968">
        <v>0</v>
      </c>
      <c r="S423" s="968">
        <v>107.4</v>
      </c>
      <c r="T423" s="968">
        <v>113.97000000000001</v>
      </c>
      <c r="U423" s="968">
        <v>113.97000000000001</v>
      </c>
      <c r="V423" s="936"/>
      <c r="W423" s="944"/>
      <c r="X423" s="944"/>
      <c r="Y423" s="944"/>
    </row>
    <row r="424" spans="1:25">
      <c r="A424" s="932" t="s">
        <v>119</v>
      </c>
      <c r="B424" s="967" t="s">
        <v>981</v>
      </c>
      <c r="C424" s="921"/>
      <c r="D424" s="933" t="s">
        <v>1473</v>
      </c>
      <c r="E424" s="921"/>
      <c r="F424" s="921"/>
      <c r="G424" s="921"/>
      <c r="H424" s="921"/>
      <c r="I424" s="921"/>
      <c r="J424" s="921"/>
      <c r="K424" s="921"/>
      <c r="L424" s="945" t="s">
        <v>1001</v>
      </c>
      <c r="M424" s="954" t="s">
        <v>922</v>
      </c>
      <c r="N424" s="955" t="s">
        <v>314</v>
      </c>
      <c r="O424" s="969">
        <v>55.750000000000007</v>
      </c>
      <c r="P424" s="969">
        <v>55.750000000000007</v>
      </c>
      <c r="Q424" s="969">
        <v>55.750000000000007</v>
      </c>
      <c r="R424" s="970">
        <v>0</v>
      </c>
      <c r="S424" s="969">
        <v>53.7</v>
      </c>
      <c r="T424" s="969">
        <v>56.985000000000007</v>
      </c>
      <c r="U424" s="969">
        <v>56.985000000000007</v>
      </c>
      <c r="V424" s="937"/>
      <c r="W424" s="776"/>
      <c r="X424" s="776"/>
      <c r="Y424" s="776"/>
    </row>
    <row r="425" spans="1:25">
      <c r="A425" s="932" t="s">
        <v>119</v>
      </c>
      <c r="B425" s="967" t="s">
        <v>976</v>
      </c>
      <c r="C425" s="921"/>
      <c r="D425" s="933" t="s">
        <v>1474</v>
      </c>
      <c r="E425" s="921"/>
      <c r="F425" s="921"/>
      <c r="G425" s="921"/>
      <c r="H425" s="921"/>
      <c r="I425" s="921"/>
      <c r="J425" s="921"/>
      <c r="K425" s="921"/>
      <c r="L425" s="945" t="s">
        <v>1002</v>
      </c>
      <c r="M425" s="954" t="s">
        <v>921</v>
      </c>
      <c r="N425" s="955" t="s">
        <v>484</v>
      </c>
      <c r="O425" s="948"/>
      <c r="P425" s="948">
        <v>36.08</v>
      </c>
      <c r="Q425" s="948">
        <v>35</v>
      </c>
      <c r="R425" s="937">
        <v>-1.0799999999999983</v>
      </c>
      <c r="S425" s="948"/>
      <c r="T425" s="948">
        <v>36.64</v>
      </c>
      <c r="U425" s="948">
        <v>36.64</v>
      </c>
      <c r="V425" s="937"/>
      <c r="W425" s="776"/>
      <c r="X425" s="776"/>
      <c r="Y425" s="776"/>
    </row>
    <row r="426" spans="1:25">
      <c r="A426" s="932" t="s">
        <v>119</v>
      </c>
      <c r="B426" s="967" t="s">
        <v>982</v>
      </c>
      <c r="C426" s="921"/>
      <c r="D426" s="933" t="s">
        <v>1475</v>
      </c>
      <c r="E426" s="921"/>
      <c r="F426" s="921"/>
      <c r="G426" s="921"/>
      <c r="H426" s="921"/>
      <c r="I426" s="921"/>
      <c r="J426" s="921"/>
      <c r="K426" s="921"/>
      <c r="L426" s="945" t="s">
        <v>1155</v>
      </c>
      <c r="M426" s="954" t="s">
        <v>923</v>
      </c>
      <c r="N426" s="955" t="s">
        <v>314</v>
      </c>
      <c r="O426" s="970">
        <v>55.750000000000007</v>
      </c>
      <c r="P426" s="970">
        <v>55.750000000000007</v>
      </c>
      <c r="Q426" s="970">
        <v>55.750000000000007</v>
      </c>
      <c r="R426" s="970">
        <v>0</v>
      </c>
      <c r="S426" s="970">
        <v>53.7</v>
      </c>
      <c r="T426" s="970">
        <v>56.985000000000007</v>
      </c>
      <c r="U426" s="970">
        <v>56.985000000000007</v>
      </c>
      <c r="V426" s="937"/>
      <c r="W426" s="776"/>
      <c r="X426" s="776"/>
      <c r="Y426" s="776"/>
    </row>
    <row r="427" spans="1:25">
      <c r="A427" s="932" t="s">
        <v>119</v>
      </c>
      <c r="B427" s="967" t="s">
        <v>977</v>
      </c>
      <c r="C427" s="921"/>
      <c r="D427" s="933" t="s">
        <v>1476</v>
      </c>
      <c r="E427" s="921"/>
      <c r="F427" s="921"/>
      <c r="G427" s="921"/>
      <c r="H427" s="921"/>
      <c r="I427" s="921"/>
      <c r="J427" s="921"/>
      <c r="K427" s="921"/>
      <c r="L427" s="945" t="s">
        <v>1156</v>
      </c>
      <c r="M427" s="954" t="s">
        <v>924</v>
      </c>
      <c r="N427" s="955" t="s">
        <v>484</v>
      </c>
      <c r="O427" s="948">
        <v>0</v>
      </c>
      <c r="P427" s="948">
        <v>36.64</v>
      </c>
      <c r="Q427" s="948">
        <v>35.99</v>
      </c>
      <c r="R427" s="937">
        <v>-0.64999999999999858</v>
      </c>
      <c r="S427" s="948">
        <v>0</v>
      </c>
      <c r="T427" s="948">
        <v>52.8</v>
      </c>
      <c r="U427" s="948">
        <v>39.71</v>
      </c>
      <c r="V427" s="937"/>
      <c r="W427" s="776"/>
      <c r="X427" s="776"/>
      <c r="Y427" s="776"/>
    </row>
    <row r="428" spans="1:25">
      <c r="A428" s="932" t="s">
        <v>119</v>
      </c>
      <c r="B428" s="967"/>
      <c r="C428" s="921"/>
      <c r="D428" s="933" t="s">
        <v>1477</v>
      </c>
      <c r="E428" s="921"/>
      <c r="F428" s="921"/>
      <c r="G428" s="921"/>
      <c r="H428" s="921"/>
      <c r="I428" s="921"/>
      <c r="J428" s="921"/>
      <c r="K428" s="921"/>
      <c r="L428" s="945" t="s">
        <v>1157</v>
      </c>
      <c r="M428" s="954" t="s">
        <v>485</v>
      </c>
      <c r="N428" s="955" t="s">
        <v>142</v>
      </c>
      <c r="O428" s="937">
        <v>0</v>
      </c>
      <c r="P428" s="937">
        <v>101.55210643015522</v>
      </c>
      <c r="Q428" s="937">
        <v>102.82857142857142</v>
      </c>
      <c r="R428" s="937"/>
      <c r="S428" s="937">
        <v>0</v>
      </c>
      <c r="T428" s="937">
        <v>144.10480349344977</v>
      </c>
      <c r="U428" s="937">
        <v>108.37882096069869</v>
      </c>
      <c r="V428" s="937"/>
      <c r="W428" s="776"/>
      <c r="X428" s="776"/>
      <c r="Y428" s="776"/>
    </row>
    <row r="429" spans="1:25">
      <c r="A429" s="932" t="s">
        <v>119</v>
      </c>
      <c r="B429" s="967"/>
      <c r="C429" s="921"/>
      <c r="D429" s="933" t="s">
        <v>1478</v>
      </c>
      <c r="E429" s="921"/>
      <c r="F429" s="921"/>
      <c r="G429" s="921"/>
      <c r="H429" s="921"/>
      <c r="I429" s="921"/>
      <c r="J429" s="921"/>
      <c r="K429" s="921"/>
      <c r="L429" s="945" t="s">
        <v>1158</v>
      </c>
      <c r="M429" s="954" t="s">
        <v>486</v>
      </c>
      <c r="N429" s="955" t="s">
        <v>484</v>
      </c>
      <c r="O429" s="948">
        <v>0</v>
      </c>
      <c r="P429" s="948">
        <v>37.793901345291481</v>
      </c>
      <c r="Q429" s="948">
        <v>30.934977578475333</v>
      </c>
      <c r="R429" s="937">
        <v>-6.8589237668161473</v>
      </c>
      <c r="S429" s="948">
        <v>0</v>
      </c>
      <c r="T429" s="948">
        <v>45.229037465999816</v>
      </c>
      <c r="U429" s="948">
        <v>38.271882074230049</v>
      </c>
      <c r="V429" s="937"/>
      <c r="W429" s="776"/>
      <c r="X429" s="776"/>
      <c r="Y429" s="776"/>
    </row>
    <row r="430" spans="1:25" s="464" customFormat="1">
      <c r="A430" s="938" t="s">
        <v>119</v>
      </c>
      <c r="B430" s="971"/>
      <c r="C430" s="939"/>
      <c r="D430" s="940" t="s">
        <v>1454</v>
      </c>
      <c r="E430" s="939"/>
      <c r="F430" s="939"/>
      <c r="G430" s="939"/>
      <c r="H430" s="939"/>
      <c r="I430" s="939"/>
      <c r="J430" s="939"/>
      <c r="K430" s="939"/>
      <c r="L430" s="941" t="s">
        <v>138</v>
      </c>
      <c r="M430" s="959" t="s">
        <v>1208</v>
      </c>
      <c r="N430" s="953" t="s">
        <v>355</v>
      </c>
      <c r="O430" s="936">
        <v>0</v>
      </c>
      <c r="P430" s="936">
        <v>3068.8647892376684</v>
      </c>
      <c r="Q430" s="936">
        <v>2511.9201793721973</v>
      </c>
      <c r="R430" s="936">
        <v>0</v>
      </c>
      <c r="S430" s="936">
        <v>0</v>
      </c>
      <c r="T430" s="936">
        <v>3834.0655059928049</v>
      </c>
      <c r="U430" s="936">
        <v>3244.3074434324817</v>
      </c>
      <c r="V430" s="936">
        <v>0</v>
      </c>
      <c r="W430" s="944"/>
      <c r="X430" s="944"/>
      <c r="Y430" s="944"/>
    </row>
    <row r="431" spans="1:25" s="464" customFormat="1">
      <c r="A431" s="938" t="s">
        <v>119</v>
      </c>
      <c r="B431" s="967" t="s">
        <v>986</v>
      </c>
      <c r="C431" s="939"/>
      <c r="D431" s="940" t="s">
        <v>1455</v>
      </c>
      <c r="E431" s="939"/>
      <c r="F431" s="939"/>
      <c r="G431" s="939"/>
      <c r="H431" s="939"/>
      <c r="I431" s="939"/>
      <c r="J431" s="939"/>
      <c r="K431" s="939"/>
      <c r="L431" s="941" t="s">
        <v>139</v>
      </c>
      <c r="M431" s="959" t="s">
        <v>487</v>
      </c>
      <c r="N431" s="953" t="s">
        <v>314</v>
      </c>
      <c r="O431" s="968">
        <v>81.2</v>
      </c>
      <c r="P431" s="968">
        <v>81.2</v>
      </c>
      <c r="Q431" s="968">
        <v>81.2</v>
      </c>
      <c r="R431" s="968">
        <v>0</v>
      </c>
      <c r="S431" s="968">
        <v>79.900000000000006</v>
      </c>
      <c r="T431" s="968">
        <v>84.77000000000001</v>
      </c>
      <c r="U431" s="968">
        <v>84.77000000000001</v>
      </c>
      <c r="V431" s="936"/>
      <c r="W431" s="944"/>
      <c r="X431" s="944"/>
      <c r="Y431" s="944"/>
    </row>
    <row r="432" spans="1:25">
      <c r="A432" s="932" t="s">
        <v>119</v>
      </c>
      <c r="B432" s="967" t="s">
        <v>983</v>
      </c>
      <c r="C432" s="921"/>
      <c r="D432" s="933" t="s">
        <v>1479</v>
      </c>
      <c r="E432" s="921"/>
      <c r="F432" s="921"/>
      <c r="G432" s="921"/>
      <c r="H432" s="921"/>
      <c r="I432" s="921"/>
      <c r="J432" s="921"/>
      <c r="K432" s="921"/>
      <c r="L432" s="945" t="s">
        <v>1159</v>
      </c>
      <c r="M432" s="954" t="s">
        <v>971</v>
      </c>
      <c r="N432" s="955" t="s">
        <v>314</v>
      </c>
      <c r="O432" s="969">
        <v>40.6</v>
      </c>
      <c r="P432" s="969">
        <v>40.6</v>
      </c>
      <c r="Q432" s="969">
        <v>40.6</v>
      </c>
      <c r="R432" s="970">
        <v>0</v>
      </c>
      <c r="S432" s="969">
        <v>39.950000000000003</v>
      </c>
      <c r="T432" s="969">
        <v>42.385000000000005</v>
      </c>
      <c r="U432" s="969">
        <v>42.385000000000005</v>
      </c>
      <c r="V432" s="937"/>
      <c r="W432" s="776"/>
      <c r="X432" s="776"/>
      <c r="Y432" s="776"/>
    </row>
    <row r="433" spans="1:25">
      <c r="A433" s="932" t="s">
        <v>119</v>
      </c>
      <c r="B433" s="967" t="s">
        <v>979</v>
      </c>
      <c r="C433" s="921"/>
      <c r="D433" s="933" t="s">
        <v>1480</v>
      </c>
      <c r="E433" s="921"/>
      <c r="F433" s="921"/>
      <c r="G433" s="921"/>
      <c r="H433" s="921"/>
      <c r="I433" s="921"/>
      <c r="J433" s="921"/>
      <c r="K433" s="921"/>
      <c r="L433" s="945" t="s">
        <v>1160</v>
      </c>
      <c r="M433" s="954" t="s">
        <v>972</v>
      </c>
      <c r="N433" s="955" t="s">
        <v>484</v>
      </c>
      <c r="O433" s="948">
        <v>0</v>
      </c>
      <c r="P433" s="948">
        <v>36.08</v>
      </c>
      <c r="Q433" s="948">
        <v>35</v>
      </c>
      <c r="R433" s="937">
        <v>-1.0799999999999983</v>
      </c>
      <c r="S433" s="948">
        <v>0</v>
      </c>
      <c r="T433" s="948">
        <v>36.64</v>
      </c>
      <c r="U433" s="948">
        <v>36.64</v>
      </c>
      <c r="V433" s="937"/>
      <c r="W433" s="776"/>
      <c r="X433" s="776"/>
      <c r="Y433" s="776"/>
    </row>
    <row r="434" spans="1:25">
      <c r="A434" s="932" t="s">
        <v>119</v>
      </c>
      <c r="B434" s="967" t="s">
        <v>984</v>
      </c>
      <c r="C434" s="921"/>
      <c r="D434" s="933" t="s">
        <v>1481</v>
      </c>
      <c r="E434" s="921"/>
      <c r="F434" s="921"/>
      <c r="G434" s="921"/>
      <c r="H434" s="921"/>
      <c r="I434" s="921"/>
      <c r="J434" s="921"/>
      <c r="K434" s="921"/>
      <c r="L434" s="945" t="s">
        <v>1161</v>
      </c>
      <c r="M434" s="954" t="s">
        <v>973</v>
      </c>
      <c r="N434" s="955" t="s">
        <v>314</v>
      </c>
      <c r="O434" s="970">
        <v>40.6</v>
      </c>
      <c r="P434" s="970">
        <v>40.6</v>
      </c>
      <c r="Q434" s="970">
        <v>40.6</v>
      </c>
      <c r="R434" s="970">
        <v>0</v>
      </c>
      <c r="S434" s="970">
        <v>39.950000000000003</v>
      </c>
      <c r="T434" s="970">
        <v>42.385000000000005</v>
      </c>
      <c r="U434" s="970">
        <v>42.385000000000005</v>
      </c>
      <c r="V434" s="937"/>
      <c r="W434" s="776"/>
      <c r="X434" s="776"/>
      <c r="Y434" s="776"/>
    </row>
    <row r="435" spans="1:25">
      <c r="A435" s="932" t="s">
        <v>119</v>
      </c>
      <c r="B435" s="967" t="s">
        <v>978</v>
      </c>
      <c r="C435" s="921"/>
      <c r="D435" s="933" t="s">
        <v>1482</v>
      </c>
      <c r="E435" s="921"/>
      <c r="F435" s="921"/>
      <c r="G435" s="921"/>
      <c r="H435" s="921"/>
      <c r="I435" s="921"/>
      <c r="J435" s="921"/>
      <c r="K435" s="921"/>
      <c r="L435" s="945" t="s">
        <v>1162</v>
      </c>
      <c r="M435" s="954" t="s">
        <v>974</v>
      </c>
      <c r="N435" s="955" t="s">
        <v>484</v>
      </c>
      <c r="O435" s="948">
        <v>0</v>
      </c>
      <c r="P435" s="948">
        <v>36.64</v>
      </c>
      <c r="Q435" s="948">
        <v>35.99</v>
      </c>
      <c r="R435" s="937">
        <v>-0.64999999999999858</v>
      </c>
      <c r="S435" s="948">
        <v>0</v>
      </c>
      <c r="T435" s="948">
        <v>52.8</v>
      </c>
      <c r="U435" s="948">
        <v>39.71</v>
      </c>
      <c r="V435" s="937"/>
      <c r="W435" s="776"/>
      <c r="X435" s="776"/>
      <c r="Y435" s="776"/>
    </row>
    <row r="436" spans="1:25">
      <c r="A436" s="769" t="s">
        <v>123</v>
      </c>
      <c r="B436" s="930" t="s">
        <v>822</v>
      </c>
      <c r="C436" s="921"/>
      <c r="D436" s="921"/>
      <c r="E436" s="921"/>
      <c r="F436" s="921"/>
      <c r="G436" s="921"/>
      <c r="H436" s="921"/>
      <c r="I436" s="921"/>
      <c r="J436" s="921"/>
      <c r="K436" s="921"/>
      <c r="L436" s="672" t="s">
        <v>2870</v>
      </c>
      <c r="M436" s="931"/>
      <c r="N436" s="931"/>
      <c r="O436" s="931"/>
      <c r="P436" s="931"/>
      <c r="Q436" s="931"/>
      <c r="R436" s="931"/>
      <c r="S436" s="931"/>
      <c r="T436" s="931"/>
      <c r="U436" s="931"/>
      <c r="V436" s="931"/>
      <c r="W436" s="931"/>
      <c r="X436" s="931"/>
      <c r="Y436" s="931"/>
    </row>
    <row r="437" spans="1:25">
      <c r="A437" s="932" t="s">
        <v>123</v>
      </c>
      <c r="B437" s="921"/>
      <c r="C437" s="921"/>
      <c r="D437" s="933" t="s">
        <v>1306</v>
      </c>
      <c r="E437" s="921"/>
      <c r="F437" s="921"/>
      <c r="G437" s="921"/>
      <c r="H437" s="921"/>
      <c r="I437" s="921"/>
      <c r="J437" s="921"/>
      <c r="K437" s="921"/>
      <c r="L437" s="934" t="s">
        <v>17</v>
      </c>
      <c r="M437" s="935" t="s">
        <v>452</v>
      </c>
      <c r="N437" s="926" t="s">
        <v>355</v>
      </c>
      <c r="O437" s="936">
        <v>0</v>
      </c>
      <c r="P437" s="936">
        <v>951.96</v>
      </c>
      <c r="Q437" s="936">
        <v>792.38</v>
      </c>
      <c r="R437" s="936">
        <v>-159.58000000000004</v>
      </c>
      <c r="S437" s="936">
        <v>0</v>
      </c>
      <c r="T437" s="936">
        <v>1037.2823999999998</v>
      </c>
      <c r="U437" s="936">
        <v>941.30239999999992</v>
      </c>
      <c r="V437" s="937">
        <v>0</v>
      </c>
      <c r="W437" s="776"/>
      <c r="X437" s="776"/>
      <c r="Y437" s="776"/>
    </row>
    <row r="438" spans="1:25" s="464" customFormat="1" ht="22.8">
      <c r="A438" s="938" t="s">
        <v>123</v>
      </c>
      <c r="B438" s="939"/>
      <c r="C438" s="939"/>
      <c r="D438" s="940" t="s">
        <v>1352</v>
      </c>
      <c r="E438" s="939"/>
      <c r="F438" s="939"/>
      <c r="G438" s="939"/>
      <c r="H438" s="939"/>
      <c r="I438" s="939"/>
      <c r="J438" s="939"/>
      <c r="K438" s="939"/>
      <c r="L438" s="941" t="s">
        <v>154</v>
      </c>
      <c r="M438" s="942" t="s">
        <v>1116</v>
      </c>
      <c r="N438" s="943" t="s">
        <v>355</v>
      </c>
      <c r="O438" s="936">
        <v>0</v>
      </c>
      <c r="P438" s="936">
        <v>100.9</v>
      </c>
      <c r="Q438" s="936">
        <v>88.55</v>
      </c>
      <c r="R438" s="936">
        <v>-12.350000000000009</v>
      </c>
      <c r="S438" s="936">
        <v>0</v>
      </c>
      <c r="T438" s="936">
        <v>95.8</v>
      </c>
      <c r="U438" s="936">
        <v>95.8</v>
      </c>
      <c r="V438" s="936">
        <v>0</v>
      </c>
      <c r="W438" s="944"/>
      <c r="X438" s="944"/>
      <c r="Y438" s="944"/>
    </row>
    <row r="439" spans="1:25">
      <c r="A439" s="932" t="s">
        <v>123</v>
      </c>
      <c r="B439" s="921"/>
      <c r="C439" s="921"/>
      <c r="D439" s="933" t="s">
        <v>1418</v>
      </c>
      <c r="E439" s="921"/>
      <c r="F439" s="921"/>
      <c r="G439" s="921"/>
      <c r="H439" s="921"/>
      <c r="I439" s="921"/>
      <c r="J439" s="921"/>
      <c r="K439" s="921"/>
      <c r="L439" s="945" t="s">
        <v>397</v>
      </c>
      <c r="M439" s="946" t="s">
        <v>1117</v>
      </c>
      <c r="N439" s="926" t="s">
        <v>355</v>
      </c>
      <c r="O439" s="947">
        <v>0</v>
      </c>
      <c r="P439" s="947">
        <v>0</v>
      </c>
      <c r="Q439" s="947">
        <v>0</v>
      </c>
      <c r="R439" s="937">
        <v>0</v>
      </c>
      <c r="S439" s="947">
        <v>0</v>
      </c>
      <c r="T439" s="947">
        <v>0</v>
      </c>
      <c r="U439" s="947">
        <v>0</v>
      </c>
      <c r="V439" s="937">
        <v>0</v>
      </c>
      <c r="W439" s="776"/>
      <c r="X439" s="776"/>
      <c r="Y439" s="776"/>
    </row>
    <row r="440" spans="1:25">
      <c r="A440" s="932" t="s">
        <v>123</v>
      </c>
      <c r="B440" s="921"/>
      <c r="C440" s="921"/>
      <c r="D440" s="933" t="s">
        <v>1419</v>
      </c>
      <c r="E440" s="921"/>
      <c r="F440" s="921"/>
      <c r="G440" s="921"/>
      <c r="H440" s="921"/>
      <c r="I440" s="921"/>
      <c r="J440" s="921"/>
      <c r="K440" s="921"/>
      <c r="L440" s="945" t="s">
        <v>399</v>
      </c>
      <c r="M440" s="946" t="s">
        <v>454</v>
      </c>
      <c r="N440" s="926" t="s">
        <v>355</v>
      </c>
      <c r="O440" s="948"/>
      <c r="P440" s="948">
        <v>69.900000000000006</v>
      </c>
      <c r="Q440" s="948">
        <v>68.38</v>
      </c>
      <c r="R440" s="937">
        <v>-1.5200000000000102</v>
      </c>
      <c r="S440" s="948"/>
      <c r="T440" s="948">
        <v>73.69</v>
      </c>
      <c r="U440" s="948">
        <v>73.69</v>
      </c>
      <c r="V440" s="937">
        <v>0</v>
      </c>
      <c r="W440" s="776"/>
      <c r="X440" s="776"/>
      <c r="Y440" s="776"/>
    </row>
    <row r="441" spans="1:25">
      <c r="A441" s="932" t="s">
        <v>123</v>
      </c>
      <c r="B441" s="921"/>
      <c r="C441" s="921"/>
      <c r="D441" s="933" t="s">
        <v>1421</v>
      </c>
      <c r="E441" s="921"/>
      <c r="F441" s="921"/>
      <c r="G441" s="921"/>
      <c r="H441" s="921"/>
      <c r="I441" s="921"/>
      <c r="J441" s="921"/>
      <c r="K441" s="921"/>
      <c r="L441" s="945" t="s">
        <v>882</v>
      </c>
      <c r="M441" s="946" t="s">
        <v>455</v>
      </c>
      <c r="N441" s="926" t="s">
        <v>355</v>
      </c>
      <c r="O441" s="948"/>
      <c r="P441" s="948">
        <v>31</v>
      </c>
      <c r="Q441" s="948">
        <v>20.170000000000002</v>
      </c>
      <c r="R441" s="937">
        <v>-10.829999999999998</v>
      </c>
      <c r="S441" s="948"/>
      <c r="T441" s="948">
        <v>22.11</v>
      </c>
      <c r="U441" s="948">
        <v>22.11</v>
      </c>
      <c r="V441" s="937">
        <v>0</v>
      </c>
      <c r="W441" s="776"/>
      <c r="X441" s="776"/>
      <c r="Y441" s="776"/>
    </row>
    <row r="442" spans="1:25" s="464" customFormat="1" ht="22.8">
      <c r="A442" s="938" t="s">
        <v>123</v>
      </c>
      <c r="B442" s="939"/>
      <c r="C442" s="939"/>
      <c r="D442" s="940" t="s">
        <v>1353</v>
      </c>
      <c r="E442" s="939"/>
      <c r="F442" s="939"/>
      <c r="G442" s="939"/>
      <c r="H442" s="939"/>
      <c r="I442" s="939"/>
      <c r="J442" s="939"/>
      <c r="K442" s="939"/>
      <c r="L442" s="941" t="s">
        <v>155</v>
      </c>
      <c r="M442" s="942" t="s">
        <v>1118</v>
      </c>
      <c r="N442" s="943" t="s">
        <v>355</v>
      </c>
      <c r="O442" s="936">
        <v>0</v>
      </c>
      <c r="P442" s="936">
        <v>406.05</v>
      </c>
      <c r="Q442" s="936">
        <v>406.05</v>
      </c>
      <c r="R442" s="936">
        <v>0</v>
      </c>
      <c r="S442" s="936">
        <v>0</v>
      </c>
      <c r="T442" s="936">
        <v>476.39</v>
      </c>
      <c r="U442" s="936">
        <v>469.61</v>
      </c>
      <c r="V442" s="936">
        <v>0</v>
      </c>
      <c r="W442" s="944"/>
      <c r="X442" s="944"/>
      <c r="Y442" s="944"/>
    </row>
    <row r="443" spans="1:25">
      <c r="A443" s="932" t="s">
        <v>123</v>
      </c>
      <c r="B443" s="921"/>
      <c r="C443" s="921"/>
      <c r="D443" s="933" t="s">
        <v>1423</v>
      </c>
      <c r="E443" s="921"/>
      <c r="F443" s="921"/>
      <c r="G443" s="921"/>
      <c r="H443" s="921"/>
      <c r="I443" s="921"/>
      <c r="J443" s="921"/>
      <c r="K443" s="921"/>
      <c r="L443" s="945" t="s">
        <v>453</v>
      </c>
      <c r="M443" s="946" t="s">
        <v>1119</v>
      </c>
      <c r="N443" s="926" t="s">
        <v>355</v>
      </c>
      <c r="O443" s="947">
        <v>0</v>
      </c>
      <c r="P443" s="947">
        <v>406.05</v>
      </c>
      <c r="Q443" s="947">
        <v>406.05</v>
      </c>
      <c r="R443" s="937">
        <v>0</v>
      </c>
      <c r="S443" s="947">
        <v>0</v>
      </c>
      <c r="T443" s="947">
        <v>476.39</v>
      </c>
      <c r="U443" s="947">
        <v>469.61</v>
      </c>
      <c r="V443" s="937">
        <v>0</v>
      </c>
      <c r="W443" s="776"/>
      <c r="X443" s="776"/>
      <c r="Y443" s="776"/>
    </row>
    <row r="444" spans="1:25">
      <c r="A444" s="932" t="s">
        <v>123</v>
      </c>
      <c r="B444" s="921" t="s">
        <v>411</v>
      </c>
      <c r="C444" s="921"/>
      <c r="D444" s="933" t="s">
        <v>1424</v>
      </c>
      <c r="E444" s="921"/>
      <c r="F444" s="921"/>
      <c r="G444" s="921"/>
      <c r="H444" s="921"/>
      <c r="I444" s="921"/>
      <c r="J444" s="921"/>
      <c r="K444" s="921"/>
      <c r="L444" s="945" t="s">
        <v>456</v>
      </c>
      <c r="M444" s="946" t="s">
        <v>1120</v>
      </c>
      <c r="N444" s="926" t="s">
        <v>355</v>
      </c>
      <c r="O444" s="947">
        <v>0</v>
      </c>
      <c r="P444" s="947">
        <v>0</v>
      </c>
      <c r="Q444" s="947">
        <v>0</v>
      </c>
      <c r="R444" s="937">
        <v>0</v>
      </c>
      <c r="S444" s="947">
        <v>0</v>
      </c>
      <c r="T444" s="947">
        <v>0</v>
      </c>
      <c r="U444" s="947">
        <v>0</v>
      </c>
      <c r="V444" s="937">
        <v>0</v>
      </c>
      <c r="W444" s="776"/>
      <c r="X444" s="776"/>
      <c r="Y444" s="776"/>
    </row>
    <row r="445" spans="1:25">
      <c r="A445" s="932" t="s">
        <v>123</v>
      </c>
      <c r="B445" s="921" t="s">
        <v>412</v>
      </c>
      <c r="C445" s="921"/>
      <c r="D445" s="933" t="s">
        <v>1425</v>
      </c>
      <c r="E445" s="921"/>
      <c r="F445" s="921"/>
      <c r="G445" s="921"/>
      <c r="H445" s="921"/>
      <c r="I445" s="921"/>
      <c r="J445" s="921"/>
      <c r="K445" s="921"/>
      <c r="L445" s="945" t="s">
        <v>457</v>
      </c>
      <c r="M445" s="946" t="s">
        <v>1121</v>
      </c>
      <c r="N445" s="926" t="s">
        <v>355</v>
      </c>
      <c r="O445" s="947">
        <v>0</v>
      </c>
      <c r="P445" s="947">
        <v>0</v>
      </c>
      <c r="Q445" s="947">
        <v>0</v>
      </c>
      <c r="R445" s="937">
        <v>0</v>
      </c>
      <c r="S445" s="947">
        <v>0</v>
      </c>
      <c r="T445" s="947">
        <v>0</v>
      </c>
      <c r="U445" s="947">
        <v>0</v>
      </c>
      <c r="V445" s="937">
        <v>0</v>
      </c>
      <c r="W445" s="776"/>
      <c r="X445" s="776"/>
      <c r="Y445" s="776"/>
    </row>
    <row r="446" spans="1:25">
      <c r="A446" s="932" t="s">
        <v>123</v>
      </c>
      <c r="B446" s="921"/>
      <c r="C446" s="921"/>
      <c r="D446" s="933" t="s">
        <v>1456</v>
      </c>
      <c r="E446" s="921"/>
      <c r="F446" s="921"/>
      <c r="G446" s="921"/>
      <c r="H446" s="921"/>
      <c r="I446" s="921"/>
      <c r="J446" s="921"/>
      <c r="K446" s="921"/>
      <c r="L446" s="945" t="s">
        <v>458</v>
      </c>
      <c r="M446" s="946" t="s">
        <v>1122</v>
      </c>
      <c r="N446" s="926" t="s">
        <v>355</v>
      </c>
      <c r="O446" s="948"/>
      <c r="P446" s="948"/>
      <c r="Q446" s="948"/>
      <c r="R446" s="937">
        <v>0</v>
      </c>
      <c r="S446" s="948"/>
      <c r="T446" s="948"/>
      <c r="U446" s="948"/>
      <c r="V446" s="937">
        <v>0</v>
      </c>
      <c r="W446" s="776"/>
      <c r="X446" s="776"/>
      <c r="Y446" s="776"/>
    </row>
    <row r="447" spans="1:25">
      <c r="A447" s="932" t="s">
        <v>123</v>
      </c>
      <c r="B447" s="921" t="s">
        <v>405</v>
      </c>
      <c r="C447" s="921"/>
      <c r="D447" s="933" t="s">
        <v>1457</v>
      </c>
      <c r="E447" s="921"/>
      <c r="F447" s="921"/>
      <c r="G447" s="921"/>
      <c r="H447" s="921"/>
      <c r="I447" s="921"/>
      <c r="J447" s="921"/>
      <c r="K447" s="921"/>
      <c r="L447" s="945" t="s">
        <v>459</v>
      </c>
      <c r="M447" s="946" t="s">
        <v>1123</v>
      </c>
      <c r="N447" s="926" t="s">
        <v>355</v>
      </c>
      <c r="O447" s="947">
        <v>0</v>
      </c>
      <c r="P447" s="947">
        <v>0</v>
      </c>
      <c r="Q447" s="947">
        <v>0</v>
      </c>
      <c r="R447" s="937">
        <v>0</v>
      </c>
      <c r="S447" s="947">
        <v>0</v>
      </c>
      <c r="T447" s="947">
        <v>0</v>
      </c>
      <c r="U447" s="947">
        <v>0</v>
      </c>
      <c r="V447" s="937">
        <v>0</v>
      </c>
      <c r="W447" s="776"/>
      <c r="X447" s="776"/>
      <c r="Y447" s="776"/>
    </row>
    <row r="448" spans="1:25">
      <c r="A448" s="932" t="s">
        <v>123</v>
      </c>
      <c r="B448" s="921" t="s">
        <v>407</v>
      </c>
      <c r="C448" s="921"/>
      <c r="D448" s="933" t="s">
        <v>1458</v>
      </c>
      <c r="E448" s="921"/>
      <c r="F448" s="921"/>
      <c r="G448" s="921"/>
      <c r="H448" s="921"/>
      <c r="I448" s="921"/>
      <c r="J448" s="921"/>
      <c r="K448" s="921"/>
      <c r="L448" s="945" t="s">
        <v>1187</v>
      </c>
      <c r="M448" s="946" t="s">
        <v>1191</v>
      </c>
      <c r="N448" s="926" t="s">
        <v>355</v>
      </c>
      <c r="O448" s="947">
        <v>0</v>
      </c>
      <c r="P448" s="947">
        <v>0</v>
      </c>
      <c r="Q448" s="947">
        <v>0</v>
      </c>
      <c r="R448" s="937">
        <v>0</v>
      </c>
      <c r="S448" s="947">
        <v>0</v>
      </c>
      <c r="T448" s="947">
        <v>0</v>
      </c>
      <c r="U448" s="947">
        <v>0</v>
      </c>
      <c r="V448" s="937">
        <v>0</v>
      </c>
      <c r="W448" s="776"/>
      <c r="X448" s="776"/>
      <c r="Y448" s="776"/>
    </row>
    <row r="449" spans="1:25">
      <c r="A449" s="932" t="s">
        <v>123</v>
      </c>
      <c r="B449" s="921" t="s">
        <v>409</v>
      </c>
      <c r="C449" s="921"/>
      <c r="D449" s="933" t="s">
        <v>1459</v>
      </c>
      <c r="E449" s="921"/>
      <c r="F449" s="921"/>
      <c r="G449" s="921"/>
      <c r="H449" s="921"/>
      <c r="I449" s="921"/>
      <c r="J449" s="921"/>
      <c r="K449" s="921"/>
      <c r="L449" s="945" t="s">
        <v>1188</v>
      </c>
      <c r="M449" s="946" t="s">
        <v>1192</v>
      </c>
      <c r="N449" s="926" t="s">
        <v>355</v>
      </c>
      <c r="O449" s="947">
        <v>0</v>
      </c>
      <c r="P449" s="947">
        <v>0</v>
      </c>
      <c r="Q449" s="947">
        <v>0</v>
      </c>
      <c r="R449" s="937">
        <v>0</v>
      </c>
      <c r="S449" s="947">
        <v>0</v>
      </c>
      <c r="T449" s="947">
        <v>0</v>
      </c>
      <c r="U449" s="947">
        <v>0</v>
      </c>
      <c r="V449" s="937">
        <v>0</v>
      </c>
      <c r="W449" s="776"/>
      <c r="X449" s="776"/>
      <c r="Y449" s="776"/>
    </row>
    <row r="450" spans="1:25">
      <c r="A450" s="932" t="s">
        <v>123</v>
      </c>
      <c r="B450" s="921" t="s">
        <v>410</v>
      </c>
      <c r="C450" s="921"/>
      <c r="D450" s="933" t="s">
        <v>1460</v>
      </c>
      <c r="E450" s="921"/>
      <c r="F450" s="921"/>
      <c r="G450" s="921"/>
      <c r="H450" s="921"/>
      <c r="I450" s="921"/>
      <c r="J450" s="921"/>
      <c r="K450" s="921"/>
      <c r="L450" s="945" t="s">
        <v>1189</v>
      </c>
      <c r="M450" s="946" t="s">
        <v>1193</v>
      </c>
      <c r="N450" s="926" t="s">
        <v>355</v>
      </c>
      <c r="O450" s="947">
        <v>0</v>
      </c>
      <c r="P450" s="947">
        <v>0</v>
      </c>
      <c r="Q450" s="947">
        <v>0</v>
      </c>
      <c r="R450" s="937">
        <v>0</v>
      </c>
      <c r="S450" s="947">
        <v>0</v>
      </c>
      <c r="T450" s="947">
        <v>0</v>
      </c>
      <c r="U450" s="947">
        <v>0</v>
      </c>
      <c r="V450" s="937">
        <v>0</v>
      </c>
      <c r="W450" s="776"/>
      <c r="X450" s="776"/>
      <c r="Y450" s="776"/>
    </row>
    <row r="451" spans="1:25">
      <c r="A451" s="932" t="s">
        <v>123</v>
      </c>
      <c r="B451" s="949" t="s">
        <v>1070</v>
      </c>
      <c r="C451" s="921"/>
      <c r="D451" s="933" t="s">
        <v>1461</v>
      </c>
      <c r="E451" s="921"/>
      <c r="F451" s="921"/>
      <c r="G451" s="921"/>
      <c r="H451" s="921"/>
      <c r="I451" s="921"/>
      <c r="J451" s="921"/>
      <c r="K451" s="921"/>
      <c r="L451" s="945" t="s">
        <v>1190</v>
      </c>
      <c r="M451" s="946" t="s">
        <v>1194</v>
      </c>
      <c r="N451" s="926" t="s">
        <v>355</v>
      </c>
      <c r="O451" s="947">
        <v>0</v>
      </c>
      <c r="P451" s="947">
        <v>0</v>
      </c>
      <c r="Q451" s="947">
        <v>0</v>
      </c>
      <c r="R451" s="937">
        <v>0</v>
      </c>
      <c r="S451" s="947">
        <v>0</v>
      </c>
      <c r="T451" s="947">
        <v>0</v>
      </c>
      <c r="U451" s="947">
        <v>0</v>
      </c>
      <c r="V451" s="937">
        <v>0</v>
      </c>
      <c r="W451" s="776"/>
      <c r="X451" s="776"/>
      <c r="Y451" s="776"/>
    </row>
    <row r="452" spans="1:25" s="464" customFormat="1" ht="57">
      <c r="A452" s="938" t="s">
        <v>123</v>
      </c>
      <c r="B452" s="939"/>
      <c r="C452" s="939"/>
      <c r="D452" s="940" t="s">
        <v>1354</v>
      </c>
      <c r="E452" s="939"/>
      <c r="F452" s="939"/>
      <c r="G452" s="939"/>
      <c r="H452" s="939"/>
      <c r="I452" s="939"/>
      <c r="J452" s="939"/>
      <c r="K452" s="939"/>
      <c r="L452" s="941" t="s">
        <v>363</v>
      </c>
      <c r="M452" s="942" t="s">
        <v>1124</v>
      </c>
      <c r="N452" s="943" t="s">
        <v>355</v>
      </c>
      <c r="O452" s="950"/>
      <c r="P452" s="950"/>
      <c r="Q452" s="950"/>
      <c r="R452" s="936">
        <v>0</v>
      </c>
      <c r="S452" s="950"/>
      <c r="T452" s="950"/>
      <c r="U452" s="950"/>
      <c r="V452" s="936">
        <v>0</v>
      </c>
      <c r="W452" s="944"/>
      <c r="X452" s="944"/>
      <c r="Y452" s="944"/>
    </row>
    <row r="453" spans="1:25" s="464" customFormat="1" ht="45.6">
      <c r="A453" s="938" t="s">
        <v>123</v>
      </c>
      <c r="B453" s="939"/>
      <c r="C453" s="939"/>
      <c r="D453" s="940" t="s">
        <v>1355</v>
      </c>
      <c r="E453" s="939"/>
      <c r="F453" s="939"/>
      <c r="G453" s="939"/>
      <c r="H453" s="939"/>
      <c r="I453" s="939"/>
      <c r="J453" s="939"/>
      <c r="K453" s="939"/>
      <c r="L453" s="941" t="s">
        <v>365</v>
      </c>
      <c r="M453" s="942" t="s">
        <v>1297</v>
      </c>
      <c r="N453" s="943" t="s">
        <v>355</v>
      </c>
      <c r="O453" s="951">
        <v>0</v>
      </c>
      <c r="P453" s="951">
        <v>276.89</v>
      </c>
      <c r="Q453" s="951">
        <v>276.89</v>
      </c>
      <c r="R453" s="936">
        <v>0</v>
      </c>
      <c r="S453" s="951">
        <v>0</v>
      </c>
      <c r="T453" s="951">
        <v>314.04239999999999</v>
      </c>
      <c r="U453" s="951">
        <v>314.04239999999999</v>
      </c>
      <c r="V453" s="936">
        <v>0</v>
      </c>
      <c r="W453" s="944"/>
      <c r="X453" s="944"/>
      <c r="Y453" s="944"/>
    </row>
    <row r="454" spans="1:25">
      <c r="A454" s="932" t="s">
        <v>123</v>
      </c>
      <c r="B454" s="848" t="s">
        <v>1163</v>
      </c>
      <c r="C454" s="921"/>
      <c r="D454" s="933" t="s">
        <v>1429</v>
      </c>
      <c r="E454" s="921"/>
      <c r="F454" s="921"/>
      <c r="G454" s="921"/>
      <c r="H454" s="921"/>
      <c r="I454" s="921"/>
      <c r="J454" s="921"/>
      <c r="K454" s="921"/>
      <c r="L454" s="945" t="s">
        <v>466</v>
      </c>
      <c r="M454" s="946" t="s">
        <v>1125</v>
      </c>
      <c r="N454" s="926" t="s">
        <v>355</v>
      </c>
      <c r="O454" s="947">
        <v>0</v>
      </c>
      <c r="P454" s="947">
        <v>212.67</v>
      </c>
      <c r="Q454" s="947">
        <v>212.67</v>
      </c>
      <c r="R454" s="937">
        <v>0</v>
      </c>
      <c r="S454" s="947">
        <v>0</v>
      </c>
      <c r="T454" s="947">
        <v>241.2</v>
      </c>
      <c r="U454" s="947">
        <v>241.2</v>
      </c>
      <c r="V454" s="937">
        <v>0</v>
      </c>
      <c r="W454" s="776"/>
      <c r="X454" s="776"/>
      <c r="Y454" s="776"/>
    </row>
    <row r="455" spans="1:25" ht="22.8">
      <c r="A455" s="932" t="s">
        <v>123</v>
      </c>
      <c r="B455" s="848" t="s">
        <v>1164</v>
      </c>
      <c r="C455" s="921"/>
      <c r="D455" s="933" t="s">
        <v>1430</v>
      </c>
      <c r="E455" s="921"/>
      <c r="F455" s="921"/>
      <c r="G455" s="921"/>
      <c r="H455" s="921"/>
      <c r="I455" s="921"/>
      <c r="J455" s="921"/>
      <c r="K455" s="921"/>
      <c r="L455" s="945" t="s">
        <v>473</v>
      </c>
      <c r="M455" s="946" t="s">
        <v>1298</v>
      </c>
      <c r="N455" s="926" t="s">
        <v>355</v>
      </c>
      <c r="O455" s="947">
        <v>0</v>
      </c>
      <c r="P455" s="947">
        <v>64.22</v>
      </c>
      <c r="Q455" s="947">
        <v>64.22</v>
      </c>
      <c r="R455" s="937">
        <v>0</v>
      </c>
      <c r="S455" s="947">
        <v>0</v>
      </c>
      <c r="T455" s="947">
        <v>72.842399999999998</v>
      </c>
      <c r="U455" s="947">
        <v>72.842399999999998</v>
      </c>
      <c r="V455" s="937">
        <v>0</v>
      </c>
      <c r="W455" s="776"/>
      <c r="X455" s="776"/>
      <c r="Y455" s="776"/>
    </row>
    <row r="456" spans="1:25" s="464" customFormat="1">
      <c r="A456" s="938" t="s">
        <v>123</v>
      </c>
      <c r="B456" s="939"/>
      <c r="C456" s="939"/>
      <c r="D456" s="940" t="s">
        <v>1408</v>
      </c>
      <c r="E456" s="939"/>
      <c r="F456" s="939"/>
      <c r="G456" s="939"/>
      <c r="H456" s="939"/>
      <c r="I456" s="939"/>
      <c r="J456" s="939"/>
      <c r="K456" s="939"/>
      <c r="L456" s="941" t="s">
        <v>367</v>
      </c>
      <c r="M456" s="942" t="s">
        <v>1126</v>
      </c>
      <c r="N456" s="943" t="s">
        <v>355</v>
      </c>
      <c r="O456" s="950"/>
      <c r="P456" s="950"/>
      <c r="Q456" s="950"/>
      <c r="R456" s="936">
        <v>0</v>
      </c>
      <c r="S456" s="950"/>
      <c r="T456" s="950"/>
      <c r="U456" s="950"/>
      <c r="V456" s="936">
        <v>0</v>
      </c>
      <c r="W456" s="944"/>
      <c r="X456" s="944"/>
      <c r="Y456" s="944"/>
    </row>
    <row r="457" spans="1:25" s="464" customFormat="1">
      <c r="A457" s="938" t="s">
        <v>123</v>
      </c>
      <c r="B457" s="939"/>
      <c r="C457" s="939"/>
      <c r="D457" s="940" t="s">
        <v>1462</v>
      </c>
      <c r="E457" s="939"/>
      <c r="F457" s="939"/>
      <c r="G457" s="939"/>
      <c r="H457" s="939"/>
      <c r="I457" s="939"/>
      <c r="J457" s="939"/>
      <c r="K457" s="939"/>
      <c r="L457" s="941" t="s">
        <v>1003</v>
      </c>
      <c r="M457" s="942" t="s">
        <v>1127</v>
      </c>
      <c r="N457" s="943" t="s">
        <v>355</v>
      </c>
      <c r="O457" s="950"/>
      <c r="P457" s="950">
        <v>67.73</v>
      </c>
      <c r="Q457" s="950">
        <v>0</v>
      </c>
      <c r="R457" s="936">
        <v>-67.73</v>
      </c>
      <c r="S457" s="950"/>
      <c r="T457" s="950">
        <v>13.8</v>
      </c>
      <c r="U457" s="950">
        <v>0</v>
      </c>
      <c r="V457" s="936">
        <v>0</v>
      </c>
      <c r="W457" s="944"/>
      <c r="X457" s="944"/>
      <c r="Y457" s="944"/>
    </row>
    <row r="458" spans="1:25" s="464" customFormat="1">
      <c r="A458" s="938" t="s">
        <v>123</v>
      </c>
      <c r="B458" s="939"/>
      <c r="C458" s="939"/>
      <c r="D458" s="940" t="s">
        <v>1463</v>
      </c>
      <c r="E458" s="939"/>
      <c r="F458" s="939"/>
      <c r="G458" s="939"/>
      <c r="H458" s="939"/>
      <c r="I458" s="939"/>
      <c r="J458" s="939"/>
      <c r="K458" s="939"/>
      <c r="L458" s="941" t="s">
        <v>1128</v>
      </c>
      <c r="M458" s="942" t="s">
        <v>1129</v>
      </c>
      <c r="N458" s="943" t="s">
        <v>355</v>
      </c>
      <c r="O458" s="936">
        <v>0</v>
      </c>
      <c r="P458" s="936">
        <v>100.38999999999999</v>
      </c>
      <c r="Q458" s="936">
        <v>20.89</v>
      </c>
      <c r="R458" s="936">
        <v>-79.499999999999986</v>
      </c>
      <c r="S458" s="936">
        <v>0</v>
      </c>
      <c r="T458" s="936">
        <v>137.25</v>
      </c>
      <c r="U458" s="936">
        <v>61.85</v>
      </c>
      <c r="V458" s="936">
        <v>0</v>
      </c>
      <c r="W458" s="944"/>
      <c r="X458" s="944"/>
      <c r="Y458" s="944"/>
    </row>
    <row r="459" spans="1:25">
      <c r="A459" s="932" t="s">
        <v>123</v>
      </c>
      <c r="B459" s="921"/>
      <c r="C459" s="921"/>
      <c r="D459" s="933" t="s">
        <v>1463</v>
      </c>
      <c r="E459" s="921" t="s">
        <v>1131</v>
      </c>
      <c r="F459" s="921"/>
      <c r="G459" s="921"/>
      <c r="H459" s="921"/>
      <c r="I459" s="921"/>
      <c r="J459" s="921"/>
      <c r="K459" s="921"/>
      <c r="L459" s="945" t="s">
        <v>1130</v>
      </c>
      <c r="M459" s="946" t="s">
        <v>1131</v>
      </c>
      <c r="N459" s="926" t="s">
        <v>355</v>
      </c>
      <c r="O459" s="948"/>
      <c r="P459" s="948"/>
      <c r="Q459" s="948"/>
      <c r="R459" s="937">
        <v>0</v>
      </c>
      <c r="S459" s="948"/>
      <c r="T459" s="948"/>
      <c r="U459" s="948"/>
      <c r="V459" s="937">
        <v>0</v>
      </c>
      <c r="W459" s="776"/>
      <c r="X459" s="776"/>
      <c r="Y459" s="776"/>
    </row>
    <row r="460" spans="1:25">
      <c r="A460" s="932" t="s">
        <v>123</v>
      </c>
      <c r="B460" s="921"/>
      <c r="C460" s="921"/>
      <c r="D460" s="933" t="s">
        <v>1463</v>
      </c>
      <c r="E460" s="921" t="s">
        <v>1133</v>
      </c>
      <c r="F460" s="921"/>
      <c r="G460" s="921"/>
      <c r="H460" s="921"/>
      <c r="I460" s="921"/>
      <c r="J460" s="921"/>
      <c r="K460" s="921"/>
      <c r="L460" s="945" t="s">
        <v>1132</v>
      </c>
      <c r="M460" s="946" t="s">
        <v>1133</v>
      </c>
      <c r="N460" s="926" t="s">
        <v>355</v>
      </c>
      <c r="O460" s="948"/>
      <c r="P460" s="948"/>
      <c r="Q460" s="948"/>
      <c r="R460" s="937">
        <v>0</v>
      </c>
      <c r="S460" s="948"/>
      <c r="T460" s="948"/>
      <c r="U460" s="948"/>
      <c r="V460" s="937">
        <v>0</v>
      </c>
      <c r="W460" s="776"/>
      <c r="X460" s="776"/>
      <c r="Y460" s="776"/>
    </row>
    <row r="461" spans="1:25">
      <c r="A461" s="932" t="s">
        <v>123</v>
      </c>
      <c r="B461" s="921"/>
      <c r="C461" s="921"/>
      <c r="D461" s="933" t="s">
        <v>1463</v>
      </c>
      <c r="E461" s="921" t="s">
        <v>1135</v>
      </c>
      <c r="F461" s="921"/>
      <c r="G461" s="921"/>
      <c r="H461" s="921"/>
      <c r="I461" s="921"/>
      <c r="J461" s="921"/>
      <c r="K461" s="921"/>
      <c r="L461" s="945" t="s">
        <v>1134</v>
      </c>
      <c r="M461" s="946" t="s">
        <v>1135</v>
      </c>
      <c r="N461" s="926" t="s">
        <v>355</v>
      </c>
      <c r="O461" s="948"/>
      <c r="P461" s="948">
        <v>20.89</v>
      </c>
      <c r="Q461" s="948">
        <v>20.89</v>
      </c>
      <c r="R461" s="937">
        <v>0</v>
      </c>
      <c r="S461" s="948"/>
      <c r="T461" s="948">
        <v>21.85</v>
      </c>
      <c r="U461" s="948">
        <v>21.85</v>
      </c>
      <c r="V461" s="937">
        <v>0</v>
      </c>
      <c r="W461" s="776"/>
      <c r="X461" s="776"/>
      <c r="Y461" s="776"/>
    </row>
    <row r="462" spans="1:25">
      <c r="A462" s="932" t="s">
        <v>123</v>
      </c>
      <c r="B462" s="921"/>
      <c r="C462" s="921"/>
      <c r="D462" s="933" t="s">
        <v>1463</v>
      </c>
      <c r="E462" s="921" t="s">
        <v>460</v>
      </c>
      <c r="F462" s="921"/>
      <c r="G462" s="921"/>
      <c r="H462" s="921"/>
      <c r="I462" s="921"/>
      <c r="J462" s="921"/>
      <c r="K462" s="921"/>
      <c r="L462" s="945" t="s">
        <v>1136</v>
      </c>
      <c r="M462" s="946" t="s">
        <v>460</v>
      </c>
      <c r="N462" s="926" t="s">
        <v>355</v>
      </c>
      <c r="O462" s="948"/>
      <c r="P462" s="948"/>
      <c r="Q462" s="948"/>
      <c r="R462" s="937">
        <v>0</v>
      </c>
      <c r="S462" s="948"/>
      <c r="T462" s="948"/>
      <c r="U462" s="948"/>
      <c r="V462" s="937">
        <v>0</v>
      </c>
      <c r="W462" s="776"/>
      <c r="X462" s="776"/>
      <c r="Y462" s="776"/>
    </row>
    <row r="463" spans="1:25">
      <c r="A463" s="930">
        <v>6</v>
      </c>
      <c r="B463" s="921"/>
      <c r="C463" s="921"/>
      <c r="D463" s="933" t="s">
        <v>1463</v>
      </c>
      <c r="E463" s="921" t="s">
        <v>2782</v>
      </c>
      <c r="F463" s="921"/>
      <c r="G463" s="921"/>
      <c r="H463" s="921"/>
      <c r="I463" s="921"/>
      <c r="J463" s="921"/>
      <c r="K463" s="646"/>
      <c r="L463" s="869" t="s">
        <v>2781</v>
      </c>
      <c r="M463" s="952" t="s">
        <v>2782</v>
      </c>
      <c r="N463" s="926" t="s">
        <v>355</v>
      </c>
      <c r="O463" s="948"/>
      <c r="P463" s="948">
        <v>46.62</v>
      </c>
      <c r="Q463" s="948">
        <v>0</v>
      </c>
      <c r="R463" s="937">
        <v>-46.62</v>
      </c>
      <c r="S463" s="948"/>
      <c r="T463" s="948">
        <v>38.64</v>
      </c>
      <c r="U463" s="948">
        <v>38.64</v>
      </c>
      <c r="V463" s="937">
        <v>0</v>
      </c>
      <c r="W463" s="776"/>
      <c r="X463" s="776"/>
      <c r="Y463" s="776"/>
    </row>
    <row r="464" spans="1:25">
      <c r="A464" s="930">
        <v>6</v>
      </c>
      <c r="B464" s="921"/>
      <c r="C464" s="921"/>
      <c r="D464" s="933" t="s">
        <v>1463</v>
      </c>
      <c r="E464" s="921" t="s">
        <v>2784</v>
      </c>
      <c r="F464" s="921"/>
      <c r="G464" s="921"/>
      <c r="H464" s="921"/>
      <c r="I464" s="921"/>
      <c r="J464" s="921"/>
      <c r="K464" s="646"/>
      <c r="L464" s="869" t="s">
        <v>2783</v>
      </c>
      <c r="M464" s="952" t="s">
        <v>2784</v>
      </c>
      <c r="N464" s="926" t="s">
        <v>355</v>
      </c>
      <c r="O464" s="948"/>
      <c r="P464" s="948">
        <v>1.2</v>
      </c>
      <c r="Q464" s="948">
        <v>0</v>
      </c>
      <c r="R464" s="937">
        <v>-1.2</v>
      </c>
      <c r="S464" s="948"/>
      <c r="T464" s="948">
        <v>1.36</v>
      </c>
      <c r="U464" s="948">
        <v>1.36</v>
      </c>
      <c r="V464" s="937">
        <v>0</v>
      </c>
      <c r="W464" s="776"/>
      <c r="X464" s="776"/>
      <c r="Y464" s="776"/>
    </row>
    <row r="465" spans="1:25">
      <c r="A465" s="930">
        <v>6</v>
      </c>
      <c r="B465" s="921"/>
      <c r="C465" s="921"/>
      <c r="D465" s="933" t="s">
        <v>1463</v>
      </c>
      <c r="E465" s="921" t="s">
        <v>330</v>
      </c>
      <c r="F465" s="921"/>
      <c r="G465" s="921"/>
      <c r="H465" s="921"/>
      <c r="I465" s="921"/>
      <c r="J465" s="921"/>
      <c r="K465" s="646"/>
      <c r="L465" s="869" t="s">
        <v>2785</v>
      </c>
      <c r="M465" s="952" t="s">
        <v>330</v>
      </c>
      <c r="N465" s="926" t="s">
        <v>355</v>
      </c>
      <c r="O465" s="948"/>
      <c r="P465" s="948">
        <v>31.68</v>
      </c>
      <c r="Q465" s="948">
        <v>0</v>
      </c>
      <c r="R465" s="937">
        <v>-31.68</v>
      </c>
      <c r="S465" s="948"/>
      <c r="T465" s="948">
        <v>73.099999999999994</v>
      </c>
      <c r="U465" s="948">
        <v>0</v>
      </c>
      <c r="V465" s="937">
        <v>0</v>
      </c>
      <c r="W465" s="776"/>
      <c r="X465" s="776"/>
      <c r="Y465" s="776"/>
    </row>
    <row r="466" spans="1:25">
      <c r="A466" s="930">
        <v>6</v>
      </c>
      <c r="B466" s="921"/>
      <c r="C466" s="921"/>
      <c r="D466" s="933" t="s">
        <v>1463</v>
      </c>
      <c r="E466" s="921" t="s">
        <v>1117</v>
      </c>
      <c r="F466" s="921"/>
      <c r="G466" s="921"/>
      <c r="H466" s="921"/>
      <c r="I466" s="921"/>
      <c r="J466" s="921"/>
      <c r="K466" s="646"/>
      <c r="L466" s="869" t="s">
        <v>2786</v>
      </c>
      <c r="M466" s="952" t="s">
        <v>1117</v>
      </c>
      <c r="N466" s="926" t="s">
        <v>355</v>
      </c>
      <c r="O466" s="948"/>
      <c r="P466" s="948">
        <v>0</v>
      </c>
      <c r="Q466" s="948">
        <v>0</v>
      </c>
      <c r="R466" s="937">
        <v>0</v>
      </c>
      <c r="S466" s="948"/>
      <c r="T466" s="948">
        <v>2.2999999999999998</v>
      </c>
      <c r="U466" s="948">
        <v>0</v>
      </c>
      <c r="V466" s="937">
        <v>0</v>
      </c>
      <c r="W466" s="776"/>
      <c r="X466" s="776"/>
      <c r="Y466" s="776"/>
    </row>
    <row r="467" spans="1:25" s="464" customFormat="1">
      <c r="A467" s="938" t="s">
        <v>123</v>
      </c>
      <c r="B467" s="939"/>
      <c r="C467" s="939"/>
      <c r="D467" s="940" t="s">
        <v>1307</v>
      </c>
      <c r="E467" s="939"/>
      <c r="F467" s="939"/>
      <c r="G467" s="939"/>
      <c r="H467" s="939"/>
      <c r="I467" s="939"/>
      <c r="J467" s="939"/>
      <c r="K467" s="939"/>
      <c r="L467" s="941" t="s">
        <v>101</v>
      </c>
      <c r="M467" s="935" t="s">
        <v>461</v>
      </c>
      <c r="N467" s="953" t="s">
        <v>355</v>
      </c>
      <c r="O467" s="936">
        <v>0</v>
      </c>
      <c r="P467" s="936">
        <v>74.709999999999994</v>
      </c>
      <c r="Q467" s="936">
        <v>46.45</v>
      </c>
      <c r="R467" s="936">
        <v>-28.259999999999991</v>
      </c>
      <c r="S467" s="936">
        <v>0</v>
      </c>
      <c r="T467" s="936">
        <v>74.83</v>
      </c>
      <c r="U467" s="936">
        <v>50.38</v>
      </c>
      <c r="V467" s="936">
        <v>0</v>
      </c>
      <c r="W467" s="944"/>
      <c r="X467" s="944"/>
      <c r="Y467" s="944"/>
    </row>
    <row r="468" spans="1:25" ht="34.200000000000003">
      <c r="A468" s="932" t="s">
        <v>123</v>
      </c>
      <c r="B468" s="921"/>
      <c r="C468" s="921"/>
      <c r="D468" s="933" t="s">
        <v>1356</v>
      </c>
      <c r="E468" s="921"/>
      <c r="F468" s="921"/>
      <c r="G468" s="921"/>
      <c r="H468" s="921"/>
      <c r="I468" s="921"/>
      <c r="J468" s="921"/>
      <c r="K468" s="921"/>
      <c r="L468" s="945" t="s">
        <v>16</v>
      </c>
      <c r="M468" s="954" t="s">
        <v>1137</v>
      </c>
      <c r="N468" s="955" t="s">
        <v>355</v>
      </c>
      <c r="O468" s="948"/>
      <c r="P468" s="948">
        <v>74.709999999999994</v>
      </c>
      <c r="Q468" s="948">
        <v>46.45</v>
      </c>
      <c r="R468" s="937">
        <v>-28.259999999999991</v>
      </c>
      <c r="S468" s="948"/>
      <c r="T468" s="948">
        <v>74.83</v>
      </c>
      <c r="U468" s="948">
        <v>50.38</v>
      </c>
      <c r="V468" s="937">
        <v>0</v>
      </c>
      <c r="W468" s="776"/>
      <c r="X468" s="776"/>
      <c r="Y468" s="776"/>
    </row>
    <row r="469" spans="1:25" ht="34.200000000000003">
      <c r="A469" s="932" t="s">
        <v>123</v>
      </c>
      <c r="B469" s="921"/>
      <c r="C469" s="921"/>
      <c r="D469" s="933" t="s">
        <v>1357</v>
      </c>
      <c r="E469" s="921"/>
      <c r="F469" s="921"/>
      <c r="G469" s="921"/>
      <c r="H469" s="921"/>
      <c r="I469" s="921"/>
      <c r="J469" s="921"/>
      <c r="K469" s="921"/>
      <c r="L469" s="945" t="s">
        <v>143</v>
      </c>
      <c r="M469" s="954" t="s">
        <v>1299</v>
      </c>
      <c r="N469" s="955" t="s">
        <v>355</v>
      </c>
      <c r="O469" s="937">
        <v>0</v>
      </c>
      <c r="P469" s="937">
        <v>0</v>
      </c>
      <c r="Q469" s="937">
        <v>0</v>
      </c>
      <c r="R469" s="937">
        <v>0</v>
      </c>
      <c r="S469" s="937">
        <v>0</v>
      </c>
      <c r="T469" s="937">
        <v>0</v>
      </c>
      <c r="U469" s="937">
        <v>0</v>
      </c>
      <c r="V469" s="937">
        <v>0</v>
      </c>
      <c r="W469" s="776"/>
      <c r="X469" s="776"/>
      <c r="Y469" s="776"/>
    </row>
    <row r="470" spans="1:25">
      <c r="A470" s="932" t="s">
        <v>123</v>
      </c>
      <c r="B470" s="921" t="s">
        <v>1165</v>
      </c>
      <c r="C470" s="921"/>
      <c r="D470" s="933" t="s">
        <v>1464</v>
      </c>
      <c r="E470" s="921"/>
      <c r="F470" s="921"/>
      <c r="G470" s="921"/>
      <c r="H470" s="921"/>
      <c r="I470" s="921"/>
      <c r="J470" s="921"/>
      <c r="K470" s="921"/>
      <c r="L470" s="945" t="s">
        <v>144</v>
      </c>
      <c r="M470" s="946" t="s">
        <v>465</v>
      </c>
      <c r="N470" s="955" t="s">
        <v>355</v>
      </c>
      <c r="O470" s="947">
        <v>0</v>
      </c>
      <c r="P470" s="947">
        <v>0</v>
      </c>
      <c r="Q470" s="947">
        <v>0</v>
      </c>
      <c r="R470" s="937">
        <v>0</v>
      </c>
      <c r="S470" s="947">
        <v>0</v>
      </c>
      <c r="T470" s="947">
        <v>0</v>
      </c>
      <c r="U470" s="947">
        <v>0</v>
      </c>
      <c r="V470" s="937">
        <v>0</v>
      </c>
      <c r="W470" s="776"/>
      <c r="X470" s="776"/>
      <c r="Y470" s="776"/>
    </row>
    <row r="471" spans="1:25" ht="22.8">
      <c r="A471" s="932" t="s">
        <v>123</v>
      </c>
      <c r="B471" s="921" t="s">
        <v>1166</v>
      </c>
      <c r="C471" s="921"/>
      <c r="D471" s="933" t="s">
        <v>1465</v>
      </c>
      <c r="E471" s="921"/>
      <c r="F471" s="921"/>
      <c r="G471" s="921"/>
      <c r="H471" s="921"/>
      <c r="I471" s="921"/>
      <c r="J471" s="921"/>
      <c r="K471" s="921"/>
      <c r="L471" s="945" t="s">
        <v>447</v>
      </c>
      <c r="M471" s="946" t="s">
        <v>1300</v>
      </c>
      <c r="N471" s="955" t="s">
        <v>355</v>
      </c>
      <c r="O471" s="947">
        <v>0</v>
      </c>
      <c r="P471" s="947">
        <v>0</v>
      </c>
      <c r="Q471" s="947">
        <v>0</v>
      </c>
      <c r="R471" s="937">
        <v>0</v>
      </c>
      <c r="S471" s="947">
        <v>0</v>
      </c>
      <c r="T471" s="947">
        <v>0</v>
      </c>
      <c r="U471" s="947">
        <v>0</v>
      </c>
      <c r="V471" s="937">
        <v>0</v>
      </c>
      <c r="W471" s="776"/>
      <c r="X471" s="776"/>
      <c r="Y471" s="776"/>
    </row>
    <row r="472" spans="1:25" s="464" customFormat="1">
      <c r="A472" s="932" t="s">
        <v>123</v>
      </c>
      <c r="B472" s="939"/>
      <c r="C472" s="939"/>
      <c r="D472" s="940" t="s">
        <v>1308</v>
      </c>
      <c r="E472" s="939"/>
      <c r="F472" s="939"/>
      <c r="G472" s="939"/>
      <c r="H472" s="939"/>
      <c r="I472" s="939"/>
      <c r="J472" s="939"/>
      <c r="K472" s="939"/>
      <c r="L472" s="941" t="s">
        <v>102</v>
      </c>
      <c r="M472" s="935" t="s">
        <v>1138</v>
      </c>
      <c r="N472" s="953" t="s">
        <v>355</v>
      </c>
      <c r="O472" s="951">
        <v>0</v>
      </c>
      <c r="P472" s="951">
        <v>313.75612000000001</v>
      </c>
      <c r="Q472" s="951">
        <v>310.48612000000003</v>
      </c>
      <c r="R472" s="936">
        <v>-3.2699999999999818</v>
      </c>
      <c r="S472" s="951">
        <v>0</v>
      </c>
      <c r="T472" s="951">
        <v>371.76959999999997</v>
      </c>
      <c r="U472" s="951">
        <v>352.07959999999997</v>
      </c>
      <c r="V472" s="936">
        <v>0</v>
      </c>
      <c r="W472" s="944"/>
      <c r="X472" s="944"/>
      <c r="Y472" s="944"/>
    </row>
    <row r="473" spans="1:25" ht="22.8">
      <c r="A473" s="932" t="s">
        <v>123</v>
      </c>
      <c r="B473" s="921" t="s">
        <v>1169</v>
      </c>
      <c r="C473" s="921"/>
      <c r="D473" s="933" t="s">
        <v>1324</v>
      </c>
      <c r="E473" s="921"/>
      <c r="F473" s="921"/>
      <c r="G473" s="921"/>
      <c r="H473" s="921"/>
      <c r="I473" s="921"/>
      <c r="J473" s="921"/>
      <c r="K473" s="921"/>
      <c r="L473" s="945" t="s">
        <v>158</v>
      </c>
      <c r="M473" s="954" t="s">
        <v>1139</v>
      </c>
      <c r="N473" s="955" t="s">
        <v>355</v>
      </c>
      <c r="O473" s="947">
        <v>0</v>
      </c>
      <c r="P473" s="947">
        <v>12.87</v>
      </c>
      <c r="Q473" s="947">
        <v>10.6</v>
      </c>
      <c r="R473" s="937">
        <v>-2.2699999999999996</v>
      </c>
      <c r="S473" s="947">
        <v>0</v>
      </c>
      <c r="T473" s="947">
        <v>16.86</v>
      </c>
      <c r="U473" s="947">
        <v>11.3</v>
      </c>
      <c r="V473" s="937">
        <v>0</v>
      </c>
      <c r="W473" s="776"/>
      <c r="X473" s="776"/>
      <c r="Y473" s="776"/>
    </row>
    <row r="474" spans="1:25" ht="34.200000000000003">
      <c r="A474" s="932" t="s">
        <v>123</v>
      </c>
      <c r="B474" s="921"/>
      <c r="C474" s="921"/>
      <c r="D474" s="933" t="s">
        <v>1325</v>
      </c>
      <c r="E474" s="921"/>
      <c r="F474" s="921"/>
      <c r="G474" s="921"/>
      <c r="H474" s="921"/>
      <c r="I474" s="921"/>
      <c r="J474" s="921"/>
      <c r="K474" s="921"/>
      <c r="L474" s="945" t="s">
        <v>159</v>
      </c>
      <c r="M474" s="954" t="s">
        <v>1301</v>
      </c>
      <c r="N474" s="955" t="s">
        <v>355</v>
      </c>
      <c r="O474" s="947">
        <v>0</v>
      </c>
      <c r="P474" s="947">
        <v>298.23612000000003</v>
      </c>
      <c r="Q474" s="947">
        <v>298.23612000000003</v>
      </c>
      <c r="R474" s="937">
        <v>0</v>
      </c>
      <c r="S474" s="947">
        <v>0</v>
      </c>
      <c r="T474" s="947">
        <v>338.25959999999998</v>
      </c>
      <c r="U474" s="947">
        <v>338.25959999999998</v>
      </c>
      <c r="V474" s="937">
        <v>0</v>
      </c>
      <c r="W474" s="776"/>
      <c r="X474" s="776"/>
      <c r="Y474" s="776"/>
    </row>
    <row r="475" spans="1:25" ht="22.8">
      <c r="A475" s="932" t="s">
        <v>123</v>
      </c>
      <c r="B475" s="921"/>
      <c r="C475" s="921"/>
      <c r="D475" s="933" t="s">
        <v>1360</v>
      </c>
      <c r="E475" s="921"/>
      <c r="F475" s="921"/>
      <c r="G475" s="921"/>
      <c r="H475" s="921"/>
      <c r="I475" s="921"/>
      <c r="J475" s="921"/>
      <c r="K475" s="921"/>
      <c r="L475" s="945" t="s">
        <v>842</v>
      </c>
      <c r="M475" s="946" t="s">
        <v>1200</v>
      </c>
      <c r="N475" s="955" t="s">
        <v>355</v>
      </c>
      <c r="O475" s="947">
        <v>0</v>
      </c>
      <c r="P475" s="947">
        <v>229.06</v>
      </c>
      <c r="Q475" s="947">
        <v>229.06</v>
      </c>
      <c r="R475" s="937">
        <v>0</v>
      </c>
      <c r="S475" s="947">
        <v>0</v>
      </c>
      <c r="T475" s="947">
        <v>259.8</v>
      </c>
      <c r="U475" s="947">
        <v>259.8</v>
      </c>
      <c r="V475" s="937">
        <v>0</v>
      </c>
      <c r="W475" s="776"/>
      <c r="X475" s="776"/>
      <c r="Y475" s="776"/>
    </row>
    <row r="476" spans="1:25" ht="34.200000000000003">
      <c r="A476" s="932" t="s">
        <v>123</v>
      </c>
      <c r="B476" s="921"/>
      <c r="C476" s="921"/>
      <c r="D476" s="933" t="s">
        <v>1361</v>
      </c>
      <c r="E476" s="921"/>
      <c r="F476" s="921"/>
      <c r="G476" s="921"/>
      <c r="H476" s="921"/>
      <c r="I476" s="921"/>
      <c r="J476" s="921"/>
      <c r="K476" s="921"/>
      <c r="L476" s="945" t="s">
        <v>843</v>
      </c>
      <c r="M476" s="946" t="s">
        <v>1302</v>
      </c>
      <c r="N476" s="955" t="s">
        <v>355</v>
      </c>
      <c r="O476" s="947">
        <v>0</v>
      </c>
      <c r="P476" s="947">
        <v>69.176119999999997</v>
      </c>
      <c r="Q476" s="947">
        <v>69.176119999999997</v>
      </c>
      <c r="R476" s="937">
        <v>0</v>
      </c>
      <c r="S476" s="947">
        <v>0</v>
      </c>
      <c r="T476" s="947">
        <v>78.459599999999995</v>
      </c>
      <c r="U476" s="947">
        <v>78.459599999999995</v>
      </c>
      <c r="V476" s="937">
        <v>0</v>
      </c>
      <c r="W476" s="776"/>
      <c r="X476" s="776"/>
      <c r="Y476" s="776"/>
    </row>
    <row r="477" spans="1:25" ht="34.200000000000003">
      <c r="A477" s="932" t="s">
        <v>123</v>
      </c>
      <c r="B477" s="921" t="s">
        <v>1170</v>
      </c>
      <c r="C477" s="921"/>
      <c r="D477" s="933" t="s">
        <v>1326</v>
      </c>
      <c r="E477" s="921"/>
      <c r="F477" s="921"/>
      <c r="G477" s="921"/>
      <c r="H477" s="921"/>
      <c r="I477" s="921"/>
      <c r="J477" s="921"/>
      <c r="K477" s="921"/>
      <c r="L477" s="945" t="s">
        <v>372</v>
      </c>
      <c r="M477" s="954" t="s">
        <v>1140</v>
      </c>
      <c r="N477" s="955" t="s">
        <v>355</v>
      </c>
      <c r="O477" s="947">
        <v>0</v>
      </c>
      <c r="P477" s="947">
        <v>0</v>
      </c>
      <c r="Q477" s="947">
        <v>0</v>
      </c>
      <c r="R477" s="937">
        <v>0</v>
      </c>
      <c r="S477" s="947">
        <v>0</v>
      </c>
      <c r="T477" s="947">
        <v>0</v>
      </c>
      <c r="U477" s="947">
        <v>0</v>
      </c>
      <c r="V477" s="937">
        <v>0</v>
      </c>
      <c r="W477" s="776"/>
      <c r="X477" s="776"/>
      <c r="Y477" s="776"/>
    </row>
    <row r="478" spans="1:25">
      <c r="A478" s="932" t="s">
        <v>123</v>
      </c>
      <c r="B478" s="921" t="s">
        <v>1171</v>
      </c>
      <c r="C478" s="921"/>
      <c r="D478" s="933" t="s">
        <v>1412</v>
      </c>
      <c r="E478" s="921"/>
      <c r="F478" s="921"/>
      <c r="G478" s="921"/>
      <c r="H478" s="921"/>
      <c r="I478" s="921"/>
      <c r="J478" s="921"/>
      <c r="K478" s="921"/>
      <c r="L478" s="945" t="s">
        <v>373</v>
      </c>
      <c r="M478" s="954" t="s">
        <v>1083</v>
      </c>
      <c r="N478" s="955" t="s">
        <v>355</v>
      </c>
      <c r="O478" s="947">
        <v>0</v>
      </c>
      <c r="P478" s="947">
        <v>0</v>
      </c>
      <c r="Q478" s="947">
        <v>0</v>
      </c>
      <c r="R478" s="937">
        <v>0</v>
      </c>
      <c r="S478" s="947">
        <v>0</v>
      </c>
      <c r="T478" s="947">
        <v>0</v>
      </c>
      <c r="U478" s="947">
        <v>0</v>
      </c>
      <c r="V478" s="937">
        <v>0</v>
      </c>
      <c r="W478" s="776"/>
      <c r="X478" s="776"/>
      <c r="Y478" s="776"/>
    </row>
    <row r="479" spans="1:25">
      <c r="A479" s="932" t="s">
        <v>123</v>
      </c>
      <c r="B479" s="921" t="s">
        <v>1172</v>
      </c>
      <c r="C479" s="921"/>
      <c r="D479" s="933" t="s">
        <v>1413</v>
      </c>
      <c r="E479" s="921"/>
      <c r="F479" s="921"/>
      <c r="G479" s="921"/>
      <c r="H479" s="921"/>
      <c r="I479" s="921"/>
      <c r="J479" s="921"/>
      <c r="K479" s="921"/>
      <c r="L479" s="945" t="s">
        <v>374</v>
      </c>
      <c r="M479" s="954" t="s">
        <v>1084</v>
      </c>
      <c r="N479" s="955" t="s">
        <v>355</v>
      </c>
      <c r="O479" s="947">
        <v>0</v>
      </c>
      <c r="P479" s="947">
        <v>1</v>
      </c>
      <c r="Q479" s="947">
        <v>0</v>
      </c>
      <c r="R479" s="937">
        <v>-1</v>
      </c>
      <c r="S479" s="947">
        <v>0</v>
      </c>
      <c r="T479" s="947">
        <v>10.63</v>
      </c>
      <c r="U479" s="947">
        <v>0</v>
      </c>
      <c r="V479" s="937">
        <v>0</v>
      </c>
      <c r="W479" s="776"/>
      <c r="X479" s="776"/>
      <c r="Y479" s="776"/>
    </row>
    <row r="480" spans="1:25">
      <c r="A480" s="932" t="s">
        <v>123</v>
      </c>
      <c r="B480" s="921" t="s">
        <v>1173</v>
      </c>
      <c r="C480" s="921"/>
      <c r="D480" s="933" t="s">
        <v>1446</v>
      </c>
      <c r="E480" s="921"/>
      <c r="F480" s="921"/>
      <c r="G480" s="921"/>
      <c r="H480" s="921"/>
      <c r="I480" s="921"/>
      <c r="J480" s="921"/>
      <c r="K480" s="921"/>
      <c r="L480" s="945" t="s">
        <v>1080</v>
      </c>
      <c r="M480" s="954" t="s">
        <v>1085</v>
      </c>
      <c r="N480" s="955" t="s">
        <v>355</v>
      </c>
      <c r="O480" s="947">
        <v>0</v>
      </c>
      <c r="P480" s="947">
        <v>0</v>
      </c>
      <c r="Q480" s="947">
        <v>0</v>
      </c>
      <c r="R480" s="937">
        <v>0</v>
      </c>
      <c r="S480" s="947">
        <v>0</v>
      </c>
      <c r="T480" s="947">
        <v>0</v>
      </c>
      <c r="U480" s="947">
        <v>0</v>
      </c>
      <c r="V480" s="937">
        <v>0</v>
      </c>
      <c r="W480" s="776"/>
      <c r="X480" s="776"/>
      <c r="Y480" s="776"/>
    </row>
    <row r="481" spans="1:25">
      <c r="A481" s="932" t="s">
        <v>123</v>
      </c>
      <c r="B481" s="921" t="s">
        <v>1174</v>
      </c>
      <c r="C481" s="921"/>
      <c r="D481" s="933" t="s">
        <v>1447</v>
      </c>
      <c r="E481" s="921"/>
      <c r="F481" s="921"/>
      <c r="G481" s="921"/>
      <c r="H481" s="921"/>
      <c r="I481" s="921"/>
      <c r="J481" s="921"/>
      <c r="K481" s="921"/>
      <c r="L481" s="945" t="s">
        <v>1081</v>
      </c>
      <c r="M481" s="954" t="s">
        <v>1141</v>
      </c>
      <c r="N481" s="955" t="s">
        <v>355</v>
      </c>
      <c r="O481" s="947">
        <v>0</v>
      </c>
      <c r="P481" s="947">
        <v>1.65</v>
      </c>
      <c r="Q481" s="947">
        <v>1.65</v>
      </c>
      <c r="R481" s="937">
        <v>0</v>
      </c>
      <c r="S481" s="947">
        <v>0</v>
      </c>
      <c r="T481" s="947">
        <v>6.02</v>
      </c>
      <c r="U481" s="947">
        <v>2.52</v>
      </c>
      <c r="V481" s="937">
        <v>0</v>
      </c>
      <c r="W481" s="776"/>
      <c r="X481" s="776"/>
      <c r="Y481" s="776"/>
    </row>
    <row r="482" spans="1:25">
      <c r="A482" s="932" t="s">
        <v>123</v>
      </c>
      <c r="B482" s="921" t="s">
        <v>1175</v>
      </c>
      <c r="C482" s="921"/>
      <c r="D482" s="933" t="s">
        <v>1466</v>
      </c>
      <c r="E482" s="921"/>
      <c r="F482" s="921"/>
      <c r="G482" s="921"/>
      <c r="H482" s="921"/>
      <c r="I482" s="921"/>
      <c r="J482" s="921"/>
      <c r="K482" s="921"/>
      <c r="L482" s="945" t="s">
        <v>1142</v>
      </c>
      <c r="M482" s="946" t="s">
        <v>476</v>
      </c>
      <c r="N482" s="955" t="s">
        <v>355</v>
      </c>
      <c r="O482" s="947">
        <v>0</v>
      </c>
      <c r="P482" s="947">
        <v>0</v>
      </c>
      <c r="Q482" s="947">
        <v>0</v>
      </c>
      <c r="R482" s="937">
        <v>0</v>
      </c>
      <c r="S482" s="947">
        <v>0</v>
      </c>
      <c r="T482" s="947">
        <v>0</v>
      </c>
      <c r="U482" s="947">
        <v>0</v>
      </c>
      <c r="V482" s="937">
        <v>0</v>
      </c>
      <c r="W482" s="776"/>
      <c r="X482" s="776"/>
      <c r="Y482" s="776"/>
    </row>
    <row r="483" spans="1:25" ht="45.6">
      <c r="A483" s="932" t="s">
        <v>123</v>
      </c>
      <c r="B483" s="921" t="s">
        <v>1176</v>
      </c>
      <c r="C483" s="921"/>
      <c r="D483" s="933" t="s">
        <v>1467</v>
      </c>
      <c r="E483" s="921"/>
      <c r="F483" s="921"/>
      <c r="G483" s="921"/>
      <c r="H483" s="921"/>
      <c r="I483" s="921"/>
      <c r="J483" s="921"/>
      <c r="K483" s="921"/>
      <c r="L483" s="945" t="s">
        <v>1143</v>
      </c>
      <c r="M483" s="946" t="s">
        <v>1088</v>
      </c>
      <c r="N483" s="955" t="s">
        <v>355</v>
      </c>
      <c r="O483" s="947">
        <v>0</v>
      </c>
      <c r="P483" s="947">
        <v>0</v>
      </c>
      <c r="Q483" s="947">
        <v>0</v>
      </c>
      <c r="R483" s="937">
        <v>0</v>
      </c>
      <c r="S483" s="947">
        <v>0</v>
      </c>
      <c r="T483" s="947">
        <v>0</v>
      </c>
      <c r="U483" s="947">
        <v>0</v>
      </c>
      <c r="V483" s="937">
        <v>0</v>
      </c>
      <c r="W483" s="776"/>
      <c r="X483" s="776"/>
      <c r="Y483" s="776"/>
    </row>
    <row r="484" spans="1:25">
      <c r="A484" s="932" t="s">
        <v>123</v>
      </c>
      <c r="B484" s="921" t="s">
        <v>1288</v>
      </c>
      <c r="C484" s="921"/>
      <c r="D484" s="933" t="s">
        <v>1468</v>
      </c>
      <c r="E484" s="921"/>
      <c r="F484" s="921"/>
      <c r="G484" s="921"/>
      <c r="H484" s="921"/>
      <c r="I484" s="921"/>
      <c r="J484" s="921"/>
      <c r="K484" s="921"/>
      <c r="L484" s="945" t="s">
        <v>1290</v>
      </c>
      <c r="M484" s="946" t="s">
        <v>1289</v>
      </c>
      <c r="N484" s="955" t="s">
        <v>355</v>
      </c>
      <c r="O484" s="947">
        <v>0</v>
      </c>
      <c r="P484" s="947">
        <v>1.65</v>
      </c>
      <c r="Q484" s="947">
        <v>1.65</v>
      </c>
      <c r="R484" s="937">
        <v>0</v>
      </c>
      <c r="S484" s="947">
        <v>0</v>
      </c>
      <c r="T484" s="947">
        <v>6.02</v>
      </c>
      <c r="U484" s="947">
        <v>2.52</v>
      </c>
      <c r="V484" s="937">
        <v>0</v>
      </c>
      <c r="W484" s="776"/>
      <c r="X484" s="776"/>
      <c r="Y484" s="776"/>
    </row>
    <row r="485" spans="1:25" s="464" customFormat="1">
      <c r="A485" s="938" t="s">
        <v>123</v>
      </c>
      <c r="B485" s="939"/>
      <c r="C485" s="939"/>
      <c r="D485" s="940" t="s">
        <v>1362</v>
      </c>
      <c r="E485" s="939"/>
      <c r="F485" s="939"/>
      <c r="G485" s="939"/>
      <c r="H485" s="939"/>
      <c r="I485" s="939"/>
      <c r="J485" s="939"/>
      <c r="K485" s="939"/>
      <c r="L485" s="941" t="s">
        <v>103</v>
      </c>
      <c r="M485" s="935" t="s">
        <v>1144</v>
      </c>
      <c r="N485" s="953" t="s">
        <v>355</v>
      </c>
      <c r="O485" s="951">
        <v>0</v>
      </c>
      <c r="P485" s="951">
        <v>0</v>
      </c>
      <c r="Q485" s="951">
        <v>0</v>
      </c>
      <c r="R485" s="936">
        <v>0</v>
      </c>
      <c r="S485" s="951">
        <v>0</v>
      </c>
      <c r="T485" s="951">
        <v>0</v>
      </c>
      <c r="U485" s="951">
        <v>0</v>
      </c>
      <c r="V485" s="936">
        <v>0</v>
      </c>
      <c r="W485" s="944"/>
      <c r="X485" s="944"/>
      <c r="Y485" s="944"/>
    </row>
    <row r="486" spans="1:25" s="464" customFormat="1">
      <c r="A486" s="938" t="s">
        <v>123</v>
      </c>
      <c r="B486" s="939"/>
      <c r="C486" s="939"/>
      <c r="D486" s="940" t="s">
        <v>1311</v>
      </c>
      <c r="E486" s="939"/>
      <c r="F486" s="939"/>
      <c r="G486" s="939"/>
      <c r="H486" s="939"/>
      <c r="I486" s="939"/>
      <c r="J486" s="939"/>
      <c r="K486" s="939"/>
      <c r="L486" s="941" t="s">
        <v>119</v>
      </c>
      <c r="M486" s="956" t="s">
        <v>1145</v>
      </c>
      <c r="N486" s="953" t="s">
        <v>355</v>
      </c>
      <c r="O486" s="951">
        <v>0</v>
      </c>
      <c r="P486" s="951">
        <v>31.97</v>
      </c>
      <c r="Q486" s="951">
        <v>0</v>
      </c>
      <c r="R486" s="936">
        <v>-31.97</v>
      </c>
      <c r="S486" s="951">
        <v>0</v>
      </c>
      <c r="T486" s="951">
        <v>34.340000000000003</v>
      </c>
      <c r="U486" s="951">
        <v>0</v>
      </c>
      <c r="V486" s="936">
        <v>0</v>
      </c>
      <c r="W486" s="944"/>
      <c r="X486" s="944"/>
      <c r="Y486" s="944"/>
    </row>
    <row r="487" spans="1:25" s="493" customFormat="1">
      <c r="A487" s="957" t="s">
        <v>123</v>
      </c>
      <c r="B487" s="958"/>
      <c r="C487" s="958"/>
      <c r="D487" s="933" t="s">
        <v>1337</v>
      </c>
      <c r="E487" s="958"/>
      <c r="F487" s="958"/>
      <c r="G487" s="958"/>
      <c r="H487" s="958"/>
      <c r="I487" s="958"/>
      <c r="J487" s="958"/>
      <c r="K487" s="958"/>
      <c r="L487" s="945" t="s">
        <v>121</v>
      </c>
      <c r="M487" s="954" t="s">
        <v>1000</v>
      </c>
      <c r="N487" s="955" t="s">
        <v>355</v>
      </c>
      <c r="O487" s="948">
        <v>0</v>
      </c>
      <c r="P487" s="948">
        <v>0</v>
      </c>
      <c r="Q487" s="948">
        <v>0</v>
      </c>
      <c r="R487" s="937">
        <v>0</v>
      </c>
      <c r="S487" s="948">
        <v>0</v>
      </c>
      <c r="T487" s="948">
        <v>0</v>
      </c>
      <c r="U487" s="948">
        <v>0</v>
      </c>
      <c r="V487" s="937">
        <v>0</v>
      </c>
      <c r="W487" s="776"/>
      <c r="X487" s="776"/>
      <c r="Y487" s="776"/>
    </row>
    <row r="488" spans="1:25" s="464" customFormat="1" ht="22.8">
      <c r="A488" s="938" t="s">
        <v>123</v>
      </c>
      <c r="B488" s="939"/>
      <c r="C488" s="939"/>
      <c r="D488" s="940" t="s">
        <v>1363</v>
      </c>
      <c r="E488" s="939"/>
      <c r="F488" s="939"/>
      <c r="G488" s="939"/>
      <c r="H488" s="939"/>
      <c r="I488" s="939"/>
      <c r="J488" s="939"/>
      <c r="K488" s="939"/>
      <c r="L488" s="941" t="s">
        <v>123</v>
      </c>
      <c r="M488" s="956" t="s">
        <v>1146</v>
      </c>
      <c r="N488" s="953" t="s">
        <v>355</v>
      </c>
      <c r="O488" s="951">
        <v>0</v>
      </c>
      <c r="P488" s="951">
        <v>6.14</v>
      </c>
      <c r="Q488" s="951">
        <v>0</v>
      </c>
      <c r="R488" s="936">
        <v>-6.14</v>
      </c>
      <c r="S488" s="951">
        <v>0</v>
      </c>
      <c r="T488" s="951">
        <v>9.6300000000000008</v>
      </c>
      <c r="U488" s="951">
        <v>0</v>
      </c>
      <c r="V488" s="936">
        <v>0</v>
      </c>
      <c r="W488" s="944"/>
      <c r="X488" s="944"/>
      <c r="Y488" s="944"/>
    </row>
    <row r="489" spans="1:25" s="464" customFormat="1">
      <c r="A489" s="938" t="s">
        <v>123</v>
      </c>
      <c r="B489" s="939"/>
      <c r="C489" s="939"/>
      <c r="D489" s="940" t="s">
        <v>1364</v>
      </c>
      <c r="E489" s="939"/>
      <c r="F489" s="939"/>
      <c r="G489" s="939"/>
      <c r="H489" s="939"/>
      <c r="I489" s="939"/>
      <c r="J489" s="939"/>
      <c r="K489" s="939"/>
      <c r="L489" s="941" t="s">
        <v>124</v>
      </c>
      <c r="M489" s="956" t="s">
        <v>1147</v>
      </c>
      <c r="N489" s="953" t="s">
        <v>355</v>
      </c>
      <c r="O489" s="951">
        <v>0</v>
      </c>
      <c r="P489" s="951">
        <v>33.68</v>
      </c>
      <c r="Q489" s="951">
        <v>28.84</v>
      </c>
      <c r="R489" s="936">
        <v>-4.84</v>
      </c>
      <c r="S489" s="951">
        <v>0</v>
      </c>
      <c r="T489" s="951">
        <v>40.58</v>
      </c>
      <c r="U489" s="951">
        <v>32.97</v>
      </c>
      <c r="V489" s="936">
        <v>0</v>
      </c>
      <c r="W489" s="944"/>
      <c r="X489" s="944"/>
      <c r="Y489" s="944"/>
    </row>
    <row r="490" spans="1:25" s="464" customFormat="1">
      <c r="A490" s="938" t="s">
        <v>123</v>
      </c>
      <c r="B490" s="939"/>
      <c r="C490" s="939"/>
      <c r="D490" s="940" t="s">
        <v>1365</v>
      </c>
      <c r="E490" s="939"/>
      <c r="F490" s="939"/>
      <c r="G490" s="939"/>
      <c r="H490" s="939"/>
      <c r="I490" s="939"/>
      <c r="J490" s="939"/>
      <c r="K490" s="939"/>
      <c r="L490" s="941" t="s">
        <v>125</v>
      </c>
      <c r="M490" s="959" t="s">
        <v>1177</v>
      </c>
      <c r="N490" s="960" t="s">
        <v>355</v>
      </c>
      <c r="O490" s="936">
        <v>0</v>
      </c>
      <c r="P490" s="936">
        <v>0</v>
      </c>
      <c r="Q490" s="936">
        <v>0</v>
      </c>
      <c r="R490" s="936">
        <v>0</v>
      </c>
      <c r="S490" s="936">
        <v>0</v>
      </c>
      <c r="T490" s="936">
        <v>0</v>
      </c>
      <c r="U490" s="936">
        <v>0</v>
      </c>
      <c r="V490" s="936">
        <v>0</v>
      </c>
      <c r="W490" s="944"/>
      <c r="X490" s="944"/>
      <c r="Y490" s="944"/>
    </row>
    <row r="491" spans="1:25">
      <c r="A491" s="932" t="s">
        <v>123</v>
      </c>
      <c r="B491" s="921"/>
      <c r="C491" s="921"/>
      <c r="D491" s="933" t="s">
        <v>1366</v>
      </c>
      <c r="E491" s="921"/>
      <c r="F491" s="921"/>
      <c r="G491" s="921"/>
      <c r="H491" s="921"/>
      <c r="I491" s="921"/>
      <c r="J491" s="921"/>
      <c r="K491" s="921"/>
      <c r="L491" s="945" t="s">
        <v>146</v>
      </c>
      <c r="M491" s="954" t="s">
        <v>1148</v>
      </c>
      <c r="N491" s="955" t="s">
        <v>355</v>
      </c>
      <c r="O491" s="948">
        <v>0</v>
      </c>
      <c r="P491" s="948">
        <v>0</v>
      </c>
      <c r="Q491" s="948">
        <v>0</v>
      </c>
      <c r="R491" s="937">
        <v>0</v>
      </c>
      <c r="S491" s="948">
        <v>0</v>
      </c>
      <c r="T491" s="948">
        <v>0</v>
      </c>
      <c r="U491" s="948">
        <v>0</v>
      </c>
      <c r="V491" s="937">
        <v>0</v>
      </c>
      <c r="W491" s="776"/>
      <c r="X491" s="776"/>
      <c r="Y491" s="776"/>
    </row>
    <row r="492" spans="1:25">
      <c r="A492" s="932" t="s">
        <v>123</v>
      </c>
      <c r="B492" s="921"/>
      <c r="C492" s="921"/>
      <c r="D492" s="933" t="s">
        <v>1367</v>
      </c>
      <c r="E492" s="921"/>
      <c r="F492" s="921"/>
      <c r="G492" s="921"/>
      <c r="H492" s="921"/>
      <c r="I492" s="921"/>
      <c r="J492" s="921"/>
      <c r="K492" s="921"/>
      <c r="L492" s="945" t="s">
        <v>187</v>
      </c>
      <c r="M492" s="954" t="s">
        <v>1149</v>
      </c>
      <c r="N492" s="955" t="s">
        <v>355</v>
      </c>
      <c r="O492" s="948">
        <v>0</v>
      </c>
      <c r="P492" s="948">
        <v>0</v>
      </c>
      <c r="Q492" s="948">
        <v>0</v>
      </c>
      <c r="R492" s="937">
        <v>0</v>
      </c>
      <c r="S492" s="948">
        <v>0</v>
      </c>
      <c r="T492" s="948">
        <v>0</v>
      </c>
      <c r="U492" s="948">
        <v>0</v>
      </c>
      <c r="V492" s="937">
        <v>0</v>
      </c>
      <c r="W492" s="776"/>
      <c r="X492" s="776"/>
      <c r="Y492" s="776"/>
    </row>
    <row r="493" spans="1:25" ht="22.8">
      <c r="A493" s="932" t="s">
        <v>123</v>
      </c>
      <c r="B493" s="921"/>
      <c r="C493" s="921"/>
      <c r="D493" s="933" t="s">
        <v>1368</v>
      </c>
      <c r="E493" s="921"/>
      <c r="F493" s="921"/>
      <c r="G493" s="921"/>
      <c r="H493" s="921"/>
      <c r="I493" s="921"/>
      <c r="J493" s="921"/>
      <c r="K493" s="921"/>
      <c r="L493" s="945" t="s">
        <v>393</v>
      </c>
      <c r="M493" s="954" t="s">
        <v>1150</v>
      </c>
      <c r="N493" s="955" t="s">
        <v>355</v>
      </c>
      <c r="O493" s="948"/>
      <c r="P493" s="948"/>
      <c r="Q493" s="948"/>
      <c r="R493" s="937"/>
      <c r="S493" s="948"/>
      <c r="T493" s="948"/>
      <c r="U493" s="948"/>
      <c r="V493" s="937">
        <v>0</v>
      </c>
      <c r="W493" s="776"/>
      <c r="X493" s="776"/>
      <c r="Y493" s="776"/>
    </row>
    <row r="494" spans="1:25" s="464" customFormat="1" ht="22.8">
      <c r="A494" s="938" t="s">
        <v>123</v>
      </c>
      <c r="B494" s="939"/>
      <c r="C494" s="939"/>
      <c r="D494" s="940" t="s">
        <v>1369</v>
      </c>
      <c r="E494" s="939"/>
      <c r="F494" s="939"/>
      <c r="G494" s="939"/>
      <c r="H494" s="939"/>
      <c r="I494" s="939"/>
      <c r="J494" s="939"/>
      <c r="K494" s="939"/>
      <c r="L494" s="941" t="s">
        <v>126</v>
      </c>
      <c r="M494" s="935" t="s">
        <v>478</v>
      </c>
      <c r="N494" s="953" t="s">
        <v>355</v>
      </c>
      <c r="O494" s="950"/>
      <c r="P494" s="950"/>
      <c r="Q494" s="950"/>
      <c r="R494" s="936">
        <v>0</v>
      </c>
      <c r="S494" s="950"/>
      <c r="T494" s="950"/>
      <c r="U494" s="950"/>
      <c r="V494" s="936">
        <v>0</v>
      </c>
      <c r="W494" s="944"/>
      <c r="X494" s="944"/>
      <c r="Y494" s="944"/>
    </row>
    <row r="495" spans="1:25">
      <c r="A495" s="932" t="s">
        <v>123</v>
      </c>
      <c r="B495" s="921"/>
      <c r="C495" s="921"/>
      <c r="D495" s="933" t="s">
        <v>1371</v>
      </c>
      <c r="E495" s="921"/>
      <c r="F495" s="921"/>
      <c r="G495" s="921"/>
      <c r="H495" s="921"/>
      <c r="I495" s="921"/>
      <c r="J495" s="921"/>
      <c r="K495" s="921"/>
      <c r="L495" s="945" t="s">
        <v>127</v>
      </c>
      <c r="M495" s="961" t="s">
        <v>477</v>
      </c>
      <c r="N495" s="955" t="s">
        <v>355</v>
      </c>
      <c r="O495" s="948"/>
      <c r="P495" s="948"/>
      <c r="Q495" s="948"/>
      <c r="R495" s="937"/>
      <c r="S495" s="937"/>
      <c r="T495" s="937"/>
      <c r="U495" s="937"/>
      <c r="V495" s="937">
        <v>0</v>
      </c>
      <c r="W495" s="776"/>
      <c r="X495" s="776"/>
      <c r="Y495" s="776"/>
    </row>
    <row r="496" spans="1:25" ht="102.6">
      <c r="A496" s="932" t="s">
        <v>123</v>
      </c>
      <c r="B496" s="921"/>
      <c r="C496" s="717" t="b">
        <v>0</v>
      </c>
      <c r="D496" s="933" t="s">
        <v>1400</v>
      </c>
      <c r="E496" s="921"/>
      <c r="F496" s="921"/>
      <c r="G496" s="921"/>
      <c r="H496" s="921"/>
      <c r="I496" s="921"/>
      <c r="J496" s="921"/>
      <c r="K496" s="921"/>
      <c r="L496" s="945" t="s">
        <v>128</v>
      </c>
      <c r="M496" s="962" t="s">
        <v>1304</v>
      </c>
      <c r="N496" s="926" t="s">
        <v>355</v>
      </c>
      <c r="O496" s="948"/>
      <c r="P496" s="948"/>
      <c r="Q496" s="948"/>
      <c r="R496" s="937">
        <v>0</v>
      </c>
      <c r="S496" s="948"/>
      <c r="T496" s="948"/>
      <c r="U496" s="798">
        <v>0</v>
      </c>
      <c r="V496" s="937">
        <v>0</v>
      </c>
      <c r="W496" s="776"/>
      <c r="X496" s="776"/>
      <c r="Y496" s="776"/>
    </row>
    <row r="497" spans="1:25" ht="68.400000000000006">
      <c r="A497" s="932" t="s">
        <v>123</v>
      </c>
      <c r="B497" s="921"/>
      <c r="C497" s="717" t="b">
        <v>0</v>
      </c>
      <c r="D497" s="933" t="s">
        <v>1401</v>
      </c>
      <c r="E497" s="921"/>
      <c r="F497" s="921"/>
      <c r="G497" s="921"/>
      <c r="H497" s="921"/>
      <c r="I497" s="921"/>
      <c r="J497" s="921"/>
      <c r="K497" s="921"/>
      <c r="L497" s="945" t="s">
        <v>129</v>
      </c>
      <c r="M497" s="963" t="s">
        <v>1305</v>
      </c>
      <c r="N497" s="926" t="s">
        <v>355</v>
      </c>
      <c r="O497" s="948"/>
      <c r="P497" s="948"/>
      <c r="Q497" s="948"/>
      <c r="R497" s="937">
        <v>0</v>
      </c>
      <c r="S497" s="948"/>
      <c r="T497" s="948"/>
      <c r="U497" s="798">
        <v>0</v>
      </c>
      <c r="V497" s="937">
        <v>0</v>
      </c>
      <c r="W497" s="776"/>
      <c r="X497" s="776"/>
      <c r="Y497" s="776"/>
    </row>
    <row r="498" spans="1:25">
      <c r="A498" s="932" t="s">
        <v>123</v>
      </c>
      <c r="B498" s="921"/>
      <c r="C498" s="921"/>
      <c r="D498" s="933" t="s">
        <v>1448</v>
      </c>
      <c r="E498" s="921"/>
      <c r="F498" s="921"/>
      <c r="G498" s="921"/>
      <c r="H498" s="921"/>
      <c r="I498" s="921"/>
      <c r="J498" s="921"/>
      <c r="K498" s="921"/>
      <c r="L498" s="945" t="s">
        <v>130</v>
      </c>
      <c r="M498" s="964" t="s">
        <v>1151</v>
      </c>
      <c r="N498" s="955" t="s">
        <v>355</v>
      </c>
      <c r="O498" s="948"/>
      <c r="P498" s="948"/>
      <c r="Q498" s="948"/>
      <c r="R498" s="937">
        <v>0</v>
      </c>
      <c r="S498" s="948"/>
      <c r="T498" s="948"/>
      <c r="U498" s="948"/>
      <c r="V498" s="937">
        <v>0</v>
      </c>
      <c r="W498" s="776"/>
      <c r="X498" s="776"/>
      <c r="Y498" s="776"/>
    </row>
    <row r="499" spans="1:25" s="464" customFormat="1" ht="22.8">
      <c r="A499" s="938" t="s">
        <v>123</v>
      </c>
      <c r="B499" s="939"/>
      <c r="C499" s="939"/>
      <c r="D499" s="940" t="s">
        <v>1449</v>
      </c>
      <c r="E499" s="939"/>
      <c r="F499" s="939"/>
      <c r="G499" s="939"/>
      <c r="H499" s="939"/>
      <c r="I499" s="939"/>
      <c r="J499" s="939"/>
      <c r="K499" s="939"/>
      <c r="L499" s="941" t="s">
        <v>131</v>
      </c>
      <c r="M499" s="959" t="s">
        <v>1152</v>
      </c>
      <c r="N499" s="953" t="s">
        <v>355</v>
      </c>
      <c r="O499" s="936">
        <v>0</v>
      </c>
      <c r="P499" s="936">
        <v>0</v>
      </c>
      <c r="Q499" s="936">
        <v>0</v>
      </c>
      <c r="R499" s="936">
        <v>0</v>
      </c>
      <c r="S499" s="936">
        <v>0</v>
      </c>
      <c r="T499" s="936">
        <v>0</v>
      </c>
      <c r="U499" s="936">
        <v>0</v>
      </c>
      <c r="V499" s="936">
        <v>0</v>
      </c>
      <c r="W499" s="944"/>
      <c r="X499" s="944"/>
      <c r="Y499" s="944"/>
    </row>
    <row r="500" spans="1:25" ht="22.8">
      <c r="A500" s="932" t="s">
        <v>123</v>
      </c>
      <c r="B500" s="921"/>
      <c r="C500" s="921"/>
      <c r="D500" s="933" t="s">
        <v>1469</v>
      </c>
      <c r="E500" s="921"/>
      <c r="F500" s="921"/>
      <c r="G500" s="921"/>
      <c r="H500" s="921"/>
      <c r="I500" s="921"/>
      <c r="J500" s="921"/>
      <c r="K500" s="921"/>
      <c r="L500" s="945" t="s">
        <v>1153</v>
      </c>
      <c r="M500" s="954" t="s">
        <v>479</v>
      </c>
      <c r="N500" s="955" t="s">
        <v>355</v>
      </c>
      <c r="O500" s="948"/>
      <c r="P500" s="948"/>
      <c r="Q500" s="948"/>
      <c r="R500" s="937">
        <v>0</v>
      </c>
      <c r="S500" s="948"/>
      <c r="T500" s="948"/>
      <c r="U500" s="948"/>
      <c r="V500" s="937">
        <v>0</v>
      </c>
      <c r="W500" s="776"/>
      <c r="X500" s="776"/>
      <c r="Y500" s="776"/>
    </row>
    <row r="501" spans="1:25" ht="22.8">
      <c r="A501" s="932" t="s">
        <v>123</v>
      </c>
      <c r="B501" s="921"/>
      <c r="C501" s="921"/>
      <c r="D501" s="933" t="s">
        <v>1470</v>
      </c>
      <c r="E501" s="921"/>
      <c r="F501" s="921"/>
      <c r="G501" s="921"/>
      <c r="H501" s="921"/>
      <c r="I501" s="921"/>
      <c r="J501" s="921"/>
      <c r="K501" s="921"/>
      <c r="L501" s="945" t="s">
        <v>1154</v>
      </c>
      <c r="M501" s="954" t="s">
        <v>480</v>
      </c>
      <c r="N501" s="955" t="s">
        <v>355</v>
      </c>
      <c r="O501" s="948"/>
      <c r="P501" s="948"/>
      <c r="Q501" s="948"/>
      <c r="R501" s="937">
        <v>0</v>
      </c>
      <c r="S501" s="948"/>
      <c r="T501" s="948"/>
      <c r="U501" s="948"/>
      <c r="V501" s="937">
        <v>0</v>
      </c>
      <c r="W501" s="776"/>
      <c r="X501" s="776"/>
      <c r="Y501" s="776"/>
    </row>
    <row r="502" spans="1:25" ht="22.8">
      <c r="A502" s="932" t="s">
        <v>123</v>
      </c>
      <c r="B502" s="921"/>
      <c r="C502" s="921"/>
      <c r="D502" s="933" t="s">
        <v>1450</v>
      </c>
      <c r="E502" s="921"/>
      <c r="F502" s="921"/>
      <c r="G502" s="921"/>
      <c r="H502" s="921"/>
      <c r="I502" s="921"/>
      <c r="J502" s="921"/>
      <c r="K502" s="921"/>
      <c r="L502" s="945" t="s">
        <v>132</v>
      </c>
      <c r="M502" s="964" t="s">
        <v>481</v>
      </c>
      <c r="N502" s="955" t="s">
        <v>355</v>
      </c>
      <c r="O502" s="948"/>
      <c r="P502" s="948"/>
      <c r="Q502" s="948"/>
      <c r="R502" s="937">
        <v>0</v>
      </c>
      <c r="S502" s="948"/>
      <c r="T502" s="948"/>
      <c r="U502" s="948"/>
      <c r="V502" s="937">
        <v>0</v>
      </c>
      <c r="W502" s="776"/>
      <c r="X502" s="776"/>
      <c r="Y502" s="776"/>
    </row>
    <row r="503" spans="1:25">
      <c r="A503" s="932" t="s">
        <v>123</v>
      </c>
      <c r="B503" s="921"/>
      <c r="C503" s="921"/>
      <c r="D503" s="933" t="s">
        <v>1451</v>
      </c>
      <c r="E503" s="921"/>
      <c r="F503" s="921"/>
      <c r="G503" s="921"/>
      <c r="H503" s="921"/>
      <c r="I503" s="921"/>
      <c r="J503" s="921"/>
      <c r="K503" s="921"/>
      <c r="L503" s="945" t="s">
        <v>133</v>
      </c>
      <c r="M503" s="964" t="s">
        <v>482</v>
      </c>
      <c r="N503" s="955" t="s">
        <v>355</v>
      </c>
      <c r="O503" s="948"/>
      <c r="P503" s="948"/>
      <c r="Q503" s="948"/>
      <c r="R503" s="937">
        <v>0</v>
      </c>
      <c r="S503" s="948"/>
      <c r="T503" s="948"/>
      <c r="U503" s="948"/>
      <c r="V503" s="937">
        <v>0</v>
      </c>
      <c r="W503" s="776"/>
      <c r="X503" s="776"/>
      <c r="Y503" s="776"/>
    </row>
    <row r="504" spans="1:25" s="464" customFormat="1">
      <c r="A504" s="932" t="s">
        <v>123</v>
      </c>
      <c r="B504" s="939"/>
      <c r="C504" s="939"/>
      <c r="D504" s="940" t="s">
        <v>1452</v>
      </c>
      <c r="E504" s="939"/>
      <c r="F504" s="939"/>
      <c r="G504" s="939"/>
      <c r="H504" s="939"/>
      <c r="I504" s="939"/>
      <c r="J504" s="939"/>
      <c r="K504" s="939"/>
      <c r="L504" s="941" t="s">
        <v>134</v>
      </c>
      <c r="M504" s="965" t="s">
        <v>1195</v>
      </c>
      <c r="N504" s="953" t="s">
        <v>355</v>
      </c>
      <c r="O504" s="936">
        <v>0</v>
      </c>
      <c r="P504" s="936">
        <v>1412.2161200000003</v>
      </c>
      <c r="Q504" s="936">
        <v>1178.1561199999999</v>
      </c>
      <c r="R504" s="936">
        <v>-234.0600000000004</v>
      </c>
      <c r="S504" s="936">
        <v>0</v>
      </c>
      <c r="T504" s="936">
        <v>1568.4319999999996</v>
      </c>
      <c r="U504" s="936">
        <v>1376.732</v>
      </c>
      <c r="V504" s="936">
        <v>0</v>
      </c>
      <c r="W504" s="944"/>
      <c r="X504" s="944"/>
      <c r="Y504" s="944"/>
    </row>
    <row r="505" spans="1:25">
      <c r="A505" s="932" t="s">
        <v>123</v>
      </c>
      <c r="B505" s="921"/>
      <c r="C505" s="921" t="b">
        <v>0</v>
      </c>
      <c r="D505" s="933" t="s">
        <v>1471</v>
      </c>
      <c r="E505" s="921"/>
      <c r="F505" s="921"/>
      <c r="G505" s="921"/>
      <c r="H505" s="921"/>
      <c r="I505" s="921"/>
      <c r="J505" s="921"/>
      <c r="K505" s="921"/>
      <c r="L505" s="945" t="s">
        <v>1196</v>
      </c>
      <c r="M505" s="966" t="s">
        <v>1198</v>
      </c>
      <c r="N505" s="955" t="s">
        <v>355</v>
      </c>
      <c r="O505" s="948"/>
      <c r="P505" s="948"/>
      <c r="Q505" s="948"/>
      <c r="R505" s="937">
        <v>0</v>
      </c>
      <c r="S505" s="948"/>
      <c r="T505" s="948"/>
      <c r="U505" s="948"/>
      <c r="V505" s="937">
        <v>0</v>
      </c>
      <c r="W505" s="776"/>
      <c r="X505" s="776"/>
      <c r="Y505" s="776"/>
    </row>
    <row r="506" spans="1:25">
      <c r="A506" s="932" t="s">
        <v>123</v>
      </c>
      <c r="B506" s="921"/>
      <c r="C506" s="921" t="b">
        <v>0</v>
      </c>
      <c r="D506" s="933" t="s">
        <v>1472</v>
      </c>
      <c r="E506" s="921"/>
      <c r="F506" s="921"/>
      <c r="G506" s="921"/>
      <c r="H506" s="921"/>
      <c r="I506" s="921"/>
      <c r="J506" s="921"/>
      <c r="K506" s="921"/>
      <c r="L506" s="945" t="s">
        <v>1197</v>
      </c>
      <c r="M506" s="966" t="s">
        <v>1199</v>
      </c>
      <c r="N506" s="955" t="s">
        <v>355</v>
      </c>
      <c r="O506" s="948"/>
      <c r="P506" s="948"/>
      <c r="Q506" s="948"/>
      <c r="R506" s="937">
        <v>0</v>
      </c>
      <c r="S506" s="948"/>
      <c r="T506" s="948"/>
      <c r="U506" s="948"/>
      <c r="V506" s="937">
        <v>0</v>
      </c>
      <c r="W506" s="776"/>
      <c r="X506" s="776"/>
      <c r="Y506" s="776"/>
    </row>
    <row r="507" spans="1:25" s="464" customFormat="1">
      <c r="A507" s="932" t="s">
        <v>123</v>
      </c>
      <c r="B507" s="967" t="s">
        <v>985</v>
      </c>
      <c r="C507" s="939"/>
      <c r="D507" s="940" t="s">
        <v>1453</v>
      </c>
      <c r="E507" s="939"/>
      <c r="F507" s="939"/>
      <c r="G507" s="939"/>
      <c r="H507" s="939"/>
      <c r="I507" s="939"/>
      <c r="J507" s="939"/>
      <c r="K507" s="939"/>
      <c r="L507" s="941" t="s">
        <v>137</v>
      </c>
      <c r="M507" s="959" t="s">
        <v>483</v>
      </c>
      <c r="N507" s="953" t="s">
        <v>314</v>
      </c>
      <c r="O507" s="968">
        <v>38.499999999999993</v>
      </c>
      <c r="P507" s="968">
        <v>38.499999999999993</v>
      </c>
      <c r="Q507" s="968">
        <v>38.499999999999993</v>
      </c>
      <c r="R507" s="968">
        <v>0</v>
      </c>
      <c r="S507" s="968">
        <v>36.580000000000005</v>
      </c>
      <c r="T507" s="968">
        <v>37.200000000000003</v>
      </c>
      <c r="U507" s="968">
        <v>37.200000000000003</v>
      </c>
      <c r="V507" s="936"/>
      <c r="W507" s="944"/>
      <c r="X507" s="944"/>
      <c r="Y507" s="944"/>
    </row>
    <row r="508" spans="1:25">
      <c r="A508" s="932" t="s">
        <v>123</v>
      </c>
      <c r="B508" s="967" t="s">
        <v>981</v>
      </c>
      <c r="C508" s="921"/>
      <c r="D508" s="933" t="s">
        <v>1473</v>
      </c>
      <c r="E508" s="921"/>
      <c r="F508" s="921"/>
      <c r="G508" s="921"/>
      <c r="H508" s="921"/>
      <c r="I508" s="921"/>
      <c r="J508" s="921"/>
      <c r="K508" s="921"/>
      <c r="L508" s="945" t="s">
        <v>1001</v>
      </c>
      <c r="M508" s="954" t="s">
        <v>922</v>
      </c>
      <c r="N508" s="955" t="s">
        <v>314</v>
      </c>
      <c r="O508" s="969">
        <v>19.249999999999996</v>
      </c>
      <c r="P508" s="969">
        <v>19.249999999999996</v>
      </c>
      <c r="Q508" s="969">
        <v>19.249999999999996</v>
      </c>
      <c r="R508" s="970">
        <v>0</v>
      </c>
      <c r="S508" s="969">
        <v>18.290000000000003</v>
      </c>
      <c r="T508" s="969">
        <v>18.600000000000001</v>
      </c>
      <c r="U508" s="969">
        <v>18.600000000000001</v>
      </c>
      <c r="V508" s="937"/>
      <c r="W508" s="776"/>
      <c r="X508" s="776"/>
      <c r="Y508" s="776"/>
    </row>
    <row r="509" spans="1:25">
      <c r="A509" s="932" t="s">
        <v>123</v>
      </c>
      <c r="B509" s="967" t="s">
        <v>976</v>
      </c>
      <c r="C509" s="921"/>
      <c r="D509" s="933" t="s">
        <v>1474</v>
      </c>
      <c r="E509" s="921"/>
      <c r="F509" s="921"/>
      <c r="G509" s="921"/>
      <c r="H509" s="921"/>
      <c r="I509" s="921"/>
      <c r="J509" s="921"/>
      <c r="K509" s="921"/>
      <c r="L509" s="945" t="s">
        <v>1002</v>
      </c>
      <c r="M509" s="954" t="s">
        <v>921</v>
      </c>
      <c r="N509" s="955" t="s">
        <v>484</v>
      </c>
      <c r="O509" s="948"/>
      <c r="P509" s="948">
        <v>34.090000000000003</v>
      </c>
      <c r="Q509" s="948">
        <v>32.99</v>
      </c>
      <c r="R509" s="937">
        <v>-1.1000000000000014</v>
      </c>
      <c r="S509" s="948"/>
      <c r="T509" s="948">
        <v>35.46</v>
      </c>
      <c r="U509" s="948">
        <v>35.46</v>
      </c>
      <c r="V509" s="937"/>
      <c r="W509" s="776"/>
      <c r="X509" s="776"/>
      <c r="Y509" s="776"/>
    </row>
    <row r="510" spans="1:25">
      <c r="A510" s="932" t="s">
        <v>123</v>
      </c>
      <c r="B510" s="967" t="s">
        <v>982</v>
      </c>
      <c r="C510" s="921"/>
      <c r="D510" s="933" t="s">
        <v>1475</v>
      </c>
      <c r="E510" s="921"/>
      <c r="F510" s="921"/>
      <c r="G510" s="921"/>
      <c r="H510" s="921"/>
      <c r="I510" s="921"/>
      <c r="J510" s="921"/>
      <c r="K510" s="921"/>
      <c r="L510" s="945" t="s">
        <v>1155</v>
      </c>
      <c r="M510" s="954" t="s">
        <v>923</v>
      </c>
      <c r="N510" s="955" t="s">
        <v>314</v>
      </c>
      <c r="O510" s="970">
        <v>19.249999999999996</v>
      </c>
      <c r="P510" s="970">
        <v>19.249999999999996</v>
      </c>
      <c r="Q510" s="970">
        <v>19.249999999999996</v>
      </c>
      <c r="R510" s="970">
        <v>0</v>
      </c>
      <c r="S510" s="970">
        <v>18.290000000000003</v>
      </c>
      <c r="T510" s="970">
        <v>18.600000000000001</v>
      </c>
      <c r="U510" s="970">
        <v>18.600000000000001</v>
      </c>
      <c r="V510" s="937"/>
      <c r="W510" s="776"/>
      <c r="X510" s="776"/>
      <c r="Y510" s="776"/>
    </row>
    <row r="511" spans="1:25">
      <c r="A511" s="932" t="s">
        <v>123</v>
      </c>
      <c r="B511" s="967" t="s">
        <v>977</v>
      </c>
      <c r="C511" s="921"/>
      <c r="D511" s="933" t="s">
        <v>1476</v>
      </c>
      <c r="E511" s="921"/>
      <c r="F511" s="921"/>
      <c r="G511" s="921"/>
      <c r="H511" s="921"/>
      <c r="I511" s="921"/>
      <c r="J511" s="921"/>
      <c r="K511" s="921"/>
      <c r="L511" s="945" t="s">
        <v>1156</v>
      </c>
      <c r="M511" s="954" t="s">
        <v>924</v>
      </c>
      <c r="N511" s="955" t="s">
        <v>484</v>
      </c>
      <c r="O511" s="948">
        <v>0</v>
      </c>
      <c r="P511" s="948">
        <v>35.46</v>
      </c>
      <c r="Q511" s="948">
        <v>34.090000000000003</v>
      </c>
      <c r="R511" s="937">
        <v>-1.3699999999999974</v>
      </c>
      <c r="S511" s="948">
        <v>0</v>
      </c>
      <c r="T511" s="948">
        <v>48.9</v>
      </c>
      <c r="U511" s="948">
        <v>38.57</v>
      </c>
      <c r="V511" s="937"/>
      <c r="W511" s="776"/>
      <c r="X511" s="776"/>
      <c r="Y511" s="776"/>
    </row>
    <row r="512" spans="1:25">
      <c r="A512" s="932" t="s">
        <v>123</v>
      </c>
      <c r="B512" s="967"/>
      <c r="C512" s="921"/>
      <c r="D512" s="933" t="s">
        <v>1477</v>
      </c>
      <c r="E512" s="921"/>
      <c r="F512" s="921"/>
      <c r="G512" s="921"/>
      <c r="H512" s="921"/>
      <c r="I512" s="921"/>
      <c r="J512" s="921"/>
      <c r="K512" s="921"/>
      <c r="L512" s="945" t="s">
        <v>1157</v>
      </c>
      <c r="M512" s="954" t="s">
        <v>485</v>
      </c>
      <c r="N512" s="955" t="s">
        <v>142</v>
      </c>
      <c r="O512" s="937">
        <v>0</v>
      </c>
      <c r="P512" s="937">
        <v>104.01877383396889</v>
      </c>
      <c r="Q512" s="937">
        <v>103.33434374052743</v>
      </c>
      <c r="R512" s="937"/>
      <c r="S512" s="937">
        <v>0</v>
      </c>
      <c r="T512" s="937">
        <v>137.90186125211505</v>
      </c>
      <c r="U512" s="937">
        <v>108.77044557247604</v>
      </c>
      <c r="V512" s="937"/>
      <c r="W512" s="776"/>
      <c r="X512" s="776"/>
      <c r="Y512" s="776"/>
    </row>
    <row r="513" spans="1:25">
      <c r="A513" s="932" t="s">
        <v>123</v>
      </c>
      <c r="B513" s="967"/>
      <c r="C513" s="921"/>
      <c r="D513" s="933" t="s">
        <v>1478</v>
      </c>
      <c r="E513" s="921"/>
      <c r="F513" s="921"/>
      <c r="G513" s="921"/>
      <c r="H513" s="921"/>
      <c r="I513" s="921"/>
      <c r="J513" s="921"/>
      <c r="K513" s="921"/>
      <c r="L513" s="945" t="s">
        <v>1158</v>
      </c>
      <c r="M513" s="954" t="s">
        <v>486</v>
      </c>
      <c r="N513" s="955" t="s">
        <v>484</v>
      </c>
      <c r="O513" s="948">
        <v>0</v>
      </c>
      <c r="P513" s="948">
        <v>36.680938181818199</v>
      </c>
      <c r="Q513" s="948">
        <v>30.601457662337666</v>
      </c>
      <c r="R513" s="937">
        <v>-6.0794805194805335</v>
      </c>
      <c r="S513" s="948">
        <v>0</v>
      </c>
      <c r="T513" s="948">
        <v>42.162150537634396</v>
      </c>
      <c r="U513" s="948">
        <v>37.008924731182795</v>
      </c>
      <c r="V513" s="937"/>
      <c r="W513" s="776"/>
      <c r="X513" s="776"/>
      <c r="Y513" s="776"/>
    </row>
    <row r="514" spans="1:25" s="464" customFormat="1">
      <c r="A514" s="938" t="s">
        <v>123</v>
      </c>
      <c r="B514" s="971"/>
      <c r="C514" s="939"/>
      <c r="D514" s="940" t="s">
        <v>1454</v>
      </c>
      <c r="E514" s="939"/>
      <c r="F514" s="939"/>
      <c r="G514" s="939"/>
      <c r="H514" s="939"/>
      <c r="I514" s="939"/>
      <c r="J514" s="939"/>
      <c r="K514" s="939"/>
      <c r="L514" s="941" t="s">
        <v>138</v>
      </c>
      <c r="M514" s="959" t="s">
        <v>1208</v>
      </c>
      <c r="N514" s="953" t="s">
        <v>355</v>
      </c>
      <c r="O514" s="936">
        <v>0</v>
      </c>
      <c r="P514" s="936">
        <v>895.01489163636404</v>
      </c>
      <c r="Q514" s="936">
        <v>746.67556696103895</v>
      </c>
      <c r="R514" s="936">
        <v>0</v>
      </c>
      <c r="S514" s="936">
        <v>0</v>
      </c>
      <c r="T514" s="936">
        <v>988.70243010752654</v>
      </c>
      <c r="U514" s="936">
        <v>867.85928494623647</v>
      </c>
      <c r="V514" s="936">
        <v>0</v>
      </c>
      <c r="W514" s="944"/>
      <c r="X514" s="944"/>
      <c r="Y514" s="944"/>
    </row>
    <row r="515" spans="1:25" s="464" customFormat="1">
      <c r="A515" s="938" t="s">
        <v>123</v>
      </c>
      <c r="B515" s="967" t="s">
        <v>986</v>
      </c>
      <c r="C515" s="939"/>
      <c r="D515" s="940" t="s">
        <v>1455</v>
      </c>
      <c r="E515" s="939"/>
      <c r="F515" s="939"/>
      <c r="G515" s="939"/>
      <c r="H515" s="939"/>
      <c r="I515" s="939"/>
      <c r="J515" s="939"/>
      <c r="K515" s="939"/>
      <c r="L515" s="941" t="s">
        <v>139</v>
      </c>
      <c r="M515" s="959" t="s">
        <v>487</v>
      </c>
      <c r="N515" s="953" t="s">
        <v>314</v>
      </c>
      <c r="O515" s="968">
        <v>24.4</v>
      </c>
      <c r="P515" s="968">
        <v>24.4</v>
      </c>
      <c r="Q515" s="968">
        <v>24.4</v>
      </c>
      <c r="R515" s="968">
        <v>0</v>
      </c>
      <c r="S515" s="968">
        <v>23.21</v>
      </c>
      <c r="T515" s="968">
        <v>23.45</v>
      </c>
      <c r="U515" s="968">
        <v>23.45</v>
      </c>
      <c r="V515" s="936"/>
      <c r="W515" s="944"/>
      <c r="X515" s="944"/>
      <c r="Y515" s="944"/>
    </row>
    <row r="516" spans="1:25">
      <c r="A516" s="932" t="s">
        <v>123</v>
      </c>
      <c r="B516" s="967" t="s">
        <v>983</v>
      </c>
      <c r="C516" s="921"/>
      <c r="D516" s="933" t="s">
        <v>1479</v>
      </c>
      <c r="E516" s="921"/>
      <c r="F516" s="921"/>
      <c r="G516" s="921"/>
      <c r="H516" s="921"/>
      <c r="I516" s="921"/>
      <c r="J516" s="921"/>
      <c r="K516" s="921"/>
      <c r="L516" s="945" t="s">
        <v>1159</v>
      </c>
      <c r="M516" s="954" t="s">
        <v>971</v>
      </c>
      <c r="N516" s="955" t="s">
        <v>314</v>
      </c>
      <c r="O516" s="969">
        <v>12.2</v>
      </c>
      <c r="P516" s="969">
        <v>12.2</v>
      </c>
      <c r="Q516" s="969">
        <v>12.2</v>
      </c>
      <c r="R516" s="970">
        <v>0</v>
      </c>
      <c r="S516" s="969">
        <v>11.605</v>
      </c>
      <c r="T516" s="969">
        <v>11.725</v>
      </c>
      <c r="U516" s="969">
        <v>11.725</v>
      </c>
      <c r="V516" s="937"/>
      <c r="W516" s="776"/>
      <c r="X516" s="776"/>
      <c r="Y516" s="776"/>
    </row>
    <row r="517" spans="1:25">
      <c r="A517" s="932" t="s">
        <v>123</v>
      </c>
      <c r="B517" s="967" t="s">
        <v>979</v>
      </c>
      <c r="C517" s="921"/>
      <c r="D517" s="933" t="s">
        <v>1480</v>
      </c>
      <c r="E517" s="921"/>
      <c r="F517" s="921"/>
      <c r="G517" s="921"/>
      <c r="H517" s="921"/>
      <c r="I517" s="921"/>
      <c r="J517" s="921"/>
      <c r="K517" s="921"/>
      <c r="L517" s="945" t="s">
        <v>1160</v>
      </c>
      <c r="M517" s="954" t="s">
        <v>972</v>
      </c>
      <c r="N517" s="955" t="s">
        <v>484</v>
      </c>
      <c r="O517" s="948">
        <v>0</v>
      </c>
      <c r="P517" s="948">
        <v>34.090000000000003</v>
      </c>
      <c r="Q517" s="948">
        <v>32.99</v>
      </c>
      <c r="R517" s="937">
        <v>-1.1000000000000014</v>
      </c>
      <c r="S517" s="948">
        <v>0</v>
      </c>
      <c r="T517" s="948">
        <v>35.46</v>
      </c>
      <c r="U517" s="948">
        <v>35.46</v>
      </c>
      <c r="V517" s="937"/>
      <c r="W517" s="776"/>
      <c r="X517" s="776"/>
      <c r="Y517" s="776"/>
    </row>
    <row r="518" spans="1:25">
      <c r="A518" s="932" t="s">
        <v>123</v>
      </c>
      <c r="B518" s="967" t="s">
        <v>984</v>
      </c>
      <c r="C518" s="921"/>
      <c r="D518" s="933" t="s">
        <v>1481</v>
      </c>
      <c r="E518" s="921"/>
      <c r="F518" s="921"/>
      <c r="G518" s="921"/>
      <c r="H518" s="921"/>
      <c r="I518" s="921"/>
      <c r="J518" s="921"/>
      <c r="K518" s="921"/>
      <c r="L518" s="945" t="s">
        <v>1161</v>
      </c>
      <c r="M518" s="954" t="s">
        <v>973</v>
      </c>
      <c r="N518" s="955" t="s">
        <v>314</v>
      </c>
      <c r="O518" s="970">
        <v>12.2</v>
      </c>
      <c r="P518" s="970">
        <v>12.2</v>
      </c>
      <c r="Q518" s="970">
        <v>12.2</v>
      </c>
      <c r="R518" s="970">
        <v>0</v>
      </c>
      <c r="S518" s="970">
        <v>11.605</v>
      </c>
      <c r="T518" s="970">
        <v>11.725</v>
      </c>
      <c r="U518" s="970">
        <v>11.725</v>
      </c>
      <c r="V518" s="937"/>
      <c r="W518" s="776"/>
      <c r="X518" s="776"/>
      <c r="Y518" s="776"/>
    </row>
    <row r="519" spans="1:25">
      <c r="A519" s="932" t="s">
        <v>123</v>
      </c>
      <c r="B519" s="967" t="s">
        <v>978</v>
      </c>
      <c r="C519" s="921"/>
      <c r="D519" s="933" t="s">
        <v>1482</v>
      </c>
      <c r="E519" s="921"/>
      <c r="F519" s="921"/>
      <c r="G519" s="921"/>
      <c r="H519" s="921"/>
      <c r="I519" s="921"/>
      <c r="J519" s="921"/>
      <c r="K519" s="921"/>
      <c r="L519" s="945" t="s">
        <v>1162</v>
      </c>
      <c r="M519" s="954" t="s">
        <v>974</v>
      </c>
      <c r="N519" s="955" t="s">
        <v>484</v>
      </c>
      <c r="O519" s="948">
        <v>0</v>
      </c>
      <c r="P519" s="948">
        <v>35.46</v>
      </c>
      <c r="Q519" s="948">
        <v>34.090000000000003</v>
      </c>
      <c r="R519" s="937">
        <v>-1.3699999999999974</v>
      </c>
      <c r="S519" s="948">
        <v>0</v>
      </c>
      <c r="T519" s="948">
        <v>48.9</v>
      </c>
      <c r="U519" s="948">
        <v>38.57</v>
      </c>
      <c r="V519" s="937"/>
      <c r="W519" s="776"/>
      <c r="X519" s="776"/>
      <c r="Y519" s="776"/>
    </row>
    <row r="520" spans="1:25">
      <c r="A520" s="769" t="s">
        <v>124</v>
      </c>
      <c r="B520" s="930" t="s">
        <v>822</v>
      </c>
      <c r="C520" s="921"/>
      <c r="D520" s="921"/>
      <c r="E520" s="921"/>
      <c r="F520" s="921"/>
      <c r="G520" s="921"/>
      <c r="H520" s="921"/>
      <c r="I520" s="921"/>
      <c r="J520" s="921"/>
      <c r="K520" s="921"/>
      <c r="L520" s="672" t="s">
        <v>2872</v>
      </c>
      <c r="M520" s="931"/>
      <c r="N520" s="931"/>
      <c r="O520" s="931"/>
      <c r="P520" s="931"/>
      <c r="Q520" s="931"/>
      <c r="R520" s="931"/>
      <c r="S520" s="931"/>
      <c r="T520" s="931"/>
      <c r="U520" s="931"/>
      <c r="V520" s="931"/>
      <c r="W520" s="931"/>
      <c r="X520" s="931"/>
      <c r="Y520" s="931"/>
    </row>
    <row r="521" spans="1:25">
      <c r="A521" s="932" t="s">
        <v>124</v>
      </c>
      <c r="B521" s="921"/>
      <c r="C521" s="921"/>
      <c r="D521" s="933" t="s">
        <v>1306</v>
      </c>
      <c r="E521" s="921"/>
      <c r="F521" s="921"/>
      <c r="G521" s="921"/>
      <c r="H521" s="921"/>
      <c r="I521" s="921"/>
      <c r="J521" s="921"/>
      <c r="K521" s="921"/>
      <c r="L521" s="934" t="s">
        <v>17</v>
      </c>
      <c r="M521" s="935" t="s">
        <v>452</v>
      </c>
      <c r="N521" s="926" t="s">
        <v>355</v>
      </c>
      <c r="O521" s="936">
        <v>0</v>
      </c>
      <c r="P521" s="936">
        <v>7042.7786399999986</v>
      </c>
      <c r="Q521" s="936">
        <v>6702.2686399999993</v>
      </c>
      <c r="R521" s="936">
        <v>-340.50999999999931</v>
      </c>
      <c r="S521" s="936">
        <v>0</v>
      </c>
      <c r="T521" s="936">
        <v>8036.7291999999998</v>
      </c>
      <c r="U521" s="936">
        <v>7532.5991999999987</v>
      </c>
      <c r="V521" s="937">
        <v>0</v>
      </c>
      <c r="W521" s="776"/>
      <c r="X521" s="776"/>
      <c r="Y521" s="776"/>
    </row>
    <row r="522" spans="1:25" s="464" customFormat="1" ht="22.8">
      <c r="A522" s="938" t="s">
        <v>124</v>
      </c>
      <c r="B522" s="939"/>
      <c r="C522" s="939"/>
      <c r="D522" s="940" t="s">
        <v>1352</v>
      </c>
      <c r="E522" s="939"/>
      <c r="F522" s="939"/>
      <c r="G522" s="939"/>
      <c r="H522" s="939"/>
      <c r="I522" s="939"/>
      <c r="J522" s="939"/>
      <c r="K522" s="939"/>
      <c r="L522" s="941" t="s">
        <v>154</v>
      </c>
      <c r="M522" s="942" t="s">
        <v>1116</v>
      </c>
      <c r="N522" s="943" t="s">
        <v>355</v>
      </c>
      <c r="O522" s="936">
        <v>0</v>
      </c>
      <c r="P522" s="936">
        <v>776.02</v>
      </c>
      <c r="Q522" s="936">
        <v>776.02</v>
      </c>
      <c r="R522" s="936">
        <v>0</v>
      </c>
      <c r="S522" s="936">
        <v>0</v>
      </c>
      <c r="T522" s="936">
        <v>787.47</v>
      </c>
      <c r="U522" s="936">
        <v>787.47</v>
      </c>
      <c r="V522" s="936">
        <v>0</v>
      </c>
      <c r="W522" s="944"/>
      <c r="X522" s="944"/>
      <c r="Y522" s="944"/>
    </row>
    <row r="523" spans="1:25">
      <c r="A523" s="932" t="s">
        <v>124</v>
      </c>
      <c r="B523" s="921"/>
      <c r="C523" s="921"/>
      <c r="D523" s="933" t="s">
        <v>1418</v>
      </c>
      <c r="E523" s="921"/>
      <c r="F523" s="921"/>
      <c r="G523" s="921"/>
      <c r="H523" s="921"/>
      <c r="I523" s="921"/>
      <c r="J523" s="921"/>
      <c r="K523" s="921"/>
      <c r="L523" s="945" t="s">
        <v>397</v>
      </c>
      <c r="M523" s="946" t="s">
        <v>1117</v>
      </c>
      <c r="N523" s="926" t="s">
        <v>355</v>
      </c>
      <c r="O523" s="947">
        <v>0</v>
      </c>
      <c r="P523" s="947">
        <v>0</v>
      </c>
      <c r="Q523" s="947">
        <v>0</v>
      </c>
      <c r="R523" s="937">
        <v>0</v>
      </c>
      <c r="S523" s="947">
        <v>0</v>
      </c>
      <c r="T523" s="947">
        <v>0</v>
      </c>
      <c r="U523" s="947">
        <v>0</v>
      </c>
      <c r="V523" s="937">
        <v>0</v>
      </c>
      <c r="W523" s="776"/>
      <c r="X523" s="776"/>
      <c r="Y523" s="776"/>
    </row>
    <row r="524" spans="1:25">
      <c r="A524" s="932" t="s">
        <v>124</v>
      </c>
      <c r="B524" s="921"/>
      <c r="C524" s="921"/>
      <c r="D524" s="933" t="s">
        <v>1419</v>
      </c>
      <c r="E524" s="921"/>
      <c r="F524" s="921"/>
      <c r="G524" s="921"/>
      <c r="H524" s="921"/>
      <c r="I524" s="921"/>
      <c r="J524" s="921"/>
      <c r="K524" s="921"/>
      <c r="L524" s="945" t="s">
        <v>399</v>
      </c>
      <c r="M524" s="946" t="s">
        <v>454</v>
      </c>
      <c r="N524" s="926" t="s">
        <v>355</v>
      </c>
      <c r="O524" s="948"/>
      <c r="P524" s="948">
        <v>379.32</v>
      </c>
      <c r="Q524" s="948">
        <v>379.32</v>
      </c>
      <c r="R524" s="937">
        <v>0</v>
      </c>
      <c r="S524" s="948"/>
      <c r="T524" s="948">
        <v>393.31</v>
      </c>
      <c r="U524" s="948">
        <v>393.31</v>
      </c>
      <c r="V524" s="937">
        <v>0</v>
      </c>
      <c r="W524" s="776"/>
      <c r="X524" s="776"/>
      <c r="Y524" s="776"/>
    </row>
    <row r="525" spans="1:25">
      <c r="A525" s="932" t="s">
        <v>124</v>
      </c>
      <c r="B525" s="921"/>
      <c r="C525" s="921"/>
      <c r="D525" s="933" t="s">
        <v>1421</v>
      </c>
      <c r="E525" s="921"/>
      <c r="F525" s="921"/>
      <c r="G525" s="921"/>
      <c r="H525" s="921"/>
      <c r="I525" s="921"/>
      <c r="J525" s="921"/>
      <c r="K525" s="921"/>
      <c r="L525" s="945" t="s">
        <v>882</v>
      </c>
      <c r="M525" s="946" t="s">
        <v>455</v>
      </c>
      <c r="N525" s="926" t="s">
        <v>355</v>
      </c>
      <c r="O525" s="948"/>
      <c r="P525" s="948">
        <v>396.7</v>
      </c>
      <c r="Q525" s="948">
        <v>396.7</v>
      </c>
      <c r="R525" s="937">
        <v>0</v>
      </c>
      <c r="S525" s="948"/>
      <c r="T525" s="948">
        <v>394.16</v>
      </c>
      <c r="U525" s="948">
        <v>394.16</v>
      </c>
      <c r="V525" s="937">
        <v>0</v>
      </c>
      <c r="W525" s="776"/>
      <c r="X525" s="776"/>
      <c r="Y525" s="776"/>
    </row>
    <row r="526" spans="1:25" s="464" customFormat="1" ht="22.8">
      <c r="A526" s="938" t="s">
        <v>124</v>
      </c>
      <c r="B526" s="939"/>
      <c r="C526" s="939"/>
      <c r="D526" s="940" t="s">
        <v>1353</v>
      </c>
      <c r="E526" s="939"/>
      <c r="F526" s="939"/>
      <c r="G526" s="939"/>
      <c r="H526" s="939"/>
      <c r="I526" s="939"/>
      <c r="J526" s="939"/>
      <c r="K526" s="939"/>
      <c r="L526" s="941" t="s">
        <v>155</v>
      </c>
      <c r="M526" s="942" t="s">
        <v>1118</v>
      </c>
      <c r="N526" s="943" t="s">
        <v>355</v>
      </c>
      <c r="O526" s="936">
        <v>0</v>
      </c>
      <c r="P526" s="936">
        <v>2451.41</v>
      </c>
      <c r="Q526" s="936">
        <v>2451.41</v>
      </c>
      <c r="R526" s="936">
        <v>0</v>
      </c>
      <c r="S526" s="936">
        <v>0</v>
      </c>
      <c r="T526" s="936">
        <v>2921.98</v>
      </c>
      <c r="U526" s="936">
        <v>2882.47</v>
      </c>
      <c r="V526" s="936">
        <v>0</v>
      </c>
      <c r="W526" s="944"/>
      <c r="X526" s="944"/>
      <c r="Y526" s="944"/>
    </row>
    <row r="527" spans="1:25">
      <c r="A527" s="932" t="s">
        <v>124</v>
      </c>
      <c r="B527" s="921"/>
      <c r="C527" s="921"/>
      <c r="D527" s="933" t="s">
        <v>1423</v>
      </c>
      <c r="E527" s="921"/>
      <c r="F527" s="921"/>
      <c r="G527" s="921"/>
      <c r="H527" s="921"/>
      <c r="I527" s="921"/>
      <c r="J527" s="921"/>
      <c r="K527" s="921"/>
      <c r="L527" s="945" t="s">
        <v>453</v>
      </c>
      <c r="M527" s="946" t="s">
        <v>1119</v>
      </c>
      <c r="N527" s="926" t="s">
        <v>355</v>
      </c>
      <c r="O527" s="947">
        <v>0</v>
      </c>
      <c r="P527" s="947">
        <v>2451.41</v>
      </c>
      <c r="Q527" s="947">
        <v>2451.41</v>
      </c>
      <c r="R527" s="937">
        <v>0</v>
      </c>
      <c r="S527" s="947">
        <v>0</v>
      </c>
      <c r="T527" s="947">
        <v>2775.82</v>
      </c>
      <c r="U527" s="947">
        <v>2736.31</v>
      </c>
      <c r="V527" s="937">
        <v>0</v>
      </c>
      <c r="W527" s="776"/>
      <c r="X527" s="776"/>
      <c r="Y527" s="776"/>
    </row>
    <row r="528" spans="1:25">
      <c r="A528" s="932" t="s">
        <v>124</v>
      </c>
      <c r="B528" s="921" t="s">
        <v>411</v>
      </c>
      <c r="C528" s="921"/>
      <c r="D528" s="933" t="s">
        <v>1424</v>
      </c>
      <c r="E528" s="921"/>
      <c r="F528" s="921"/>
      <c r="G528" s="921"/>
      <c r="H528" s="921"/>
      <c r="I528" s="921"/>
      <c r="J528" s="921"/>
      <c r="K528" s="921"/>
      <c r="L528" s="945" t="s">
        <v>456</v>
      </c>
      <c r="M528" s="946" t="s">
        <v>1120</v>
      </c>
      <c r="N528" s="926" t="s">
        <v>355</v>
      </c>
      <c r="O528" s="947">
        <v>0</v>
      </c>
      <c r="P528" s="947">
        <v>0</v>
      </c>
      <c r="Q528" s="947">
        <v>0</v>
      </c>
      <c r="R528" s="937">
        <v>0</v>
      </c>
      <c r="S528" s="947">
        <v>0</v>
      </c>
      <c r="T528" s="947">
        <v>146.16</v>
      </c>
      <c r="U528" s="947">
        <v>146.16</v>
      </c>
      <c r="V528" s="937">
        <v>0</v>
      </c>
      <c r="W528" s="776"/>
      <c r="X528" s="776"/>
      <c r="Y528" s="776"/>
    </row>
    <row r="529" spans="1:25">
      <c r="A529" s="932" t="s">
        <v>124</v>
      </c>
      <c r="B529" s="921" t="s">
        <v>412</v>
      </c>
      <c r="C529" s="921"/>
      <c r="D529" s="933" t="s">
        <v>1425</v>
      </c>
      <c r="E529" s="921"/>
      <c r="F529" s="921"/>
      <c r="G529" s="921"/>
      <c r="H529" s="921"/>
      <c r="I529" s="921"/>
      <c r="J529" s="921"/>
      <c r="K529" s="921"/>
      <c r="L529" s="945" t="s">
        <v>457</v>
      </c>
      <c r="M529" s="946" t="s">
        <v>1121</v>
      </c>
      <c r="N529" s="926" t="s">
        <v>355</v>
      </c>
      <c r="O529" s="947">
        <v>0</v>
      </c>
      <c r="P529" s="947">
        <v>0</v>
      </c>
      <c r="Q529" s="947">
        <v>0</v>
      </c>
      <c r="R529" s="937">
        <v>0</v>
      </c>
      <c r="S529" s="947">
        <v>0</v>
      </c>
      <c r="T529" s="947">
        <v>0</v>
      </c>
      <c r="U529" s="947">
        <v>0</v>
      </c>
      <c r="V529" s="937">
        <v>0</v>
      </c>
      <c r="W529" s="776"/>
      <c r="X529" s="776"/>
      <c r="Y529" s="776"/>
    </row>
    <row r="530" spans="1:25">
      <c r="A530" s="932" t="s">
        <v>124</v>
      </c>
      <c r="B530" s="921"/>
      <c r="C530" s="921"/>
      <c r="D530" s="933" t="s">
        <v>1456</v>
      </c>
      <c r="E530" s="921"/>
      <c r="F530" s="921"/>
      <c r="G530" s="921"/>
      <c r="H530" s="921"/>
      <c r="I530" s="921"/>
      <c r="J530" s="921"/>
      <c r="K530" s="921"/>
      <c r="L530" s="945" t="s">
        <v>458</v>
      </c>
      <c r="M530" s="946" t="s">
        <v>1122</v>
      </c>
      <c r="N530" s="926" t="s">
        <v>355</v>
      </c>
      <c r="O530" s="948"/>
      <c r="P530" s="948"/>
      <c r="Q530" s="948"/>
      <c r="R530" s="937">
        <v>0</v>
      </c>
      <c r="S530" s="948"/>
      <c r="T530" s="948"/>
      <c r="U530" s="948"/>
      <c r="V530" s="937">
        <v>0</v>
      </c>
      <c r="W530" s="776"/>
      <c r="X530" s="776"/>
      <c r="Y530" s="776"/>
    </row>
    <row r="531" spans="1:25">
      <c r="A531" s="932" t="s">
        <v>124</v>
      </c>
      <c r="B531" s="921" t="s">
        <v>405</v>
      </c>
      <c r="C531" s="921"/>
      <c r="D531" s="933" t="s">
        <v>1457</v>
      </c>
      <c r="E531" s="921"/>
      <c r="F531" s="921"/>
      <c r="G531" s="921"/>
      <c r="H531" s="921"/>
      <c r="I531" s="921"/>
      <c r="J531" s="921"/>
      <c r="K531" s="921"/>
      <c r="L531" s="945" t="s">
        <v>459</v>
      </c>
      <c r="M531" s="946" t="s">
        <v>1123</v>
      </c>
      <c r="N531" s="926" t="s">
        <v>355</v>
      </c>
      <c r="O531" s="947">
        <v>0</v>
      </c>
      <c r="P531" s="947">
        <v>0</v>
      </c>
      <c r="Q531" s="947">
        <v>0</v>
      </c>
      <c r="R531" s="937">
        <v>0</v>
      </c>
      <c r="S531" s="947">
        <v>0</v>
      </c>
      <c r="T531" s="947">
        <v>0</v>
      </c>
      <c r="U531" s="947">
        <v>0</v>
      </c>
      <c r="V531" s="937">
        <v>0</v>
      </c>
      <c r="W531" s="776"/>
      <c r="X531" s="776"/>
      <c r="Y531" s="776"/>
    </row>
    <row r="532" spans="1:25">
      <c r="A532" s="932" t="s">
        <v>124</v>
      </c>
      <c r="B532" s="921" t="s">
        <v>407</v>
      </c>
      <c r="C532" s="921"/>
      <c r="D532" s="933" t="s">
        <v>1458</v>
      </c>
      <c r="E532" s="921"/>
      <c r="F532" s="921"/>
      <c r="G532" s="921"/>
      <c r="H532" s="921"/>
      <c r="I532" s="921"/>
      <c r="J532" s="921"/>
      <c r="K532" s="921"/>
      <c r="L532" s="945" t="s">
        <v>1187</v>
      </c>
      <c r="M532" s="946" t="s">
        <v>1191</v>
      </c>
      <c r="N532" s="926" t="s">
        <v>355</v>
      </c>
      <c r="O532" s="947">
        <v>0</v>
      </c>
      <c r="P532" s="947">
        <v>0</v>
      </c>
      <c r="Q532" s="947">
        <v>0</v>
      </c>
      <c r="R532" s="937">
        <v>0</v>
      </c>
      <c r="S532" s="947">
        <v>0</v>
      </c>
      <c r="T532" s="947">
        <v>0</v>
      </c>
      <c r="U532" s="947">
        <v>0</v>
      </c>
      <c r="V532" s="937">
        <v>0</v>
      </c>
      <c r="W532" s="776"/>
      <c r="X532" s="776"/>
      <c r="Y532" s="776"/>
    </row>
    <row r="533" spans="1:25">
      <c r="A533" s="932" t="s">
        <v>124</v>
      </c>
      <c r="B533" s="921" t="s">
        <v>409</v>
      </c>
      <c r="C533" s="921"/>
      <c r="D533" s="933" t="s">
        <v>1459</v>
      </c>
      <c r="E533" s="921"/>
      <c r="F533" s="921"/>
      <c r="G533" s="921"/>
      <c r="H533" s="921"/>
      <c r="I533" s="921"/>
      <c r="J533" s="921"/>
      <c r="K533" s="921"/>
      <c r="L533" s="945" t="s">
        <v>1188</v>
      </c>
      <c r="M533" s="946" t="s">
        <v>1192</v>
      </c>
      <c r="N533" s="926" t="s">
        <v>355</v>
      </c>
      <c r="O533" s="947">
        <v>0</v>
      </c>
      <c r="P533" s="947">
        <v>0</v>
      </c>
      <c r="Q533" s="947">
        <v>0</v>
      </c>
      <c r="R533" s="937">
        <v>0</v>
      </c>
      <c r="S533" s="947">
        <v>0</v>
      </c>
      <c r="T533" s="947">
        <v>0</v>
      </c>
      <c r="U533" s="947">
        <v>0</v>
      </c>
      <c r="V533" s="937">
        <v>0</v>
      </c>
      <c r="W533" s="776"/>
      <c r="X533" s="776"/>
      <c r="Y533" s="776"/>
    </row>
    <row r="534" spans="1:25">
      <c r="A534" s="932" t="s">
        <v>124</v>
      </c>
      <c r="B534" s="921" t="s">
        <v>410</v>
      </c>
      <c r="C534" s="921"/>
      <c r="D534" s="933" t="s">
        <v>1460</v>
      </c>
      <c r="E534" s="921"/>
      <c r="F534" s="921"/>
      <c r="G534" s="921"/>
      <c r="H534" s="921"/>
      <c r="I534" s="921"/>
      <c r="J534" s="921"/>
      <c r="K534" s="921"/>
      <c r="L534" s="945" t="s">
        <v>1189</v>
      </c>
      <c r="M534" s="946" t="s">
        <v>1193</v>
      </c>
      <c r="N534" s="926" t="s">
        <v>355</v>
      </c>
      <c r="O534" s="947">
        <v>0</v>
      </c>
      <c r="P534" s="947">
        <v>0</v>
      </c>
      <c r="Q534" s="947">
        <v>0</v>
      </c>
      <c r="R534" s="937">
        <v>0</v>
      </c>
      <c r="S534" s="947">
        <v>0</v>
      </c>
      <c r="T534" s="947">
        <v>0</v>
      </c>
      <c r="U534" s="947">
        <v>0</v>
      </c>
      <c r="V534" s="937">
        <v>0</v>
      </c>
      <c r="W534" s="776"/>
      <c r="X534" s="776"/>
      <c r="Y534" s="776"/>
    </row>
    <row r="535" spans="1:25">
      <c r="A535" s="932" t="s">
        <v>124</v>
      </c>
      <c r="B535" s="949" t="s">
        <v>1070</v>
      </c>
      <c r="C535" s="921"/>
      <c r="D535" s="933" t="s">
        <v>1461</v>
      </c>
      <c r="E535" s="921"/>
      <c r="F535" s="921"/>
      <c r="G535" s="921"/>
      <c r="H535" s="921"/>
      <c r="I535" s="921"/>
      <c r="J535" s="921"/>
      <c r="K535" s="921"/>
      <c r="L535" s="945" t="s">
        <v>1190</v>
      </c>
      <c r="M535" s="946" t="s">
        <v>1194</v>
      </c>
      <c r="N535" s="926" t="s">
        <v>355</v>
      </c>
      <c r="O535" s="947">
        <v>0</v>
      </c>
      <c r="P535" s="947">
        <v>0</v>
      </c>
      <c r="Q535" s="947">
        <v>0</v>
      </c>
      <c r="R535" s="937">
        <v>0</v>
      </c>
      <c r="S535" s="947">
        <v>0</v>
      </c>
      <c r="T535" s="947">
        <v>0</v>
      </c>
      <c r="U535" s="947">
        <v>0</v>
      </c>
      <c r="V535" s="937">
        <v>0</v>
      </c>
      <c r="W535" s="776"/>
      <c r="X535" s="776"/>
      <c r="Y535" s="776"/>
    </row>
    <row r="536" spans="1:25" s="464" customFormat="1" ht="57">
      <c r="A536" s="938" t="s">
        <v>124</v>
      </c>
      <c r="B536" s="939"/>
      <c r="C536" s="939"/>
      <c r="D536" s="940" t="s">
        <v>1354</v>
      </c>
      <c r="E536" s="939"/>
      <c r="F536" s="939"/>
      <c r="G536" s="939"/>
      <c r="H536" s="939"/>
      <c r="I536" s="939"/>
      <c r="J536" s="939"/>
      <c r="K536" s="939"/>
      <c r="L536" s="941" t="s">
        <v>363</v>
      </c>
      <c r="M536" s="942" t="s">
        <v>1124</v>
      </c>
      <c r="N536" s="943" t="s">
        <v>355</v>
      </c>
      <c r="O536" s="950"/>
      <c r="P536" s="950"/>
      <c r="Q536" s="950"/>
      <c r="R536" s="936">
        <v>0</v>
      </c>
      <c r="S536" s="950"/>
      <c r="T536" s="950"/>
      <c r="U536" s="950"/>
      <c r="V536" s="936">
        <v>0</v>
      </c>
      <c r="W536" s="944"/>
      <c r="X536" s="944"/>
      <c r="Y536" s="944"/>
    </row>
    <row r="537" spans="1:25" s="464" customFormat="1" ht="45.6">
      <c r="A537" s="938" t="s">
        <v>124</v>
      </c>
      <c r="B537" s="939"/>
      <c r="C537" s="939"/>
      <c r="D537" s="940" t="s">
        <v>1355</v>
      </c>
      <c r="E537" s="939"/>
      <c r="F537" s="939"/>
      <c r="G537" s="939"/>
      <c r="H537" s="939"/>
      <c r="I537" s="939"/>
      <c r="J537" s="939"/>
      <c r="K537" s="939"/>
      <c r="L537" s="941" t="s">
        <v>365</v>
      </c>
      <c r="M537" s="942" t="s">
        <v>1297</v>
      </c>
      <c r="N537" s="943" t="s">
        <v>355</v>
      </c>
      <c r="O537" s="951">
        <v>0</v>
      </c>
      <c r="P537" s="951">
        <v>2215.1186399999997</v>
      </c>
      <c r="Q537" s="951">
        <v>2215.1186399999997</v>
      </c>
      <c r="R537" s="936">
        <v>0</v>
      </c>
      <c r="S537" s="951">
        <v>0</v>
      </c>
      <c r="T537" s="951">
        <v>2512.3391999999999</v>
      </c>
      <c r="U537" s="951">
        <v>2512.3391999999999</v>
      </c>
      <c r="V537" s="936">
        <v>0</v>
      </c>
      <c r="W537" s="944"/>
      <c r="X537" s="944"/>
      <c r="Y537" s="944"/>
    </row>
    <row r="538" spans="1:25">
      <c r="A538" s="932" t="s">
        <v>124</v>
      </c>
      <c r="B538" s="848" t="s">
        <v>1163</v>
      </c>
      <c r="C538" s="921"/>
      <c r="D538" s="933" t="s">
        <v>1429</v>
      </c>
      <c r="E538" s="921"/>
      <c r="F538" s="921"/>
      <c r="G538" s="921"/>
      <c r="H538" s="921"/>
      <c r="I538" s="921"/>
      <c r="J538" s="921"/>
      <c r="K538" s="921"/>
      <c r="L538" s="945" t="s">
        <v>466</v>
      </c>
      <c r="M538" s="946" t="s">
        <v>1125</v>
      </c>
      <c r="N538" s="926" t="s">
        <v>355</v>
      </c>
      <c r="O538" s="947">
        <v>0</v>
      </c>
      <c r="P538" s="947">
        <v>1701.32</v>
      </c>
      <c r="Q538" s="947">
        <v>1701.32</v>
      </c>
      <c r="R538" s="937">
        <v>0</v>
      </c>
      <c r="S538" s="947">
        <v>0</v>
      </c>
      <c r="T538" s="947">
        <v>1929.6</v>
      </c>
      <c r="U538" s="947">
        <v>1929.6</v>
      </c>
      <c r="V538" s="937">
        <v>0</v>
      </c>
      <c r="W538" s="776"/>
      <c r="X538" s="776"/>
      <c r="Y538" s="776"/>
    </row>
    <row r="539" spans="1:25" ht="22.8">
      <c r="A539" s="932" t="s">
        <v>124</v>
      </c>
      <c r="B539" s="848" t="s">
        <v>1164</v>
      </c>
      <c r="C539" s="921"/>
      <c r="D539" s="933" t="s">
        <v>1430</v>
      </c>
      <c r="E539" s="921"/>
      <c r="F539" s="921"/>
      <c r="G539" s="921"/>
      <c r="H539" s="921"/>
      <c r="I539" s="921"/>
      <c r="J539" s="921"/>
      <c r="K539" s="921"/>
      <c r="L539" s="945" t="s">
        <v>473</v>
      </c>
      <c r="M539" s="946" t="s">
        <v>1298</v>
      </c>
      <c r="N539" s="926" t="s">
        <v>355</v>
      </c>
      <c r="O539" s="947">
        <v>0</v>
      </c>
      <c r="P539" s="947">
        <v>513.79863999999998</v>
      </c>
      <c r="Q539" s="947">
        <v>513.79863999999998</v>
      </c>
      <c r="R539" s="937">
        <v>0</v>
      </c>
      <c r="S539" s="947">
        <v>0</v>
      </c>
      <c r="T539" s="947">
        <v>582.73919999999998</v>
      </c>
      <c r="U539" s="947">
        <v>582.73919999999998</v>
      </c>
      <c r="V539" s="937">
        <v>0</v>
      </c>
      <c r="W539" s="776"/>
      <c r="X539" s="776"/>
      <c r="Y539" s="776"/>
    </row>
    <row r="540" spans="1:25" s="464" customFormat="1">
      <c r="A540" s="938" t="s">
        <v>124</v>
      </c>
      <c r="B540" s="939"/>
      <c r="C540" s="939"/>
      <c r="D540" s="940" t="s">
        <v>1408</v>
      </c>
      <c r="E540" s="939"/>
      <c r="F540" s="939"/>
      <c r="G540" s="939"/>
      <c r="H540" s="939"/>
      <c r="I540" s="939"/>
      <c r="J540" s="939"/>
      <c r="K540" s="939"/>
      <c r="L540" s="941" t="s">
        <v>367</v>
      </c>
      <c r="M540" s="942" t="s">
        <v>1126</v>
      </c>
      <c r="N540" s="943" t="s">
        <v>355</v>
      </c>
      <c r="O540" s="950"/>
      <c r="P540" s="950"/>
      <c r="Q540" s="950"/>
      <c r="R540" s="936">
        <v>0</v>
      </c>
      <c r="S540" s="950"/>
      <c r="T540" s="950"/>
      <c r="U540" s="950"/>
      <c r="V540" s="936">
        <v>0</v>
      </c>
      <c r="W540" s="944"/>
      <c r="X540" s="944"/>
      <c r="Y540" s="944"/>
    </row>
    <row r="541" spans="1:25" s="464" customFormat="1">
      <c r="A541" s="938" t="s">
        <v>124</v>
      </c>
      <c r="B541" s="939"/>
      <c r="C541" s="939"/>
      <c r="D541" s="940" t="s">
        <v>1462</v>
      </c>
      <c r="E541" s="939"/>
      <c r="F541" s="939"/>
      <c r="G541" s="939"/>
      <c r="H541" s="939"/>
      <c r="I541" s="939"/>
      <c r="J541" s="939"/>
      <c r="K541" s="939"/>
      <c r="L541" s="941" t="s">
        <v>1003</v>
      </c>
      <c r="M541" s="942" t="s">
        <v>1127</v>
      </c>
      <c r="N541" s="943" t="s">
        <v>355</v>
      </c>
      <c r="O541" s="950"/>
      <c r="P541" s="950">
        <v>163.33000000000001</v>
      </c>
      <c r="Q541" s="950">
        <v>0</v>
      </c>
      <c r="R541" s="936">
        <v>-163.33000000000001</v>
      </c>
      <c r="S541" s="950"/>
      <c r="T541" s="950"/>
      <c r="U541" s="950"/>
      <c r="V541" s="936">
        <v>0</v>
      </c>
      <c r="W541" s="944"/>
      <c r="X541" s="944"/>
      <c r="Y541" s="944"/>
    </row>
    <row r="542" spans="1:25" s="464" customFormat="1">
      <c r="A542" s="938" t="s">
        <v>124</v>
      </c>
      <c r="B542" s="939"/>
      <c r="C542" s="939"/>
      <c r="D542" s="940" t="s">
        <v>1463</v>
      </c>
      <c r="E542" s="939"/>
      <c r="F542" s="939"/>
      <c r="G542" s="939"/>
      <c r="H542" s="939"/>
      <c r="I542" s="939"/>
      <c r="J542" s="939"/>
      <c r="K542" s="939"/>
      <c r="L542" s="941" t="s">
        <v>1128</v>
      </c>
      <c r="M542" s="942" t="s">
        <v>1129</v>
      </c>
      <c r="N542" s="943" t="s">
        <v>355</v>
      </c>
      <c r="O542" s="936">
        <v>0</v>
      </c>
      <c r="P542" s="936">
        <v>1436.9</v>
      </c>
      <c r="Q542" s="936">
        <v>1259.72</v>
      </c>
      <c r="R542" s="936">
        <v>-177.18000000000006</v>
      </c>
      <c r="S542" s="936">
        <v>0</v>
      </c>
      <c r="T542" s="936">
        <v>1814.94</v>
      </c>
      <c r="U542" s="936">
        <v>1350.32</v>
      </c>
      <c r="V542" s="936">
        <v>0</v>
      </c>
      <c r="W542" s="944"/>
      <c r="X542" s="944"/>
      <c r="Y542" s="944"/>
    </row>
    <row r="543" spans="1:25">
      <c r="A543" s="932" t="s">
        <v>124</v>
      </c>
      <c r="B543" s="921"/>
      <c r="C543" s="921"/>
      <c r="D543" s="933" t="s">
        <v>1463</v>
      </c>
      <c r="E543" s="921" t="s">
        <v>1131</v>
      </c>
      <c r="F543" s="921"/>
      <c r="G543" s="921"/>
      <c r="H543" s="921"/>
      <c r="I543" s="921"/>
      <c r="J543" s="921"/>
      <c r="K543" s="921"/>
      <c r="L543" s="945" t="s">
        <v>1130</v>
      </c>
      <c r="M543" s="946" t="s">
        <v>1131</v>
      </c>
      <c r="N543" s="926" t="s">
        <v>355</v>
      </c>
      <c r="O543" s="948"/>
      <c r="P543" s="948"/>
      <c r="Q543" s="948"/>
      <c r="R543" s="937">
        <v>0</v>
      </c>
      <c r="S543" s="948"/>
      <c r="T543" s="948"/>
      <c r="U543" s="948"/>
      <c r="V543" s="937">
        <v>0</v>
      </c>
      <c r="W543" s="776"/>
      <c r="X543" s="776"/>
      <c r="Y543" s="776"/>
    </row>
    <row r="544" spans="1:25">
      <c r="A544" s="932" t="s">
        <v>124</v>
      </c>
      <c r="B544" s="921"/>
      <c r="C544" s="921"/>
      <c r="D544" s="933" t="s">
        <v>1463</v>
      </c>
      <c r="E544" s="921" t="s">
        <v>1133</v>
      </c>
      <c r="F544" s="921"/>
      <c r="G544" s="921"/>
      <c r="H544" s="921"/>
      <c r="I544" s="921"/>
      <c r="J544" s="921"/>
      <c r="K544" s="921"/>
      <c r="L544" s="945" t="s">
        <v>1132</v>
      </c>
      <c r="M544" s="946" t="s">
        <v>1133</v>
      </c>
      <c r="N544" s="926" t="s">
        <v>355</v>
      </c>
      <c r="O544" s="948"/>
      <c r="P544" s="948"/>
      <c r="Q544" s="948"/>
      <c r="R544" s="937">
        <v>0</v>
      </c>
      <c r="S544" s="948"/>
      <c r="T544" s="948"/>
      <c r="U544" s="948"/>
      <c r="V544" s="937">
        <v>0</v>
      </c>
      <c r="W544" s="776"/>
      <c r="X544" s="776"/>
      <c r="Y544" s="776"/>
    </row>
    <row r="545" spans="1:25">
      <c r="A545" s="932" t="s">
        <v>124</v>
      </c>
      <c r="B545" s="921"/>
      <c r="C545" s="921"/>
      <c r="D545" s="933" t="s">
        <v>1463</v>
      </c>
      <c r="E545" s="921" t="s">
        <v>1135</v>
      </c>
      <c r="F545" s="921"/>
      <c r="G545" s="921"/>
      <c r="H545" s="921"/>
      <c r="I545" s="921"/>
      <c r="J545" s="921"/>
      <c r="K545" s="921"/>
      <c r="L545" s="945" t="s">
        <v>1134</v>
      </c>
      <c r="M545" s="946" t="s">
        <v>1135</v>
      </c>
      <c r="N545" s="926" t="s">
        <v>355</v>
      </c>
      <c r="O545" s="948"/>
      <c r="P545" s="948">
        <v>101.65</v>
      </c>
      <c r="Q545" s="948">
        <v>101.65</v>
      </c>
      <c r="R545" s="937">
        <v>0</v>
      </c>
      <c r="S545" s="948"/>
      <c r="T545" s="948">
        <v>118.95</v>
      </c>
      <c r="U545" s="948">
        <v>118.95</v>
      </c>
      <c r="V545" s="937">
        <v>0</v>
      </c>
      <c r="W545" s="776"/>
      <c r="X545" s="776"/>
      <c r="Y545" s="776"/>
    </row>
    <row r="546" spans="1:25">
      <c r="A546" s="932" t="s">
        <v>124</v>
      </c>
      <c r="B546" s="921"/>
      <c r="C546" s="921"/>
      <c r="D546" s="933" t="s">
        <v>1463</v>
      </c>
      <c r="E546" s="921" t="s">
        <v>460</v>
      </c>
      <c r="F546" s="921"/>
      <c r="G546" s="921"/>
      <c r="H546" s="921"/>
      <c r="I546" s="921"/>
      <c r="J546" s="921"/>
      <c r="K546" s="921"/>
      <c r="L546" s="945" t="s">
        <v>1136</v>
      </c>
      <c r="M546" s="946" t="s">
        <v>460</v>
      </c>
      <c r="N546" s="926" t="s">
        <v>355</v>
      </c>
      <c r="O546" s="948"/>
      <c r="P546" s="948"/>
      <c r="Q546" s="948"/>
      <c r="R546" s="937">
        <v>0</v>
      </c>
      <c r="S546" s="948"/>
      <c r="T546" s="948"/>
      <c r="U546" s="948"/>
      <c r="V546" s="937">
        <v>0</v>
      </c>
      <c r="W546" s="776"/>
      <c r="X546" s="776"/>
      <c r="Y546" s="776"/>
    </row>
    <row r="547" spans="1:25">
      <c r="A547" s="930">
        <v>7</v>
      </c>
      <c r="B547" s="921"/>
      <c r="C547" s="921"/>
      <c r="D547" s="933" t="s">
        <v>1463</v>
      </c>
      <c r="E547" s="921" t="s">
        <v>2788</v>
      </c>
      <c r="F547" s="921"/>
      <c r="G547" s="921"/>
      <c r="H547" s="921"/>
      <c r="I547" s="921"/>
      <c r="J547" s="921"/>
      <c r="K547" s="646"/>
      <c r="L547" s="869" t="s">
        <v>2781</v>
      </c>
      <c r="M547" s="952" t="s">
        <v>2788</v>
      </c>
      <c r="N547" s="926" t="s">
        <v>355</v>
      </c>
      <c r="O547" s="948"/>
      <c r="P547" s="948">
        <v>1153.5999999999999</v>
      </c>
      <c r="Q547" s="948">
        <v>1153.5999999999999</v>
      </c>
      <c r="R547" s="937">
        <v>0</v>
      </c>
      <c r="S547" s="948"/>
      <c r="T547" s="948">
        <v>1221.07</v>
      </c>
      <c r="U547" s="948">
        <v>1221.07</v>
      </c>
      <c r="V547" s="937">
        <v>0</v>
      </c>
      <c r="W547" s="776"/>
      <c r="X547" s="776"/>
      <c r="Y547" s="776"/>
    </row>
    <row r="548" spans="1:25">
      <c r="A548" s="930">
        <v>7</v>
      </c>
      <c r="B548" s="921"/>
      <c r="C548" s="921"/>
      <c r="D548" s="933" t="s">
        <v>1463</v>
      </c>
      <c r="E548" s="921" t="s">
        <v>2784</v>
      </c>
      <c r="F548" s="921"/>
      <c r="G548" s="921"/>
      <c r="H548" s="921"/>
      <c r="I548" s="921"/>
      <c r="J548" s="921"/>
      <c r="K548" s="646"/>
      <c r="L548" s="869" t="s">
        <v>2783</v>
      </c>
      <c r="M548" s="952" t="s">
        <v>2784</v>
      </c>
      <c r="N548" s="926" t="s">
        <v>355</v>
      </c>
      <c r="O548" s="948"/>
      <c r="P548" s="948">
        <v>1.4</v>
      </c>
      <c r="Q548" s="948">
        <v>4.47</v>
      </c>
      <c r="R548" s="937">
        <v>3.07</v>
      </c>
      <c r="S548" s="948"/>
      <c r="T548" s="948">
        <v>10.3</v>
      </c>
      <c r="U548" s="948">
        <v>10.3</v>
      </c>
      <c r="V548" s="937">
        <v>0</v>
      </c>
      <c r="W548" s="776"/>
      <c r="X548" s="776"/>
      <c r="Y548" s="776"/>
    </row>
    <row r="549" spans="1:25">
      <c r="A549" s="930">
        <v>7</v>
      </c>
      <c r="B549" s="921"/>
      <c r="C549" s="921"/>
      <c r="D549" s="933" t="s">
        <v>1463</v>
      </c>
      <c r="E549" s="921" t="s">
        <v>330</v>
      </c>
      <c r="F549" s="921"/>
      <c r="G549" s="921"/>
      <c r="H549" s="921"/>
      <c r="I549" s="921"/>
      <c r="J549" s="921"/>
      <c r="K549" s="646"/>
      <c r="L549" s="869" t="s">
        <v>2785</v>
      </c>
      <c r="M549" s="952" t="s">
        <v>330</v>
      </c>
      <c r="N549" s="926" t="s">
        <v>355</v>
      </c>
      <c r="O549" s="948"/>
      <c r="P549" s="948">
        <v>172.84</v>
      </c>
      <c r="Q549" s="948">
        <v>0</v>
      </c>
      <c r="R549" s="937">
        <v>-172.84</v>
      </c>
      <c r="S549" s="948"/>
      <c r="T549" s="948">
        <v>435.92</v>
      </c>
      <c r="U549" s="948">
        <v>0</v>
      </c>
      <c r="V549" s="937">
        <v>0</v>
      </c>
      <c r="W549" s="776"/>
      <c r="X549" s="776"/>
      <c r="Y549" s="776"/>
    </row>
    <row r="550" spans="1:25">
      <c r="A550" s="930">
        <v>7</v>
      </c>
      <c r="B550" s="921"/>
      <c r="C550" s="921"/>
      <c r="D550" s="933" t="s">
        <v>1463</v>
      </c>
      <c r="E550" s="921" t="s">
        <v>1117</v>
      </c>
      <c r="F550" s="921"/>
      <c r="G550" s="921"/>
      <c r="H550" s="921"/>
      <c r="I550" s="921"/>
      <c r="J550" s="921"/>
      <c r="K550" s="646"/>
      <c r="L550" s="869" t="s">
        <v>2786</v>
      </c>
      <c r="M550" s="952" t="s">
        <v>1117</v>
      </c>
      <c r="N550" s="926" t="s">
        <v>355</v>
      </c>
      <c r="O550" s="948"/>
      <c r="P550" s="948">
        <v>7.41</v>
      </c>
      <c r="Q550" s="948">
        <v>0</v>
      </c>
      <c r="R550" s="937">
        <v>-7.41</v>
      </c>
      <c r="S550" s="948"/>
      <c r="T550" s="948">
        <v>28.7</v>
      </c>
      <c r="U550" s="948">
        <v>0</v>
      </c>
      <c r="V550" s="937">
        <v>0</v>
      </c>
      <c r="W550" s="776"/>
      <c r="X550" s="776"/>
      <c r="Y550" s="776"/>
    </row>
    <row r="551" spans="1:25" s="464" customFormat="1">
      <c r="A551" s="938" t="s">
        <v>124</v>
      </c>
      <c r="B551" s="939"/>
      <c r="C551" s="939"/>
      <c r="D551" s="940" t="s">
        <v>1307</v>
      </c>
      <c r="E551" s="939"/>
      <c r="F551" s="939"/>
      <c r="G551" s="939"/>
      <c r="H551" s="939"/>
      <c r="I551" s="939"/>
      <c r="J551" s="939"/>
      <c r="K551" s="939"/>
      <c r="L551" s="941" t="s">
        <v>101</v>
      </c>
      <c r="M551" s="935" t="s">
        <v>461</v>
      </c>
      <c r="N551" s="953" t="s">
        <v>355</v>
      </c>
      <c r="O551" s="936">
        <v>0</v>
      </c>
      <c r="P551" s="936">
        <v>635.37</v>
      </c>
      <c r="Q551" s="936">
        <v>553.9</v>
      </c>
      <c r="R551" s="936">
        <v>-81.470000000000027</v>
      </c>
      <c r="S551" s="936">
        <v>0</v>
      </c>
      <c r="T551" s="936">
        <v>1232.78</v>
      </c>
      <c r="U551" s="936">
        <v>546</v>
      </c>
      <c r="V551" s="936">
        <v>0</v>
      </c>
      <c r="W551" s="944"/>
      <c r="X551" s="944"/>
      <c r="Y551" s="944"/>
    </row>
    <row r="552" spans="1:25" ht="34.200000000000003">
      <c r="A552" s="932" t="s">
        <v>124</v>
      </c>
      <c r="B552" s="921"/>
      <c r="C552" s="921"/>
      <c r="D552" s="933" t="s">
        <v>1356</v>
      </c>
      <c r="E552" s="921"/>
      <c r="F552" s="921"/>
      <c r="G552" s="921"/>
      <c r="H552" s="921"/>
      <c r="I552" s="921"/>
      <c r="J552" s="921"/>
      <c r="K552" s="921"/>
      <c r="L552" s="945" t="s">
        <v>16</v>
      </c>
      <c r="M552" s="954" t="s">
        <v>1137</v>
      </c>
      <c r="N552" s="955" t="s">
        <v>355</v>
      </c>
      <c r="O552" s="948"/>
      <c r="P552" s="948">
        <v>635.37</v>
      </c>
      <c r="Q552" s="948">
        <v>553.9</v>
      </c>
      <c r="R552" s="937">
        <v>-81.470000000000027</v>
      </c>
      <c r="S552" s="948"/>
      <c r="T552" s="948">
        <v>1232.78</v>
      </c>
      <c r="U552" s="948">
        <v>546</v>
      </c>
      <c r="V552" s="937">
        <v>0</v>
      </c>
      <c r="W552" s="776"/>
      <c r="X552" s="776"/>
      <c r="Y552" s="776"/>
    </row>
    <row r="553" spans="1:25" ht="34.200000000000003">
      <c r="A553" s="932" t="s">
        <v>124</v>
      </c>
      <c r="B553" s="921"/>
      <c r="C553" s="921"/>
      <c r="D553" s="933" t="s">
        <v>1357</v>
      </c>
      <c r="E553" s="921"/>
      <c r="F553" s="921"/>
      <c r="G553" s="921"/>
      <c r="H553" s="921"/>
      <c r="I553" s="921"/>
      <c r="J553" s="921"/>
      <c r="K553" s="921"/>
      <c r="L553" s="945" t="s">
        <v>143</v>
      </c>
      <c r="M553" s="954" t="s">
        <v>1299</v>
      </c>
      <c r="N553" s="955" t="s">
        <v>355</v>
      </c>
      <c r="O553" s="937">
        <v>0</v>
      </c>
      <c r="P553" s="937">
        <v>0</v>
      </c>
      <c r="Q553" s="937">
        <v>0</v>
      </c>
      <c r="R553" s="937">
        <v>0</v>
      </c>
      <c r="S553" s="937">
        <v>0</v>
      </c>
      <c r="T553" s="937">
        <v>0</v>
      </c>
      <c r="U553" s="937">
        <v>0</v>
      </c>
      <c r="V553" s="937">
        <v>0</v>
      </c>
      <c r="W553" s="776"/>
      <c r="X553" s="776"/>
      <c r="Y553" s="776"/>
    </row>
    <row r="554" spans="1:25">
      <c r="A554" s="932" t="s">
        <v>124</v>
      </c>
      <c r="B554" s="921" t="s">
        <v>1165</v>
      </c>
      <c r="C554" s="921"/>
      <c r="D554" s="933" t="s">
        <v>1464</v>
      </c>
      <c r="E554" s="921"/>
      <c r="F554" s="921"/>
      <c r="G554" s="921"/>
      <c r="H554" s="921"/>
      <c r="I554" s="921"/>
      <c r="J554" s="921"/>
      <c r="K554" s="921"/>
      <c r="L554" s="945" t="s">
        <v>144</v>
      </c>
      <c r="M554" s="946" t="s">
        <v>465</v>
      </c>
      <c r="N554" s="955" t="s">
        <v>355</v>
      </c>
      <c r="O554" s="947">
        <v>0</v>
      </c>
      <c r="P554" s="947">
        <v>0</v>
      </c>
      <c r="Q554" s="947">
        <v>0</v>
      </c>
      <c r="R554" s="937">
        <v>0</v>
      </c>
      <c r="S554" s="947">
        <v>0</v>
      </c>
      <c r="T554" s="947">
        <v>0</v>
      </c>
      <c r="U554" s="947">
        <v>0</v>
      </c>
      <c r="V554" s="937">
        <v>0</v>
      </c>
      <c r="W554" s="776"/>
      <c r="X554" s="776"/>
      <c r="Y554" s="776"/>
    </row>
    <row r="555" spans="1:25" ht="22.8">
      <c r="A555" s="932" t="s">
        <v>124</v>
      </c>
      <c r="B555" s="921" t="s">
        <v>1166</v>
      </c>
      <c r="C555" s="921"/>
      <c r="D555" s="933" t="s">
        <v>1465</v>
      </c>
      <c r="E555" s="921"/>
      <c r="F555" s="921"/>
      <c r="G555" s="921"/>
      <c r="H555" s="921"/>
      <c r="I555" s="921"/>
      <c r="J555" s="921"/>
      <c r="K555" s="921"/>
      <c r="L555" s="945" t="s">
        <v>447</v>
      </c>
      <c r="M555" s="946" t="s">
        <v>1300</v>
      </c>
      <c r="N555" s="955" t="s">
        <v>355</v>
      </c>
      <c r="O555" s="947">
        <v>0</v>
      </c>
      <c r="P555" s="947">
        <v>0</v>
      </c>
      <c r="Q555" s="947">
        <v>0</v>
      </c>
      <c r="R555" s="937">
        <v>0</v>
      </c>
      <c r="S555" s="947">
        <v>0</v>
      </c>
      <c r="T555" s="947">
        <v>0</v>
      </c>
      <c r="U555" s="947">
        <v>0</v>
      </c>
      <c r="V555" s="937">
        <v>0</v>
      </c>
      <c r="W555" s="776"/>
      <c r="X555" s="776"/>
      <c r="Y555" s="776"/>
    </row>
    <row r="556" spans="1:25" s="464" customFormat="1">
      <c r="A556" s="932" t="s">
        <v>124</v>
      </c>
      <c r="B556" s="939"/>
      <c r="C556" s="939"/>
      <c r="D556" s="940" t="s">
        <v>1308</v>
      </c>
      <c r="E556" s="939"/>
      <c r="F556" s="939"/>
      <c r="G556" s="939"/>
      <c r="H556" s="939"/>
      <c r="I556" s="939"/>
      <c r="J556" s="939"/>
      <c r="K556" s="939"/>
      <c r="L556" s="941" t="s">
        <v>102</v>
      </c>
      <c r="M556" s="935" t="s">
        <v>1138</v>
      </c>
      <c r="N556" s="953" t="s">
        <v>355</v>
      </c>
      <c r="O556" s="951">
        <v>0</v>
      </c>
      <c r="P556" s="951">
        <v>1083.7544</v>
      </c>
      <c r="Q556" s="951">
        <v>933.90440000000001</v>
      </c>
      <c r="R556" s="936">
        <v>-149.85000000000002</v>
      </c>
      <c r="S556" s="951">
        <v>0</v>
      </c>
      <c r="T556" s="951">
        <v>1205.1787999999999</v>
      </c>
      <c r="U556" s="951">
        <v>1058.6387999999999</v>
      </c>
      <c r="V556" s="936">
        <v>0</v>
      </c>
      <c r="W556" s="944"/>
      <c r="X556" s="944"/>
      <c r="Y556" s="944"/>
    </row>
    <row r="557" spans="1:25" ht="22.8">
      <c r="A557" s="932" t="s">
        <v>124</v>
      </c>
      <c r="B557" s="921" t="s">
        <v>1169</v>
      </c>
      <c r="C557" s="921"/>
      <c r="D557" s="933" t="s">
        <v>1324</v>
      </c>
      <c r="E557" s="921"/>
      <c r="F557" s="921"/>
      <c r="G557" s="921"/>
      <c r="H557" s="921"/>
      <c r="I557" s="921"/>
      <c r="J557" s="921"/>
      <c r="K557" s="921"/>
      <c r="L557" s="945" t="s">
        <v>158</v>
      </c>
      <c r="M557" s="954" t="s">
        <v>1139</v>
      </c>
      <c r="N557" s="955" t="s">
        <v>355</v>
      </c>
      <c r="O557" s="947">
        <v>0</v>
      </c>
      <c r="P557" s="947">
        <v>49.11</v>
      </c>
      <c r="Q557" s="947">
        <v>39.17</v>
      </c>
      <c r="R557" s="937">
        <v>-9.9399999999999977</v>
      </c>
      <c r="S557" s="947">
        <v>0</v>
      </c>
      <c r="T557" s="947">
        <v>50.69</v>
      </c>
      <c r="U557" s="947">
        <v>43.86</v>
      </c>
      <c r="V557" s="937">
        <v>0</v>
      </c>
      <c r="W557" s="776"/>
      <c r="X557" s="776"/>
      <c r="Y557" s="776"/>
    </row>
    <row r="558" spans="1:25" ht="34.200000000000003">
      <c r="A558" s="932" t="s">
        <v>124</v>
      </c>
      <c r="B558" s="921"/>
      <c r="C558" s="921"/>
      <c r="D558" s="933" t="s">
        <v>1325</v>
      </c>
      <c r="E558" s="921"/>
      <c r="F558" s="921"/>
      <c r="G558" s="921"/>
      <c r="H558" s="921"/>
      <c r="I558" s="921"/>
      <c r="J558" s="921"/>
      <c r="K558" s="921"/>
      <c r="L558" s="945" t="s">
        <v>159</v>
      </c>
      <c r="M558" s="954" t="s">
        <v>1301</v>
      </c>
      <c r="N558" s="955" t="s">
        <v>355</v>
      </c>
      <c r="O558" s="947">
        <v>0</v>
      </c>
      <c r="P558" s="947">
        <v>894.73440000000005</v>
      </c>
      <c r="Q558" s="947">
        <v>894.73440000000005</v>
      </c>
      <c r="R558" s="937">
        <v>0</v>
      </c>
      <c r="S558" s="947">
        <v>0</v>
      </c>
      <c r="T558" s="947">
        <v>1014.7787999999999</v>
      </c>
      <c r="U558" s="947">
        <v>1014.7787999999999</v>
      </c>
      <c r="V558" s="937">
        <v>0</v>
      </c>
      <c r="W558" s="776"/>
      <c r="X558" s="776"/>
      <c r="Y558" s="776"/>
    </row>
    <row r="559" spans="1:25" ht="22.8">
      <c r="A559" s="932" t="s">
        <v>124</v>
      </c>
      <c r="B559" s="921"/>
      <c r="C559" s="921"/>
      <c r="D559" s="933" t="s">
        <v>1360</v>
      </c>
      <c r="E559" s="921"/>
      <c r="F559" s="921"/>
      <c r="G559" s="921"/>
      <c r="H559" s="921"/>
      <c r="I559" s="921"/>
      <c r="J559" s="921"/>
      <c r="K559" s="921"/>
      <c r="L559" s="945" t="s">
        <v>842</v>
      </c>
      <c r="M559" s="946" t="s">
        <v>1200</v>
      </c>
      <c r="N559" s="955" t="s">
        <v>355</v>
      </c>
      <c r="O559" s="947">
        <v>0</v>
      </c>
      <c r="P559" s="947">
        <v>687.2</v>
      </c>
      <c r="Q559" s="947">
        <v>687.2</v>
      </c>
      <c r="R559" s="937">
        <v>0</v>
      </c>
      <c r="S559" s="947">
        <v>0</v>
      </c>
      <c r="T559" s="947">
        <v>779.4</v>
      </c>
      <c r="U559" s="947">
        <v>779.4</v>
      </c>
      <c r="V559" s="937">
        <v>0</v>
      </c>
      <c r="W559" s="776"/>
      <c r="X559" s="776"/>
      <c r="Y559" s="776"/>
    </row>
    <row r="560" spans="1:25" ht="34.200000000000003">
      <c r="A560" s="932" t="s">
        <v>124</v>
      </c>
      <c r="B560" s="921"/>
      <c r="C560" s="921"/>
      <c r="D560" s="933" t="s">
        <v>1361</v>
      </c>
      <c r="E560" s="921"/>
      <c r="F560" s="921"/>
      <c r="G560" s="921"/>
      <c r="H560" s="921"/>
      <c r="I560" s="921"/>
      <c r="J560" s="921"/>
      <c r="K560" s="921"/>
      <c r="L560" s="945" t="s">
        <v>843</v>
      </c>
      <c r="M560" s="946" t="s">
        <v>1302</v>
      </c>
      <c r="N560" s="955" t="s">
        <v>355</v>
      </c>
      <c r="O560" s="947">
        <v>0</v>
      </c>
      <c r="P560" s="947">
        <v>207.53440000000003</v>
      </c>
      <c r="Q560" s="947">
        <v>207.53440000000003</v>
      </c>
      <c r="R560" s="937">
        <v>0</v>
      </c>
      <c r="S560" s="947">
        <v>0</v>
      </c>
      <c r="T560" s="947">
        <v>235.37879999999998</v>
      </c>
      <c r="U560" s="947">
        <v>235.37879999999998</v>
      </c>
      <c r="V560" s="937">
        <v>0</v>
      </c>
      <c r="W560" s="776"/>
      <c r="X560" s="776"/>
      <c r="Y560" s="776"/>
    </row>
    <row r="561" spans="1:25" ht="34.200000000000003">
      <c r="A561" s="932" t="s">
        <v>124</v>
      </c>
      <c r="B561" s="921" t="s">
        <v>1170</v>
      </c>
      <c r="C561" s="921"/>
      <c r="D561" s="933" t="s">
        <v>1326</v>
      </c>
      <c r="E561" s="921"/>
      <c r="F561" s="921"/>
      <c r="G561" s="921"/>
      <c r="H561" s="921"/>
      <c r="I561" s="921"/>
      <c r="J561" s="921"/>
      <c r="K561" s="921"/>
      <c r="L561" s="945" t="s">
        <v>372</v>
      </c>
      <c r="M561" s="954" t="s">
        <v>1140</v>
      </c>
      <c r="N561" s="955" t="s">
        <v>355</v>
      </c>
      <c r="O561" s="947">
        <v>0</v>
      </c>
      <c r="P561" s="947">
        <v>0</v>
      </c>
      <c r="Q561" s="947">
        <v>0</v>
      </c>
      <c r="R561" s="937">
        <v>0</v>
      </c>
      <c r="S561" s="947">
        <v>0</v>
      </c>
      <c r="T561" s="947">
        <v>0</v>
      </c>
      <c r="U561" s="947">
        <v>0</v>
      </c>
      <c r="V561" s="937">
        <v>0</v>
      </c>
      <c r="W561" s="776"/>
      <c r="X561" s="776"/>
      <c r="Y561" s="776"/>
    </row>
    <row r="562" spans="1:25">
      <c r="A562" s="932" t="s">
        <v>124</v>
      </c>
      <c r="B562" s="921" t="s">
        <v>1171</v>
      </c>
      <c r="C562" s="921"/>
      <c r="D562" s="933" t="s">
        <v>1412</v>
      </c>
      <c r="E562" s="921"/>
      <c r="F562" s="921"/>
      <c r="G562" s="921"/>
      <c r="H562" s="921"/>
      <c r="I562" s="921"/>
      <c r="J562" s="921"/>
      <c r="K562" s="921"/>
      <c r="L562" s="945" t="s">
        <v>373</v>
      </c>
      <c r="M562" s="954" t="s">
        <v>1083</v>
      </c>
      <c r="N562" s="955" t="s">
        <v>355</v>
      </c>
      <c r="O562" s="947">
        <v>0</v>
      </c>
      <c r="P562" s="947">
        <v>0</v>
      </c>
      <c r="Q562" s="947">
        <v>0</v>
      </c>
      <c r="R562" s="937">
        <v>0</v>
      </c>
      <c r="S562" s="947">
        <v>0</v>
      </c>
      <c r="T562" s="947">
        <v>0</v>
      </c>
      <c r="U562" s="947">
        <v>0</v>
      </c>
      <c r="V562" s="937">
        <v>0</v>
      </c>
      <c r="W562" s="776"/>
      <c r="X562" s="776"/>
      <c r="Y562" s="776"/>
    </row>
    <row r="563" spans="1:25">
      <c r="A563" s="932" t="s">
        <v>124</v>
      </c>
      <c r="B563" s="921" t="s">
        <v>1172</v>
      </c>
      <c r="C563" s="921"/>
      <c r="D563" s="933" t="s">
        <v>1413</v>
      </c>
      <c r="E563" s="921"/>
      <c r="F563" s="921"/>
      <c r="G563" s="921"/>
      <c r="H563" s="921"/>
      <c r="I563" s="921"/>
      <c r="J563" s="921"/>
      <c r="K563" s="921"/>
      <c r="L563" s="945" t="s">
        <v>374</v>
      </c>
      <c r="M563" s="954" t="s">
        <v>1084</v>
      </c>
      <c r="N563" s="955" t="s">
        <v>355</v>
      </c>
      <c r="O563" s="947">
        <v>0</v>
      </c>
      <c r="P563" s="947">
        <v>4.8499999999999996</v>
      </c>
      <c r="Q563" s="947">
        <v>0</v>
      </c>
      <c r="R563" s="937">
        <v>-4.8499999999999996</v>
      </c>
      <c r="S563" s="947">
        <v>0</v>
      </c>
      <c r="T563" s="947">
        <v>6.27</v>
      </c>
      <c r="U563" s="947">
        <v>0</v>
      </c>
      <c r="V563" s="937">
        <v>0</v>
      </c>
      <c r="W563" s="776"/>
      <c r="X563" s="776"/>
      <c r="Y563" s="776"/>
    </row>
    <row r="564" spans="1:25">
      <c r="A564" s="932" t="s">
        <v>124</v>
      </c>
      <c r="B564" s="921" t="s">
        <v>1173</v>
      </c>
      <c r="C564" s="921"/>
      <c r="D564" s="933" t="s">
        <v>1446</v>
      </c>
      <c r="E564" s="921"/>
      <c r="F564" s="921"/>
      <c r="G564" s="921"/>
      <c r="H564" s="921"/>
      <c r="I564" s="921"/>
      <c r="J564" s="921"/>
      <c r="K564" s="921"/>
      <c r="L564" s="945" t="s">
        <v>1080</v>
      </c>
      <c r="M564" s="954" t="s">
        <v>1085</v>
      </c>
      <c r="N564" s="955" t="s">
        <v>355</v>
      </c>
      <c r="O564" s="947">
        <v>0</v>
      </c>
      <c r="P564" s="947">
        <v>22</v>
      </c>
      <c r="Q564" s="947">
        <v>0</v>
      </c>
      <c r="R564" s="937">
        <v>-22</v>
      </c>
      <c r="S564" s="947">
        <v>0</v>
      </c>
      <c r="T564" s="947">
        <v>18.43</v>
      </c>
      <c r="U564" s="947">
        <v>0</v>
      </c>
      <c r="V564" s="937">
        <v>0</v>
      </c>
      <c r="W564" s="776"/>
      <c r="X564" s="776"/>
      <c r="Y564" s="776"/>
    </row>
    <row r="565" spans="1:25">
      <c r="A565" s="932" t="s">
        <v>124</v>
      </c>
      <c r="B565" s="921" t="s">
        <v>1174</v>
      </c>
      <c r="C565" s="921"/>
      <c r="D565" s="933" t="s">
        <v>1447</v>
      </c>
      <c r="E565" s="921"/>
      <c r="F565" s="921"/>
      <c r="G565" s="921"/>
      <c r="H565" s="921"/>
      <c r="I565" s="921"/>
      <c r="J565" s="921"/>
      <c r="K565" s="921"/>
      <c r="L565" s="945" t="s">
        <v>1081</v>
      </c>
      <c r="M565" s="954" t="s">
        <v>1141</v>
      </c>
      <c r="N565" s="955" t="s">
        <v>355</v>
      </c>
      <c r="O565" s="947">
        <v>0</v>
      </c>
      <c r="P565" s="947">
        <v>113.06</v>
      </c>
      <c r="Q565" s="947">
        <v>0</v>
      </c>
      <c r="R565" s="937">
        <v>-113.06</v>
      </c>
      <c r="S565" s="947">
        <v>0</v>
      </c>
      <c r="T565" s="947">
        <v>115.01</v>
      </c>
      <c r="U565" s="947">
        <v>0</v>
      </c>
      <c r="V565" s="937">
        <v>0</v>
      </c>
      <c r="W565" s="776"/>
      <c r="X565" s="776"/>
      <c r="Y565" s="776"/>
    </row>
    <row r="566" spans="1:25">
      <c r="A566" s="932" t="s">
        <v>124</v>
      </c>
      <c r="B566" s="921" t="s">
        <v>1175</v>
      </c>
      <c r="C566" s="921"/>
      <c r="D566" s="933" t="s">
        <v>1466</v>
      </c>
      <c r="E566" s="921"/>
      <c r="F566" s="921"/>
      <c r="G566" s="921"/>
      <c r="H566" s="921"/>
      <c r="I566" s="921"/>
      <c r="J566" s="921"/>
      <c r="K566" s="921"/>
      <c r="L566" s="945" t="s">
        <v>1142</v>
      </c>
      <c r="M566" s="946" t="s">
        <v>476</v>
      </c>
      <c r="N566" s="955" t="s">
        <v>355</v>
      </c>
      <c r="O566" s="947">
        <v>0</v>
      </c>
      <c r="P566" s="947">
        <v>0</v>
      </c>
      <c r="Q566" s="947">
        <v>0</v>
      </c>
      <c r="R566" s="937">
        <v>0</v>
      </c>
      <c r="S566" s="947">
        <v>0</v>
      </c>
      <c r="T566" s="947">
        <v>0</v>
      </c>
      <c r="U566" s="947">
        <v>0</v>
      </c>
      <c r="V566" s="937">
        <v>0</v>
      </c>
      <c r="W566" s="776"/>
      <c r="X566" s="776"/>
      <c r="Y566" s="776"/>
    </row>
    <row r="567" spans="1:25" ht="45.6">
      <c r="A567" s="932" t="s">
        <v>124</v>
      </c>
      <c r="B567" s="921" t="s">
        <v>1176</v>
      </c>
      <c r="C567" s="921"/>
      <c r="D567" s="933" t="s">
        <v>1467</v>
      </c>
      <c r="E567" s="921"/>
      <c r="F567" s="921"/>
      <c r="G567" s="921"/>
      <c r="H567" s="921"/>
      <c r="I567" s="921"/>
      <c r="J567" s="921"/>
      <c r="K567" s="921"/>
      <c r="L567" s="945" t="s">
        <v>1143</v>
      </c>
      <c r="M567" s="946" t="s">
        <v>1088</v>
      </c>
      <c r="N567" s="955" t="s">
        <v>355</v>
      </c>
      <c r="O567" s="947">
        <v>0</v>
      </c>
      <c r="P567" s="947">
        <v>0</v>
      </c>
      <c r="Q567" s="947">
        <v>0</v>
      </c>
      <c r="R567" s="937">
        <v>0</v>
      </c>
      <c r="S567" s="947">
        <v>0</v>
      </c>
      <c r="T567" s="947">
        <v>0</v>
      </c>
      <c r="U567" s="947">
        <v>0</v>
      </c>
      <c r="V567" s="937">
        <v>0</v>
      </c>
      <c r="W567" s="776"/>
      <c r="X567" s="776"/>
      <c r="Y567" s="776"/>
    </row>
    <row r="568" spans="1:25">
      <c r="A568" s="932" t="s">
        <v>124</v>
      </c>
      <c r="B568" s="921" t="s">
        <v>1288</v>
      </c>
      <c r="C568" s="921"/>
      <c r="D568" s="933" t="s">
        <v>1468</v>
      </c>
      <c r="E568" s="921"/>
      <c r="F568" s="921"/>
      <c r="G568" s="921"/>
      <c r="H568" s="921"/>
      <c r="I568" s="921"/>
      <c r="J568" s="921"/>
      <c r="K568" s="921"/>
      <c r="L568" s="945" t="s">
        <v>1290</v>
      </c>
      <c r="M568" s="946" t="s">
        <v>1289</v>
      </c>
      <c r="N568" s="955" t="s">
        <v>355</v>
      </c>
      <c r="O568" s="947">
        <v>0</v>
      </c>
      <c r="P568" s="947">
        <v>113.06</v>
      </c>
      <c r="Q568" s="947">
        <v>0</v>
      </c>
      <c r="R568" s="937">
        <v>-113.06</v>
      </c>
      <c r="S568" s="947">
        <v>0</v>
      </c>
      <c r="T568" s="947">
        <v>115.01</v>
      </c>
      <c r="U568" s="947">
        <v>0</v>
      </c>
      <c r="V568" s="937">
        <v>0</v>
      </c>
      <c r="W568" s="776"/>
      <c r="X568" s="776"/>
      <c r="Y568" s="776"/>
    </row>
    <row r="569" spans="1:25" s="464" customFormat="1">
      <c r="A569" s="938" t="s">
        <v>124</v>
      </c>
      <c r="B569" s="939"/>
      <c r="C569" s="939"/>
      <c r="D569" s="940" t="s">
        <v>1362</v>
      </c>
      <c r="E569" s="939"/>
      <c r="F569" s="939"/>
      <c r="G569" s="939"/>
      <c r="H569" s="939"/>
      <c r="I569" s="939"/>
      <c r="J569" s="939"/>
      <c r="K569" s="939"/>
      <c r="L569" s="941" t="s">
        <v>103</v>
      </c>
      <c r="M569" s="935" t="s">
        <v>1144</v>
      </c>
      <c r="N569" s="953" t="s">
        <v>355</v>
      </c>
      <c r="O569" s="951">
        <v>0</v>
      </c>
      <c r="P569" s="951">
        <v>0</v>
      </c>
      <c r="Q569" s="951">
        <v>0</v>
      </c>
      <c r="R569" s="936">
        <v>0</v>
      </c>
      <c r="S569" s="951">
        <v>0</v>
      </c>
      <c r="T569" s="951">
        <v>0</v>
      </c>
      <c r="U569" s="951">
        <v>0</v>
      </c>
      <c r="V569" s="936">
        <v>0</v>
      </c>
      <c r="W569" s="944"/>
      <c r="X569" s="944"/>
      <c r="Y569" s="944"/>
    </row>
    <row r="570" spans="1:25" s="464" customFormat="1">
      <c r="A570" s="938" t="s">
        <v>124</v>
      </c>
      <c r="B570" s="939"/>
      <c r="C570" s="939"/>
      <c r="D570" s="940" t="s">
        <v>1311</v>
      </c>
      <c r="E570" s="939"/>
      <c r="F570" s="939"/>
      <c r="G570" s="939"/>
      <c r="H570" s="939"/>
      <c r="I570" s="939"/>
      <c r="J570" s="939"/>
      <c r="K570" s="939"/>
      <c r="L570" s="941" t="s">
        <v>119</v>
      </c>
      <c r="M570" s="956" t="s">
        <v>1145</v>
      </c>
      <c r="N570" s="953" t="s">
        <v>355</v>
      </c>
      <c r="O570" s="951">
        <v>0</v>
      </c>
      <c r="P570" s="951">
        <v>162.80000000000001</v>
      </c>
      <c r="Q570" s="951">
        <v>0</v>
      </c>
      <c r="R570" s="936">
        <v>-162.80000000000001</v>
      </c>
      <c r="S570" s="951">
        <v>0</v>
      </c>
      <c r="T570" s="951">
        <v>197.83</v>
      </c>
      <c r="U570" s="951">
        <v>0</v>
      </c>
      <c r="V570" s="936">
        <v>0</v>
      </c>
      <c r="W570" s="944"/>
      <c r="X570" s="944"/>
      <c r="Y570" s="944"/>
    </row>
    <row r="571" spans="1:25" s="493" customFormat="1">
      <c r="A571" s="957" t="s">
        <v>124</v>
      </c>
      <c r="B571" s="958"/>
      <c r="C571" s="958"/>
      <c r="D571" s="933" t="s">
        <v>1337</v>
      </c>
      <c r="E571" s="958"/>
      <c r="F571" s="958"/>
      <c r="G571" s="958"/>
      <c r="H571" s="958"/>
      <c r="I571" s="958"/>
      <c r="J571" s="958"/>
      <c r="K571" s="958"/>
      <c r="L571" s="945" t="s">
        <v>121</v>
      </c>
      <c r="M571" s="954" t="s">
        <v>1000</v>
      </c>
      <c r="N571" s="955" t="s">
        <v>355</v>
      </c>
      <c r="O571" s="948">
        <v>0</v>
      </c>
      <c r="P571" s="948">
        <v>0</v>
      </c>
      <c r="Q571" s="948">
        <v>0</v>
      </c>
      <c r="R571" s="937">
        <v>0</v>
      </c>
      <c r="S571" s="948">
        <v>0</v>
      </c>
      <c r="T571" s="948">
        <v>0</v>
      </c>
      <c r="U571" s="948">
        <v>0</v>
      </c>
      <c r="V571" s="937">
        <v>0</v>
      </c>
      <c r="W571" s="776"/>
      <c r="X571" s="776"/>
      <c r="Y571" s="776"/>
    </row>
    <row r="572" spans="1:25" s="464" customFormat="1" ht="22.8">
      <c r="A572" s="938" t="s">
        <v>124</v>
      </c>
      <c r="B572" s="939"/>
      <c r="C572" s="939"/>
      <c r="D572" s="940" t="s">
        <v>1363</v>
      </c>
      <c r="E572" s="939"/>
      <c r="F572" s="939"/>
      <c r="G572" s="939"/>
      <c r="H572" s="939"/>
      <c r="I572" s="939"/>
      <c r="J572" s="939"/>
      <c r="K572" s="939"/>
      <c r="L572" s="941" t="s">
        <v>123</v>
      </c>
      <c r="M572" s="956" t="s">
        <v>1146</v>
      </c>
      <c r="N572" s="953" t="s">
        <v>355</v>
      </c>
      <c r="O572" s="951">
        <v>0</v>
      </c>
      <c r="P572" s="951">
        <v>34.26</v>
      </c>
      <c r="Q572" s="951">
        <v>0</v>
      </c>
      <c r="R572" s="936">
        <v>-34.26</v>
      </c>
      <c r="S572" s="951">
        <v>0</v>
      </c>
      <c r="T572" s="951">
        <v>37.78</v>
      </c>
      <c r="U572" s="951">
        <v>0</v>
      </c>
      <c r="V572" s="936">
        <v>0</v>
      </c>
      <c r="W572" s="944"/>
      <c r="X572" s="944"/>
      <c r="Y572" s="944"/>
    </row>
    <row r="573" spans="1:25" s="464" customFormat="1">
      <c r="A573" s="938" t="s">
        <v>124</v>
      </c>
      <c r="B573" s="939"/>
      <c r="C573" s="939"/>
      <c r="D573" s="940" t="s">
        <v>1364</v>
      </c>
      <c r="E573" s="939"/>
      <c r="F573" s="939"/>
      <c r="G573" s="939"/>
      <c r="H573" s="939"/>
      <c r="I573" s="939"/>
      <c r="J573" s="939"/>
      <c r="K573" s="939"/>
      <c r="L573" s="941" t="s">
        <v>124</v>
      </c>
      <c r="M573" s="956" t="s">
        <v>1147</v>
      </c>
      <c r="N573" s="953" t="s">
        <v>355</v>
      </c>
      <c r="O573" s="951">
        <v>0</v>
      </c>
      <c r="P573" s="951">
        <v>206.17000000000002</v>
      </c>
      <c r="Q573" s="951">
        <v>0</v>
      </c>
      <c r="R573" s="936">
        <v>-206.17000000000002</v>
      </c>
      <c r="S573" s="951">
        <v>0</v>
      </c>
      <c r="T573" s="951">
        <v>251.6</v>
      </c>
      <c r="U573" s="951">
        <v>211.7</v>
      </c>
      <c r="V573" s="936">
        <v>0</v>
      </c>
      <c r="W573" s="944"/>
      <c r="X573" s="944"/>
      <c r="Y573" s="944"/>
    </row>
    <row r="574" spans="1:25" s="464" customFormat="1">
      <c r="A574" s="938" t="s">
        <v>124</v>
      </c>
      <c r="B574" s="939"/>
      <c r="C574" s="939"/>
      <c r="D574" s="940" t="s">
        <v>1365</v>
      </c>
      <c r="E574" s="939"/>
      <c r="F574" s="939"/>
      <c r="G574" s="939"/>
      <c r="H574" s="939"/>
      <c r="I574" s="939"/>
      <c r="J574" s="939"/>
      <c r="K574" s="939"/>
      <c r="L574" s="941" t="s">
        <v>125</v>
      </c>
      <c r="M574" s="959" t="s">
        <v>1177</v>
      </c>
      <c r="N574" s="960" t="s">
        <v>355</v>
      </c>
      <c r="O574" s="936">
        <v>0</v>
      </c>
      <c r="P574" s="936">
        <v>0</v>
      </c>
      <c r="Q574" s="936">
        <v>0</v>
      </c>
      <c r="R574" s="936">
        <v>0</v>
      </c>
      <c r="S574" s="936">
        <v>0</v>
      </c>
      <c r="T574" s="936">
        <v>0</v>
      </c>
      <c r="U574" s="936">
        <v>0</v>
      </c>
      <c r="V574" s="936">
        <v>0</v>
      </c>
      <c r="W574" s="944"/>
      <c r="X574" s="944"/>
      <c r="Y574" s="944"/>
    </row>
    <row r="575" spans="1:25">
      <c r="A575" s="932" t="s">
        <v>124</v>
      </c>
      <c r="B575" s="921"/>
      <c r="C575" s="921"/>
      <c r="D575" s="933" t="s">
        <v>1366</v>
      </c>
      <c r="E575" s="921"/>
      <c r="F575" s="921"/>
      <c r="G575" s="921"/>
      <c r="H575" s="921"/>
      <c r="I575" s="921"/>
      <c r="J575" s="921"/>
      <c r="K575" s="921"/>
      <c r="L575" s="945" t="s">
        <v>146</v>
      </c>
      <c r="M575" s="954" t="s">
        <v>1148</v>
      </c>
      <c r="N575" s="955" t="s">
        <v>355</v>
      </c>
      <c r="O575" s="948">
        <v>0</v>
      </c>
      <c r="P575" s="948">
        <v>0</v>
      </c>
      <c r="Q575" s="948">
        <v>0</v>
      </c>
      <c r="R575" s="937">
        <v>0</v>
      </c>
      <c r="S575" s="948">
        <v>0</v>
      </c>
      <c r="T575" s="948">
        <v>0</v>
      </c>
      <c r="U575" s="948">
        <v>0</v>
      </c>
      <c r="V575" s="937">
        <v>0</v>
      </c>
      <c r="W575" s="776"/>
      <c r="X575" s="776"/>
      <c r="Y575" s="776"/>
    </row>
    <row r="576" spans="1:25">
      <c r="A576" s="932" t="s">
        <v>124</v>
      </c>
      <c r="B576" s="921"/>
      <c r="C576" s="921"/>
      <c r="D576" s="933" t="s">
        <v>1367</v>
      </c>
      <c r="E576" s="921"/>
      <c r="F576" s="921"/>
      <c r="G576" s="921"/>
      <c r="H576" s="921"/>
      <c r="I576" s="921"/>
      <c r="J576" s="921"/>
      <c r="K576" s="921"/>
      <c r="L576" s="945" t="s">
        <v>187</v>
      </c>
      <c r="M576" s="954" t="s">
        <v>1149</v>
      </c>
      <c r="N576" s="955" t="s">
        <v>355</v>
      </c>
      <c r="O576" s="948">
        <v>0</v>
      </c>
      <c r="P576" s="948">
        <v>0</v>
      </c>
      <c r="Q576" s="948">
        <v>0</v>
      </c>
      <c r="R576" s="937">
        <v>0</v>
      </c>
      <c r="S576" s="948">
        <v>0</v>
      </c>
      <c r="T576" s="948">
        <v>0</v>
      </c>
      <c r="U576" s="948">
        <v>0</v>
      </c>
      <c r="V576" s="937">
        <v>0</v>
      </c>
      <c r="W576" s="776"/>
      <c r="X576" s="776"/>
      <c r="Y576" s="776"/>
    </row>
    <row r="577" spans="1:25" ht="22.8">
      <c r="A577" s="932" t="s">
        <v>124</v>
      </c>
      <c r="B577" s="921"/>
      <c r="C577" s="921"/>
      <c r="D577" s="933" t="s">
        <v>1368</v>
      </c>
      <c r="E577" s="921"/>
      <c r="F577" s="921"/>
      <c r="G577" s="921"/>
      <c r="H577" s="921"/>
      <c r="I577" s="921"/>
      <c r="J577" s="921"/>
      <c r="K577" s="921"/>
      <c r="L577" s="945" t="s">
        <v>393</v>
      </c>
      <c r="M577" s="954" t="s">
        <v>1150</v>
      </c>
      <c r="N577" s="955" t="s">
        <v>355</v>
      </c>
      <c r="O577" s="948"/>
      <c r="P577" s="948"/>
      <c r="Q577" s="948"/>
      <c r="R577" s="937"/>
      <c r="S577" s="948"/>
      <c r="T577" s="948"/>
      <c r="U577" s="948"/>
      <c r="V577" s="937">
        <v>0</v>
      </c>
      <c r="W577" s="776"/>
      <c r="X577" s="776"/>
      <c r="Y577" s="776"/>
    </row>
    <row r="578" spans="1:25" s="464" customFormat="1" ht="22.8">
      <c r="A578" s="938" t="s">
        <v>124</v>
      </c>
      <c r="B578" s="939"/>
      <c r="C578" s="939"/>
      <c r="D578" s="940" t="s">
        <v>1369</v>
      </c>
      <c r="E578" s="939"/>
      <c r="F578" s="939"/>
      <c r="G578" s="939"/>
      <c r="H578" s="939"/>
      <c r="I578" s="939"/>
      <c r="J578" s="939"/>
      <c r="K578" s="939"/>
      <c r="L578" s="941" t="s">
        <v>126</v>
      </c>
      <c r="M578" s="935" t="s">
        <v>478</v>
      </c>
      <c r="N578" s="953" t="s">
        <v>355</v>
      </c>
      <c r="O578" s="950"/>
      <c r="P578" s="950"/>
      <c r="Q578" s="950"/>
      <c r="R578" s="936">
        <v>0</v>
      </c>
      <c r="S578" s="950"/>
      <c r="T578" s="950"/>
      <c r="U578" s="950"/>
      <c r="V578" s="936">
        <v>0</v>
      </c>
      <c r="W578" s="944"/>
      <c r="X578" s="944"/>
      <c r="Y578" s="944"/>
    </row>
    <row r="579" spans="1:25">
      <c r="A579" s="932" t="s">
        <v>124</v>
      </c>
      <c r="B579" s="921"/>
      <c r="C579" s="921"/>
      <c r="D579" s="933" t="s">
        <v>1371</v>
      </c>
      <c r="E579" s="921"/>
      <c r="F579" s="921"/>
      <c r="G579" s="921"/>
      <c r="H579" s="921"/>
      <c r="I579" s="921"/>
      <c r="J579" s="921"/>
      <c r="K579" s="921"/>
      <c r="L579" s="945" t="s">
        <v>127</v>
      </c>
      <c r="M579" s="961" t="s">
        <v>477</v>
      </c>
      <c r="N579" s="955" t="s">
        <v>355</v>
      </c>
      <c r="O579" s="948"/>
      <c r="P579" s="948"/>
      <c r="Q579" s="948"/>
      <c r="R579" s="937"/>
      <c r="S579" s="937"/>
      <c r="T579" s="937"/>
      <c r="U579" s="937"/>
      <c r="V579" s="937">
        <v>0</v>
      </c>
      <c r="W579" s="776"/>
      <c r="X579" s="776"/>
      <c r="Y579" s="776"/>
    </row>
    <row r="580" spans="1:25" ht="102.6">
      <c r="A580" s="932" t="s">
        <v>124</v>
      </c>
      <c r="B580" s="921"/>
      <c r="C580" s="717" t="b">
        <v>0</v>
      </c>
      <c r="D580" s="933" t="s">
        <v>1400</v>
      </c>
      <c r="E580" s="921"/>
      <c r="F580" s="921"/>
      <c r="G580" s="921"/>
      <c r="H580" s="921"/>
      <c r="I580" s="921"/>
      <c r="J580" s="921"/>
      <c r="K580" s="921"/>
      <c r="L580" s="945" t="s">
        <v>128</v>
      </c>
      <c r="M580" s="962" t="s">
        <v>1304</v>
      </c>
      <c r="N580" s="926" t="s">
        <v>355</v>
      </c>
      <c r="O580" s="948"/>
      <c r="P580" s="948"/>
      <c r="Q580" s="948"/>
      <c r="R580" s="937">
        <v>0</v>
      </c>
      <c r="S580" s="948"/>
      <c r="T580" s="948"/>
      <c r="U580" s="798">
        <v>0</v>
      </c>
      <c r="V580" s="937">
        <v>0</v>
      </c>
      <c r="W580" s="776"/>
      <c r="X580" s="776"/>
      <c r="Y580" s="776"/>
    </row>
    <row r="581" spans="1:25" ht="68.400000000000006">
      <c r="A581" s="932" t="s">
        <v>124</v>
      </c>
      <c r="B581" s="921"/>
      <c r="C581" s="717" t="b">
        <v>0</v>
      </c>
      <c r="D581" s="933" t="s">
        <v>1401</v>
      </c>
      <c r="E581" s="921"/>
      <c r="F581" s="921"/>
      <c r="G581" s="921"/>
      <c r="H581" s="921"/>
      <c r="I581" s="921"/>
      <c r="J581" s="921"/>
      <c r="K581" s="921"/>
      <c r="L581" s="945" t="s">
        <v>129</v>
      </c>
      <c r="M581" s="963" t="s">
        <v>1305</v>
      </c>
      <c r="N581" s="926" t="s">
        <v>355</v>
      </c>
      <c r="O581" s="948"/>
      <c r="P581" s="948"/>
      <c r="Q581" s="948"/>
      <c r="R581" s="937">
        <v>0</v>
      </c>
      <c r="S581" s="948"/>
      <c r="T581" s="948"/>
      <c r="U581" s="798">
        <v>0</v>
      </c>
      <c r="V581" s="937">
        <v>0</v>
      </c>
      <c r="W581" s="776"/>
      <c r="X581" s="776"/>
      <c r="Y581" s="776"/>
    </row>
    <row r="582" spans="1:25">
      <c r="A582" s="932" t="s">
        <v>124</v>
      </c>
      <c r="B582" s="921"/>
      <c r="C582" s="921"/>
      <c r="D582" s="933" t="s">
        <v>1448</v>
      </c>
      <c r="E582" s="921"/>
      <c r="F582" s="921"/>
      <c r="G582" s="921"/>
      <c r="H582" s="921"/>
      <c r="I582" s="921"/>
      <c r="J582" s="921"/>
      <c r="K582" s="921"/>
      <c r="L582" s="945" t="s">
        <v>130</v>
      </c>
      <c r="M582" s="964" t="s">
        <v>1151</v>
      </c>
      <c r="N582" s="955" t="s">
        <v>355</v>
      </c>
      <c r="O582" s="948"/>
      <c r="P582" s="948"/>
      <c r="Q582" s="948"/>
      <c r="R582" s="937">
        <v>0</v>
      </c>
      <c r="S582" s="948"/>
      <c r="T582" s="948"/>
      <c r="U582" s="948"/>
      <c r="V582" s="937">
        <v>0</v>
      </c>
      <c r="W582" s="776"/>
      <c r="X582" s="776"/>
      <c r="Y582" s="776"/>
    </row>
    <row r="583" spans="1:25" s="464" customFormat="1" ht="22.8">
      <c r="A583" s="938" t="s">
        <v>124</v>
      </c>
      <c r="B583" s="939"/>
      <c r="C583" s="939"/>
      <c r="D583" s="940" t="s">
        <v>1449</v>
      </c>
      <c r="E583" s="939"/>
      <c r="F583" s="939"/>
      <c r="G583" s="939"/>
      <c r="H583" s="939"/>
      <c r="I583" s="939"/>
      <c r="J583" s="939"/>
      <c r="K583" s="939"/>
      <c r="L583" s="941" t="s">
        <v>131</v>
      </c>
      <c r="M583" s="959" t="s">
        <v>1152</v>
      </c>
      <c r="N583" s="953" t="s">
        <v>355</v>
      </c>
      <c r="O583" s="936">
        <v>0</v>
      </c>
      <c r="P583" s="936">
        <v>0</v>
      </c>
      <c r="Q583" s="936">
        <v>0</v>
      </c>
      <c r="R583" s="936">
        <v>0</v>
      </c>
      <c r="S583" s="936">
        <v>0</v>
      </c>
      <c r="T583" s="936">
        <v>0</v>
      </c>
      <c r="U583" s="936">
        <v>0</v>
      </c>
      <c r="V583" s="936">
        <v>0</v>
      </c>
      <c r="W583" s="944"/>
      <c r="X583" s="944"/>
      <c r="Y583" s="944"/>
    </row>
    <row r="584" spans="1:25" ht="22.8">
      <c r="A584" s="932" t="s">
        <v>124</v>
      </c>
      <c r="B584" s="921"/>
      <c r="C584" s="921"/>
      <c r="D584" s="933" t="s">
        <v>1469</v>
      </c>
      <c r="E584" s="921"/>
      <c r="F584" s="921"/>
      <c r="G584" s="921"/>
      <c r="H584" s="921"/>
      <c r="I584" s="921"/>
      <c r="J584" s="921"/>
      <c r="K584" s="921"/>
      <c r="L584" s="945" t="s">
        <v>1153</v>
      </c>
      <c r="M584" s="954" t="s">
        <v>479</v>
      </c>
      <c r="N584" s="955" t="s">
        <v>355</v>
      </c>
      <c r="O584" s="948"/>
      <c r="P584" s="948"/>
      <c r="Q584" s="948"/>
      <c r="R584" s="937">
        <v>0</v>
      </c>
      <c r="S584" s="948"/>
      <c r="T584" s="948"/>
      <c r="U584" s="948"/>
      <c r="V584" s="937">
        <v>0</v>
      </c>
      <c r="W584" s="776"/>
      <c r="X584" s="776"/>
      <c r="Y584" s="776"/>
    </row>
    <row r="585" spans="1:25" ht="22.8">
      <c r="A585" s="932" t="s">
        <v>124</v>
      </c>
      <c r="B585" s="921"/>
      <c r="C585" s="921"/>
      <c r="D585" s="933" t="s">
        <v>1470</v>
      </c>
      <c r="E585" s="921"/>
      <c r="F585" s="921"/>
      <c r="G585" s="921"/>
      <c r="H585" s="921"/>
      <c r="I585" s="921"/>
      <c r="J585" s="921"/>
      <c r="K585" s="921"/>
      <c r="L585" s="945" t="s">
        <v>1154</v>
      </c>
      <c r="M585" s="954" t="s">
        <v>480</v>
      </c>
      <c r="N585" s="955" t="s">
        <v>355</v>
      </c>
      <c r="O585" s="948"/>
      <c r="P585" s="948"/>
      <c r="Q585" s="948"/>
      <c r="R585" s="937">
        <v>0</v>
      </c>
      <c r="S585" s="948"/>
      <c r="T585" s="948"/>
      <c r="U585" s="948"/>
      <c r="V585" s="937">
        <v>0</v>
      </c>
      <c r="W585" s="776"/>
      <c r="X585" s="776"/>
      <c r="Y585" s="776"/>
    </row>
    <row r="586" spans="1:25" ht="22.8">
      <c r="A586" s="932" t="s">
        <v>124</v>
      </c>
      <c r="B586" s="921"/>
      <c r="C586" s="921"/>
      <c r="D586" s="933" t="s">
        <v>1450</v>
      </c>
      <c r="E586" s="921"/>
      <c r="F586" s="921"/>
      <c r="G586" s="921"/>
      <c r="H586" s="921"/>
      <c r="I586" s="921"/>
      <c r="J586" s="921"/>
      <c r="K586" s="921"/>
      <c r="L586" s="945" t="s">
        <v>132</v>
      </c>
      <c r="M586" s="964" t="s">
        <v>481</v>
      </c>
      <c r="N586" s="955" t="s">
        <v>355</v>
      </c>
      <c r="O586" s="948"/>
      <c r="P586" s="948"/>
      <c r="Q586" s="948"/>
      <c r="R586" s="937">
        <v>0</v>
      </c>
      <c r="S586" s="948"/>
      <c r="T586" s="948"/>
      <c r="U586" s="948"/>
      <c r="V586" s="937">
        <v>0</v>
      </c>
      <c r="W586" s="776"/>
      <c r="X586" s="776"/>
      <c r="Y586" s="776"/>
    </row>
    <row r="587" spans="1:25">
      <c r="A587" s="932" t="s">
        <v>124</v>
      </c>
      <c r="B587" s="921"/>
      <c r="C587" s="921"/>
      <c r="D587" s="933" t="s">
        <v>1451</v>
      </c>
      <c r="E587" s="921"/>
      <c r="F587" s="921"/>
      <c r="G587" s="921"/>
      <c r="H587" s="921"/>
      <c r="I587" s="921"/>
      <c r="J587" s="921"/>
      <c r="K587" s="921"/>
      <c r="L587" s="945" t="s">
        <v>133</v>
      </c>
      <c r="M587" s="964" t="s">
        <v>482</v>
      </c>
      <c r="N587" s="955" t="s">
        <v>355</v>
      </c>
      <c r="O587" s="948"/>
      <c r="P587" s="948"/>
      <c r="Q587" s="948"/>
      <c r="R587" s="937">
        <v>0</v>
      </c>
      <c r="S587" s="948"/>
      <c r="T587" s="948"/>
      <c r="U587" s="948"/>
      <c r="V587" s="937">
        <v>0</v>
      </c>
      <c r="W587" s="776"/>
      <c r="X587" s="776"/>
      <c r="Y587" s="776"/>
    </row>
    <row r="588" spans="1:25" s="464" customFormat="1">
      <c r="A588" s="932" t="s">
        <v>124</v>
      </c>
      <c r="B588" s="939"/>
      <c r="C588" s="939"/>
      <c r="D588" s="940" t="s">
        <v>1452</v>
      </c>
      <c r="E588" s="939"/>
      <c r="F588" s="939"/>
      <c r="G588" s="939"/>
      <c r="H588" s="939"/>
      <c r="I588" s="939"/>
      <c r="J588" s="939"/>
      <c r="K588" s="939"/>
      <c r="L588" s="941" t="s">
        <v>134</v>
      </c>
      <c r="M588" s="965" t="s">
        <v>1195</v>
      </c>
      <c r="N588" s="953" t="s">
        <v>355</v>
      </c>
      <c r="O588" s="936">
        <v>0</v>
      </c>
      <c r="P588" s="936">
        <v>9165.1330399999988</v>
      </c>
      <c r="Q588" s="936">
        <v>8190.0730399999993</v>
      </c>
      <c r="R588" s="936">
        <v>-975.05999999999949</v>
      </c>
      <c r="S588" s="936">
        <v>0</v>
      </c>
      <c r="T588" s="936">
        <v>10961.898000000001</v>
      </c>
      <c r="U588" s="936">
        <v>9348.9380000000001</v>
      </c>
      <c r="V588" s="936">
        <v>0</v>
      </c>
      <c r="W588" s="944"/>
      <c r="X588" s="944"/>
      <c r="Y588" s="944"/>
    </row>
    <row r="589" spans="1:25">
      <c r="A589" s="932" t="s">
        <v>124</v>
      </c>
      <c r="B589" s="921"/>
      <c r="C589" s="921" t="b">
        <v>0</v>
      </c>
      <c r="D589" s="933" t="s">
        <v>1471</v>
      </c>
      <c r="E589" s="921"/>
      <c r="F589" s="921"/>
      <c r="G589" s="921"/>
      <c r="H589" s="921"/>
      <c r="I589" s="921"/>
      <c r="J589" s="921"/>
      <c r="K589" s="921"/>
      <c r="L589" s="945" t="s">
        <v>1196</v>
      </c>
      <c r="M589" s="966" t="s">
        <v>1198</v>
      </c>
      <c r="N589" s="955" t="s">
        <v>355</v>
      </c>
      <c r="O589" s="948"/>
      <c r="P589" s="948"/>
      <c r="Q589" s="948"/>
      <c r="R589" s="937">
        <v>0</v>
      </c>
      <c r="S589" s="948"/>
      <c r="T589" s="948"/>
      <c r="U589" s="948"/>
      <c r="V589" s="937">
        <v>0</v>
      </c>
      <c r="W589" s="776"/>
      <c r="X589" s="776"/>
      <c r="Y589" s="776"/>
    </row>
    <row r="590" spans="1:25">
      <c r="A590" s="932" t="s">
        <v>124</v>
      </c>
      <c r="B590" s="921"/>
      <c r="C590" s="921" t="b">
        <v>0</v>
      </c>
      <c r="D590" s="933" t="s">
        <v>1472</v>
      </c>
      <c r="E590" s="921"/>
      <c r="F590" s="921"/>
      <c r="G590" s="921"/>
      <c r="H590" s="921"/>
      <c r="I590" s="921"/>
      <c r="J590" s="921"/>
      <c r="K590" s="921"/>
      <c r="L590" s="945" t="s">
        <v>1197</v>
      </c>
      <c r="M590" s="966" t="s">
        <v>1199</v>
      </c>
      <c r="N590" s="955" t="s">
        <v>355</v>
      </c>
      <c r="O590" s="948"/>
      <c r="P590" s="948"/>
      <c r="Q590" s="948"/>
      <c r="R590" s="937">
        <v>0</v>
      </c>
      <c r="S590" s="948"/>
      <c r="T590" s="948"/>
      <c r="U590" s="948"/>
      <c r="V590" s="937">
        <v>0</v>
      </c>
      <c r="W590" s="776"/>
      <c r="X590" s="776"/>
      <c r="Y590" s="776"/>
    </row>
    <row r="591" spans="1:25" s="464" customFormat="1">
      <c r="A591" s="932" t="s">
        <v>124</v>
      </c>
      <c r="B591" s="967" t="s">
        <v>985</v>
      </c>
      <c r="C591" s="939"/>
      <c r="D591" s="940" t="s">
        <v>1453</v>
      </c>
      <c r="E591" s="939"/>
      <c r="F591" s="939"/>
      <c r="G591" s="939"/>
      <c r="H591" s="939"/>
      <c r="I591" s="939"/>
      <c r="J591" s="939"/>
      <c r="K591" s="939"/>
      <c r="L591" s="941" t="s">
        <v>137</v>
      </c>
      <c r="M591" s="959" t="s">
        <v>483</v>
      </c>
      <c r="N591" s="953" t="s">
        <v>314</v>
      </c>
      <c r="O591" s="968">
        <v>193.20000000000002</v>
      </c>
      <c r="P591" s="968">
        <v>193.20000000000002</v>
      </c>
      <c r="Q591" s="968">
        <v>193.20000000000002</v>
      </c>
      <c r="R591" s="968">
        <v>0</v>
      </c>
      <c r="S591" s="968">
        <v>190</v>
      </c>
      <c r="T591" s="968">
        <v>195.51000000000002</v>
      </c>
      <c r="U591" s="968">
        <v>195.51000000000002</v>
      </c>
      <c r="V591" s="936"/>
      <c r="W591" s="944"/>
      <c r="X591" s="944"/>
      <c r="Y591" s="944"/>
    </row>
    <row r="592" spans="1:25">
      <c r="A592" s="932" t="s">
        <v>124</v>
      </c>
      <c r="B592" s="967" t="s">
        <v>981</v>
      </c>
      <c r="C592" s="921"/>
      <c r="D592" s="933" t="s">
        <v>1473</v>
      </c>
      <c r="E592" s="921"/>
      <c r="F592" s="921"/>
      <c r="G592" s="921"/>
      <c r="H592" s="921"/>
      <c r="I592" s="921"/>
      <c r="J592" s="921"/>
      <c r="K592" s="921"/>
      <c r="L592" s="945" t="s">
        <v>1001</v>
      </c>
      <c r="M592" s="954" t="s">
        <v>922</v>
      </c>
      <c r="N592" s="955" t="s">
        <v>314</v>
      </c>
      <c r="O592" s="969">
        <v>96.600000000000009</v>
      </c>
      <c r="P592" s="969">
        <v>96.600000000000009</v>
      </c>
      <c r="Q592" s="969">
        <v>96.600000000000009</v>
      </c>
      <c r="R592" s="970">
        <v>0</v>
      </c>
      <c r="S592" s="969">
        <v>95</v>
      </c>
      <c r="T592" s="969">
        <v>97.75500000000001</v>
      </c>
      <c r="U592" s="969">
        <v>97.75500000000001</v>
      </c>
      <c r="V592" s="937"/>
      <c r="W592" s="776"/>
      <c r="X592" s="776"/>
      <c r="Y592" s="776"/>
    </row>
    <row r="593" spans="1:25">
      <c r="A593" s="932" t="s">
        <v>124</v>
      </c>
      <c r="B593" s="967" t="s">
        <v>976</v>
      </c>
      <c r="C593" s="921"/>
      <c r="D593" s="933" t="s">
        <v>1474</v>
      </c>
      <c r="E593" s="921"/>
      <c r="F593" s="921"/>
      <c r="G593" s="921"/>
      <c r="H593" s="921"/>
      <c r="I593" s="921"/>
      <c r="J593" s="921"/>
      <c r="K593" s="921"/>
      <c r="L593" s="945" t="s">
        <v>1002</v>
      </c>
      <c r="M593" s="954" t="s">
        <v>921</v>
      </c>
      <c r="N593" s="955" t="s">
        <v>484</v>
      </c>
      <c r="O593" s="948"/>
      <c r="P593" s="948">
        <v>45.48</v>
      </c>
      <c r="Q593" s="948">
        <v>44.9</v>
      </c>
      <c r="R593" s="937">
        <v>-0.57999999999999829</v>
      </c>
      <c r="S593" s="948"/>
      <c r="T593" s="948">
        <v>46.1</v>
      </c>
      <c r="U593" s="948">
        <v>46.1</v>
      </c>
      <c r="V593" s="937"/>
      <c r="W593" s="776"/>
      <c r="X593" s="776"/>
      <c r="Y593" s="776"/>
    </row>
    <row r="594" spans="1:25">
      <c r="A594" s="932" t="s">
        <v>124</v>
      </c>
      <c r="B594" s="967" t="s">
        <v>982</v>
      </c>
      <c r="C594" s="921"/>
      <c r="D594" s="933" t="s">
        <v>1475</v>
      </c>
      <c r="E594" s="921"/>
      <c r="F594" s="921"/>
      <c r="G594" s="921"/>
      <c r="H594" s="921"/>
      <c r="I594" s="921"/>
      <c r="J594" s="921"/>
      <c r="K594" s="921"/>
      <c r="L594" s="945" t="s">
        <v>1155</v>
      </c>
      <c r="M594" s="954" t="s">
        <v>923</v>
      </c>
      <c r="N594" s="955" t="s">
        <v>314</v>
      </c>
      <c r="O594" s="970">
        <v>96.600000000000009</v>
      </c>
      <c r="P594" s="970">
        <v>96.600000000000009</v>
      </c>
      <c r="Q594" s="970">
        <v>96.600000000000009</v>
      </c>
      <c r="R594" s="970">
        <v>0</v>
      </c>
      <c r="S594" s="970">
        <v>95</v>
      </c>
      <c r="T594" s="970">
        <v>97.75500000000001</v>
      </c>
      <c r="U594" s="970">
        <v>97.75500000000001</v>
      </c>
      <c r="V594" s="937"/>
      <c r="W594" s="776"/>
      <c r="X594" s="776"/>
      <c r="Y594" s="776"/>
    </row>
    <row r="595" spans="1:25">
      <c r="A595" s="932" t="s">
        <v>124</v>
      </c>
      <c r="B595" s="967" t="s">
        <v>977</v>
      </c>
      <c r="C595" s="921"/>
      <c r="D595" s="933" t="s">
        <v>1476</v>
      </c>
      <c r="E595" s="921"/>
      <c r="F595" s="921"/>
      <c r="G595" s="921"/>
      <c r="H595" s="921"/>
      <c r="I595" s="921"/>
      <c r="J595" s="921"/>
      <c r="K595" s="921"/>
      <c r="L595" s="945" t="s">
        <v>1156</v>
      </c>
      <c r="M595" s="954" t="s">
        <v>924</v>
      </c>
      <c r="N595" s="955" t="s">
        <v>484</v>
      </c>
      <c r="O595" s="948">
        <v>0</v>
      </c>
      <c r="P595" s="948">
        <v>46.1</v>
      </c>
      <c r="Q595" s="948">
        <v>45.48</v>
      </c>
      <c r="R595" s="937">
        <v>-0.62000000000000455</v>
      </c>
      <c r="S595" s="948">
        <v>0</v>
      </c>
      <c r="T595" s="948">
        <v>66.036443148688051</v>
      </c>
      <c r="U595" s="948">
        <v>49.536417574548608</v>
      </c>
      <c r="V595" s="937"/>
      <c r="W595" s="776"/>
      <c r="X595" s="776"/>
      <c r="Y595" s="776"/>
    </row>
    <row r="596" spans="1:25">
      <c r="A596" s="932" t="s">
        <v>124</v>
      </c>
      <c r="B596" s="967"/>
      <c r="C596" s="921"/>
      <c r="D596" s="933" t="s">
        <v>1477</v>
      </c>
      <c r="E596" s="921"/>
      <c r="F596" s="921"/>
      <c r="G596" s="921"/>
      <c r="H596" s="921"/>
      <c r="I596" s="921"/>
      <c r="J596" s="921"/>
      <c r="K596" s="921"/>
      <c r="L596" s="945" t="s">
        <v>1157</v>
      </c>
      <c r="M596" s="954" t="s">
        <v>485</v>
      </c>
      <c r="N596" s="955" t="s">
        <v>142</v>
      </c>
      <c r="O596" s="937">
        <v>0</v>
      </c>
      <c r="P596" s="937">
        <v>101.36323658751101</v>
      </c>
      <c r="Q596" s="937">
        <v>101.29175946547883</v>
      </c>
      <c r="R596" s="937"/>
      <c r="S596" s="937">
        <v>0</v>
      </c>
      <c r="T596" s="937">
        <v>143.24608058283741</v>
      </c>
      <c r="U596" s="937">
        <v>107.45426805758918</v>
      </c>
      <c r="V596" s="937"/>
      <c r="W596" s="776"/>
      <c r="X596" s="776"/>
      <c r="Y596" s="776"/>
    </row>
    <row r="597" spans="1:25">
      <c r="A597" s="932" t="s">
        <v>124</v>
      </c>
      <c r="B597" s="967"/>
      <c r="C597" s="921"/>
      <c r="D597" s="933" t="s">
        <v>1478</v>
      </c>
      <c r="E597" s="921"/>
      <c r="F597" s="921"/>
      <c r="G597" s="921"/>
      <c r="H597" s="921"/>
      <c r="I597" s="921"/>
      <c r="J597" s="921"/>
      <c r="K597" s="921"/>
      <c r="L597" s="945" t="s">
        <v>1158</v>
      </c>
      <c r="M597" s="954" t="s">
        <v>486</v>
      </c>
      <c r="N597" s="955" t="s">
        <v>484</v>
      </c>
      <c r="O597" s="948">
        <v>0</v>
      </c>
      <c r="P597" s="948">
        <v>47.438576811594196</v>
      </c>
      <c r="Q597" s="948">
        <v>42.391682401656304</v>
      </c>
      <c r="R597" s="937">
        <v>-5.0468944099378916</v>
      </c>
      <c r="S597" s="948">
        <v>0</v>
      </c>
      <c r="T597" s="948">
        <v>56.068221574344022</v>
      </c>
      <c r="U597" s="948">
        <v>47.818208787274301</v>
      </c>
      <c r="V597" s="937"/>
      <c r="W597" s="776"/>
      <c r="X597" s="776"/>
      <c r="Y597" s="776"/>
    </row>
    <row r="598" spans="1:25" s="464" customFormat="1">
      <c r="A598" s="938" t="s">
        <v>124</v>
      </c>
      <c r="B598" s="971"/>
      <c r="C598" s="939"/>
      <c r="D598" s="940" t="s">
        <v>1454</v>
      </c>
      <c r="E598" s="939"/>
      <c r="F598" s="939"/>
      <c r="G598" s="939"/>
      <c r="H598" s="939"/>
      <c r="I598" s="939"/>
      <c r="J598" s="939"/>
      <c r="K598" s="939"/>
      <c r="L598" s="941" t="s">
        <v>138</v>
      </c>
      <c r="M598" s="959" t="s">
        <v>1208</v>
      </c>
      <c r="N598" s="953" t="s">
        <v>355</v>
      </c>
      <c r="O598" s="936">
        <v>0</v>
      </c>
      <c r="P598" s="936">
        <v>7732.4880202898539</v>
      </c>
      <c r="Q598" s="936">
        <v>6909.8442314699778</v>
      </c>
      <c r="R598" s="936">
        <v>0</v>
      </c>
      <c r="S598" s="936">
        <v>0</v>
      </c>
      <c r="T598" s="936">
        <v>9172.7610495626832</v>
      </c>
      <c r="U598" s="936">
        <v>7823.0589575980766</v>
      </c>
      <c r="V598" s="936">
        <v>0</v>
      </c>
      <c r="W598" s="944"/>
      <c r="X598" s="944"/>
      <c r="Y598" s="944"/>
    </row>
    <row r="599" spans="1:25" s="464" customFormat="1">
      <c r="A599" s="938" t="s">
        <v>124</v>
      </c>
      <c r="B599" s="967" t="s">
        <v>986</v>
      </c>
      <c r="C599" s="939"/>
      <c r="D599" s="940" t="s">
        <v>1455</v>
      </c>
      <c r="E599" s="939"/>
      <c r="F599" s="939"/>
      <c r="G599" s="939"/>
      <c r="H599" s="939"/>
      <c r="I599" s="939"/>
      <c r="J599" s="939"/>
      <c r="K599" s="939"/>
      <c r="L599" s="941" t="s">
        <v>139</v>
      </c>
      <c r="M599" s="959" t="s">
        <v>487</v>
      </c>
      <c r="N599" s="953" t="s">
        <v>314</v>
      </c>
      <c r="O599" s="968">
        <v>163</v>
      </c>
      <c r="P599" s="968">
        <v>163</v>
      </c>
      <c r="Q599" s="968">
        <v>163</v>
      </c>
      <c r="R599" s="968">
        <v>0</v>
      </c>
      <c r="S599" s="968">
        <v>160</v>
      </c>
      <c r="T599" s="968">
        <v>163.60000000000002</v>
      </c>
      <c r="U599" s="968">
        <v>163.60000000000002</v>
      </c>
      <c r="V599" s="936"/>
      <c r="W599" s="944"/>
      <c r="X599" s="944"/>
      <c r="Y599" s="944"/>
    </row>
    <row r="600" spans="1:25">
      <c r="A600" s="932" t="s">
        <v>124</v>
      </c>
      <c r="B600" s="967" t="s">
        <v>983</v>
      </c>
      <c r="C600" s="921"/>
      <c r="D600" s="933" t="s">
        <v>1479</v>
      </c>
      <c r="E600" s="921"/>
      <c r="F600" s="921"/>
      <c r="G600" s="921"/>
      <c r="H600" s="921"/>
      <c r="I600" s="921"/>
      <c r="J600" s="921"/>
      <c r="K600" s="921"/>
      <c r="L600" s="945" t="s">
        <v>1159</v>
      </c>
      <c r="M600" s="954" t="s">
        <v>971</v>
      </c>
      <c r="N600" s="955" t="s">
        <v>314</v>
      </c>
      <c r="O600" s="969">
        <v>81.5</v>
      </c>
      <c r="P600" s="969">
        <v>81.5</v>
      </c>
      <c r="Q600" s="969">
        <v>81.5</v>
      </c>
      <c r="R600" s="970">
        <v>0</v>
      </c>
      <c r="S600" s="969">
        <v>80</v>
      </c>
      <c r="T600" s="969">
        <v>81.800000000000011</v>
      </c>
      <c r="U600" s="969">
        <v>81.800000000000011</v>
      </c>
      <c r="V600" s="937"/>
      <c r="W600" s="776"/>
      <c r="X600" s="776"/>
      <c r="Y600" s="776"/>
    </row>
    <row r="601" spans="1:25">
      <c r="A601" s="932" t="s">
        <v>124</v>
      </c>
      <c r="B601" s="967" t="s">
        <v>979</v>
      </c>
      <c r="C601" s="921"/>
      <c r="D601" s="933" t="s">
        <v>1480</v>
      </c>
      <c r="E601" s="921"/>
      <c r="F601" s="921"/>
      <c r="G601" s="921"/>
      <c r="H601" s="921"/>
      <c r="I601" s="921"/>
      <c r="J601" s="921"/>
      <c r="K601" s="921"/>
      <c r="L601" s="945" t="s">
        <v>1160</v>
      </c>
      <c r="M601" s="954" t="s">
        <v>972</v>
      </c>
      <c r="N601" s="955" t="s">
        <v>484</v>
      </c>
      <c r="O601" s="948">
        <v>0</v>
      </c>
      <c r="P601" s="948">
        <v>45.48</v>
      </c>
      <c r="Q601" s="948">
        <v>44.9</v>
      </c>
      <c r="R601" s="937">
        <v>-0.57999999999999829</v>
      </c>
      <c r="S601" s="948">
        <v>0</v>
      </c>
      <c r="T601" s="948">
        <v>46.1</v>
      </c>
      <c r="U601" s="948">
        <v>46.1</v>
      </c>
      <c r="V601" s="937"/>
      <c r="W601" s="776"/>
      <c r="X601" s="776"/>
      <c r="Y601" s="776"/>
    </row>
    <row r="602" spans="1:25">
      <c r="A602" s="932" t="s">
        <v>124</v>
      </c>
      <c r="B602" s="967" t="s">
        <v>984</v>
      </c>
      <c r="C602" s="921"/>
      <c r="D602" s="933" t="s">
        <v>1481</v>
      </c>
      <c r="E602" s="921"/>
      <c r="F602" s="921"/>
      <c r="G602" s="921"/>
      <c r="H602" s="921"/>
      <c r="I602" s="921"/>
      <c r="J602" s="921"/>
      <c r="K602" s="921"/>
      <c r="L602" s="945" t="s">
        <v>1161</v>
      </c>
      <c r="M602" s="954" t="s">
        <v>973</v>
      </c>
      <c r="N602" s="955" t="s">
        <v>314</v>
      </c>
      <c r="O602" s="970">
        <v>81.5</v>
      </c>
      <c r="P602" s="970">
        <v>81.5</v>
      </c>
      <c r="Q602" s="970">
        <v>81.5</v>
      </c>
      <c r="R602" s="970">
        <v>0</v>
      </c>
      <c r="S602" s="970">
        <v>80</v>
      </c>
      <c r="T602" s="970">
        <v>81.800000000000011</v>
      </c>
      <c r="U602" s="970">
        <v>81.800000000000011</v>
      </c>
      <c r="V602" s="937"/>
      <c r="W602" s="776"/>
      <c r="X602" s="776"/>
      <c r="Y602" s="776"/>
    </row>
    <row r="603" spans="1:25">
      <c r="A603" s="932" t="s">
        <v>124</v>
      </c>
      <c r="B603" s="967" t="s">
        <v>978</v>
      </c>
      <c r="C603" s="921"/>
      <c r="D603" s="933" t="s">
        <v>1482</v>
      </c>
      <c r="E603" s="921"/>
      <c r="F603" s="921"/>
      <c r="G603" s="921"/>
      <c r="H603" s="921"/>
      <c r="I603" s="921"/>
      <c r="J603" s="921"/>
      <c r="K603" s="921"/>
      <c r="L603" s="945" t="s">
        <v>1162</v>
      </c>
      <c r="M603" s="954" t="s">
        <v>974</v>
      </c>
      <c r="N603" s="955" t="s">
        <v>484</v>
      </c>
      <c r="O603" s="948">
        <v>0</v>
      </c>
      <c r="P603" s="948">
        <v>46.1</v>
      </c>
      <c r="Q603" s="948">
        <v>45.48</v>
      </c>
      <c r="R603" s="937">
        <v>-0.62000000000000455</v>
      </c>
      <c r="S603" s="948">
        <v>0</v>
      </c>
      <c r="T603" s="948">
        <v>66.036443148688051</v>
      </c>
      <c r="U603" s="948">
        <v>49.536417574548608</v>
      </c>
      <c r="V603" s="937"/>
      <c r="W603" s="776"/>
      <c r="X603" s="776"/>
      <c r="Y603" s="776"/>
    </row>
    <row r="604" spans="1:25">
      <c r="A604" s="769" t="s">
        <v>125</v>
      </c>
      <c r="B604" s="930" t="s">
        <v>822</v>
      </c>
      <c r="C604" s="921"/>
      <c r="D604" s="921"/>
      <c r="E604" s="921"/>
      <c r="F604" s="921"/>
      <c r="G604" s="921"/>
      <c r="H604" s="921"/>
      <c r="I604" s="921"/>
      <c r="J604" s="921"/>
      <c r="K604" s="921"/>
      <c r="L604" s="672" t="s">
        <v>2874</v>
      </c>
      <c r="M604" s="931"/>
      <c r="N604" s="931"/>
      <c r="O604" s="931"/>
      <c r="P604" s="931"/>
      <c r="Q604" s="931"/>
      <c r="R604" s="931"/>
      <c r="S604" s="931"/>
      <c r="T604" s="931"/>
      <c r="U604" s="931"/>
      <c r="V604" s="931"/>
      <c r="W604" s="931"/>
      <c r="X604" s="931"/>
      <c r="Y604" s="931"/>
    </row>
    <row r="605" spans="1:25">
      <c r="A605" s="932" t="s">
        <v>125</v>
      </c>
      <c r="B605" s="921"/>
      <c r="C605" s="921"/>
      <c r="D605" s="933" t="s">
        <v>1306</v>
      </c>
      <c r="E605" s="921"/>
      <c r="F605" s="921"/>
      <c r="G605" s="921"/>
      <c r="H605" s="921"/>
      <c r="I605" s="921"/>
      <c r="J605" s="921"/>
      <c r="K605" s="921"/>
      <c r="L605" s="934" t="s">
        <v>17</v>
      </c>
      <c r="M605" s="935" t="s">
        <v>452</v>
      </c>
      <c r="N605" s="926" t="s">
        <v>355</v>
      </c>
      <c r="O605" s="936">
        <v>0</v>
      </c>
      <c r="P605" s="936">
        <v>0</v>
      </c>
      <c r="Q605" s="936">
        <v>0</v>
      </c>
      <c r="R605" s="936">
        <v>0</v>
      </c>
      <c r="S605" s="936">
        <v>0</v>
      </c>
      <c r="T605" s="936">
        <v>373.96</v>
      </c>
      <c r="U605" s="936">
        <v>373.96</v>
      </c>
      <c r="V605" s="937">
        <v>0</v>
      </c>
      <c r="W605" s="776"/>
      <c r="X605" s="776"/>
      <c r="Y605" s="776"/>
    </row>
    <row r="606" spans="1:25" s="464" customFormat="1" ht="22.8">
      <c r="A606" s="938" t="s">
        <v>125</v>
      </c>
      <c r="B606" s="939"/>
      <c r="C606" s="939"/>
      <c r="D606" s="940" t="s">
        <v>1352</v>
      </c>
      <c r="E606" s="939"/>
      <c r="F606" s="939"/>
      <c r="G606" s="939"/>
      <c r="H606" s="939"/>
      <c r="I606" s="939"/>
      <c r="J606" s="939"/>
      <c r="K606" s="939"/>
      <c r="L606" s="941" t="s">
        <v>154</v>
      </c>
      <c r="M606" s="942" t="s">
        <v>1116</v>
      </c>
      <c r="N606" s="943" t="s">
        <v>355</v>
      </c>
      <c r="O606" s="936">
        <v>0</v>
      </c>
      <c r="P606" s="936">
        <v>0</v>
      </c>
      <c r="Q606" s="936">
        <v>0</v>
      </c>
      <c r="R606" s="936">
        <v>0</v>
      </c>
      <c r="S606" s="936">
        <v>0</v>
      </c>
      <c r="T606" s="936">
        <v>0</v>
      </c>
      <c r="U606" s="936">
        <v>0</v>
      </c>
      <c r="V606" s="936">
        <v>0</v>
      </c>
      <c r="W606" s="944"/>
      <c r="X606" s="944"/>
      <c r="Y606" s="944"/>
    </row>
    <row r="607" spans="1:25">
      <c r="A607" s="932" t="s">
        <v>125</v>
      </c>
      <c r="B607" s="921"/>
      <c r="C607" s="921"/>
      <c r="D607" s="933" t="s">
        <v>1418</v>
      </c>
      <c r="E607" s="921"/>
      <c r="F607" s="921"/>
      <c r="G607" s="921"/>
      <c r="H607" s="921"/>
      <c r="I607" s="921"/>
      <c r="J607" s="921"/>
      <c r="K607" s="921"/>
      <c r="L607" s="945" t="s">
        <v>397</v>
      </c>
      <c r="M607" s="946" t="s">
        <v>1117</v>
      </c>
      <c r="N607" s="926" t="s">
        <v>355</v>
      </c>
      <c r="O607" s="947">
        <v>0</v>
      </c>
      <c r="P607" s="947">
        <v>0</v>
      </c>
      <c r="Q607" s="947">
        <v>0</v>
      </c>
      <c r="R607" s="937">
        <v>0</v>
      </c>
      <c r="S607" s="947">
        <v>0</v>
      </c>
      <c r="T607" s="947">
        <v>0</v>
      </c>
      <c r="U607" s="947">
        <v>0</v>
      </c>
      <c r="V607" s="937">
        <v>0</v>
      </c>
      <c r="W607" s="776"/>
      <c r="X607" s="776"/>
      <c r="Y607" s="776"/>
    </row>
    <row r="608" spans="1:25">
      <c r="A608" s="932" t="s">
        <v>125</v>
      </c>
      <c r="B608" s="921"/>
      <c r="C608" s="921"/>
      <c r="D608" s="933" t="s">
        <v>1419</v>
      </c>
      <c r="E608" s="921"/>
      <c r="F608" s="921"/>
      <c r="G608" s="921"/>
      <c r="H608" s="921"/>
      <c r="I608" s="921"/>
      <c r="J608" s="921"/>
      <c r="K608" s="921"/>
      <c r="L608" s="945" t="s">
        <v>399</v>
      </c>
      <c r="M608" s="946" t="s">
        <v>454</v>
      </c>
      <c r="N608" s="926" t="s">
        <v>355</v>
      </c>
      <c r="O608" s="948"/>
      <c r="P608" s="948"/>
      <c r="Q608" s="948"/>
      <c r="R608" s="937">
        <v>0</v>
      </c>
      <c r="S608" s="948"/>
      <c r="T608" s="948"/>
      <c r="U608" s="948"/>
      <c r="V608" s="937">
        <v>0</v>
      </c>
      <c r="W608" s="776"/>
      <c r="X608" s="776"/>
      <c r="Y608" s="776"/>
    </row>
    <row r="609" spans="1:25">
      <c r="A609" s="932" t="s">
        <v>125</v>
      </c>
      <c r="B609" s="921"/>
      <c r="C609" s="921"/>
      <c r="D609" s="933" t="s">
        <v>1421</v>
      </c>
      <c r="E609" s="921"/>
      <c r="F609" s="921"/>
      <c r="G609" s="921"/>
      <c r="H609" s="921"/>
      <c r="I609" s="921"/>
      <c r="J609" s="921"/>
      <c r="K609" s="921"/>
      <c r="L609" s="945" t="s">
        <v>882</v>
      </c>
      <c r="M609" s="946" t="s">
        <v>455</v>
      </c>
      <c r="N609" s="926" t="s">
        <v>355</v>
      </c>
      <c r="O609" s="948"/>
      <c r="P609" s="948"/>
      <c r="Q609" s="948"/>
      <c r="R609" s="937">
        <v>0</v>
      </c>
      <c r="S609" s="948"/>
      <c r="T609" s="948"/>
      <c r="U609" s="948"/>
      <c r="V609" s="937">
        <v>0</v>
      </c>
      <c r="W609" s="776"/>
      <c r="X609" s="776"/>
      <c r="Y609" s="776"/>
    </row>
    <row r="610" spans="1:25" s="464" customFormat="1" ht="22.8">
      <c r="A610" s="938" t="s">
        <v>125</v>
      </c>
      <c r="B610" s="939"/>
      <c r="C610" s="939"/>
      <c r="D610" s="940" t="s">
        <v>1353</v>
      </c>
      <c r="E610" s="939"/>
      <c r="F610" s="939"/>
      <c r="G610" s="939"/>
      <c r="H610" s="939"/>
      <c r="I610" s="939"/>
      <c r="J610" s="939"/>
      <c r="K610" s="939"/>
      <c r="L610" s="941" t="s">
        <v>155</v>
      </c>
      <c r="M610" s="942" t="s">
        <v>1118</v>
      </c>
      <c r="N610" s="943" t="s">
        <v>355</v>
      </c>
      <c r="O610" s="936">
        <v>0</v>
      </c>
      <c r="P610" s="936">
        <v>0</v>
      </c>
      <c r="Q610" s="936">
        <v>0</v>
      </c>
      <c r="R610" s="936">
        <v>0</v>
      </c>
      <c r="S610" s="936">
        <v>0</v>
      </c>
      <c r="T610" s="936">
        <v>373.96</v>
      </c>
      <c r="U610" s="936">
        <v>373.96</v>
      </c>
      <c r="V610" s="936">
        <v>0</v>
      </c>
      <c r="W610" s="944"/>
      <c r="X610" s="944"/>
      <c r="Y610" s="944"/>
    </row>
    <row r="611" spans="1:25">
      <c r="A611" s="932" t="s">
        <v>125</v>
      </c>
      <c r="B611" s="921"/>
      <c r="C611" s="921"/>
      <c r="D611" s="933" t="s">
        <v>1423</v>
      </c>
      <c r="E611" s="921"/>
      <c r="F611" s="921"/>
      <c r="G611" s="921"/>
      <c r="H611" s="921"/>
      <c r="I611" s="921"/>
      <c r="J611" s="921"/>
      <c r="K611" s="921"/>
      <c r="L611" s="945" t="s">
        <v>453</v>
      </c>
      <c r="M611" s="946" t="s">
        <v>1119</v>
      </c>
      <c r="N611" s="926" t="s">
        <v>355</v>
      </c>
      <c r="O611" s="947">
        <v>0</v>
      </c>
      <c r="P611" s="947">
        <v>0</v>
      </c>
      <c r="Q611" s="947">
        <v>0</v>
      </c>
      <c r="R611" s="937">
        <v>0</v>
      </c>
      <c r="S611" s="947">
        <v>0</v>
      </c>
      <c r="T611" s="947">
        <v>373.96</v>
      </c>
      <c r="U611" s="947">
        <v>373.96</v>
      </c>
      <c r="V611" s="937">
        <v>0</v>
      </c>
      <c r="W611" s="776"/>
      <c r="X611" s="776"/>
      <c r="Y611" s="776"/>
    </row>
    <row r="612" spans="1:25">
      <c r="A612" s="932" t="s">
        <v>125</v>
      </c>
      <c r="B612" s="921" t="s">
        <v>411</v>
      </c>
      <c r="C612" s="921"/>
      <c r="D612" s="933" t="s">
        <v>1424</v>
      </c>
      <c r="E612" s="921"/>
      <c r="F612" s="921"/>
      <c r="G612" s="921"/>
      <c r="H612" s="921"/>
      <c r="I612" s="921"/>
      <c r="J612" s="921"/>
      <c r="K612" s="921"/>
      <c r="L612" s="945" t="s">
        <v>456</v>
      </c>
      <c r="M612" s="946" t="s">
        <v>1120</v>
      </c>
      <c r="N612" s="926" t="s">
        <v>355</v>
      </c>
      <c r="O612" s="947">
        <v>0</v>
      </c>
      <c r="P612" s="947">
        <v>0</v>
      </c>
      <c r="Q612" s="947">
        <v>0</v>
      </c>
      <c r="R612" s="937">
        <v>0</v>
      </c>
      <c r="S612" s="947">
        <v>0</v>
      </c>
      <c r="T612" s="947">
        <v>0</v>
      </c>
      <c r="U612" s="947">
        <v>0</v>
      </c>
      <c r="V612" s="937">
        <v>0</v>
      </c>
      <c r="W612" s="776"/>
      <c r="X612" s="776"/>
      <c r="Y612" s="776"/>
    </row>
    <row r="613" spans="1:25">
      <c r="A613" s="932" t="s">
        <v>125</v>
      </c>
      <c r="B613" s="921" t="s">
        <v>412</v>
      </c>
      <c r="C613" s="921"/>
      <c r="D613" s="933" t="s">
        <v>1425</v>
      </c>
      <c r="E613" s="921"/>
      <c r="F613" s="921"/>
      <c r="G613" s="921"/>
      <c r="H613" s="921"/>
      <c r="I613" s="921"/>
      <c r="J613" s="921"/>
      <c r="K613" s="921"/>
      <c r="L613" s="945" t="s">
        <v>457</v>
      </c>
      <c r="M613" s="946" t="s">
        <v>1121</v>
      </c>
      <c r="N613" s="926" t="s">
        <v>355</v>
      </c>
      <c r="O613" s="947">
        <v>0</v>
      </c>
      <c r="P613" s="947">
        <v>0</v>
      </c>
      <c r="Q613" s="947">
        <v>0</v>
      </c>
      <c r="R613" s="937">
        <v>0</v>
      </c>
      <c r="S613" s="947">
        <v>0</v>
      </c>
      <c r="T613" s="947">
        <v>0</v>
      </c>
      <c r="U613" s="947">
        <v>0</v>
      </c>
      <c r="V613" s="937">
        <v>0</v>
      </c>
      <c r="W613" s="776"/>
      <c r="X613" s="776"/>
      <c r="Y613" s="776"/>
    </row>
    <row r="614" spans="1:25">
      <c r="A614" s="932" t="s">
        <v>125</v>
      </c>
      <c r="B614" s="921"/>
      <c r="C614" s="921"/>
      <c r="D614" s="933" t="s">
        <v>1456</v>
      </c>
      <c r="E614" s="921"/>
      <c r="F614" s="921"/>
      <c r="G614" s="921"/>
      <c r="H614" s="921"/>
      <c r="I614" s="921"/>
      <c r="J614" s="921"/>
      <c r="K614" s="921"/>
      <c r="L614" s="945" t="s">
        <v>458</v>
      </c>
      <c r="M614" s="946" t="s">
        <v>1122</v>
      </c>
      <c r="N614" s="926" t="s">
        <v>355</v>
      </c>
      <c r="O614" s="948"/>
      <c r="P614" s="948"/>
      <c r="Q614" s="948"/>
      <c r="R614" s="937">
        <v>0</v>
      </c>
      <c r="S614" s="948"/>
      <c r="T614" s="948"/>
      <c r="U614" s="948"/>
      <c r="V614" s="937">
        <v>0</v>
      </c>
      <c r="W614" s="776"/>
      <c r="X614" s="776"/>
      <c r="Y614" s="776"/>
    </row>
    <row r="615" spans="1:25">
      <c r="A615" s="932" t="s">
        <v>125</v>
      </c>
      <c r="B615" s="921" t="s">
        <v>405</v>
      </c>
      <c r="C615" s="921"/>
      <c r="D615" s="933" t="s">
        <v>1457</v>
      </c>
      <c r="E615" s="921"/>
      <c r="F615" s="921"/>
      <c r="G615" s="921"/>
      <c r="H615" s="921"/>
      <c r="I615" s="921"/>
      <c r="J615" s="921"/>
      <c r="K615" s="921"/>
      <c r="L615" s="945" t="s">
        <v>459</v>
      </c>
      <c r="M615" s="946" t="s">
        <v>1123</v>
      </c>
      <c r="N615" s="926" t="s">
        <v>355</v>
      </c>
      <c r="O615" s="947">
        <v>0</v>
      </c>
      <c r="P615" s="947">
        <v>0</v>
      </c>
      <c r="Q615" s="947">
        <v>0</v>
      </c>
      <c r="R615" s="937">
        <v>0</v>
      </c>
      <c r="S615" s="947">
        <v>0</v>
      </c>
      <c r="T615" s="947">
        <v>0</v>
      </c>
      <c r="U615" s="947">
        <v>0</v>
      </c>
      <c r="V615" s="937">
        <v>0</v>
      </c>
      <c r="W615" s="776"/>
      <c r="X615" s="776"/>
      <c r="Y615" s="776"/>
    </row>
    <row r="616" spans="1:25">
      <c r="A616" s="932" t="s">
        <v>125</v>
      </c>
      <c r="B616" s="921" t="s">
        <v>407</v>
      </c>
      <c r="C616" s="921"/>
      <c r="D616" s="933" t="s">
        <v>1458</v>
      </c>
      <c r="E616" s="921"/>
      <c r="F616" s="921"/>
      <c r="G616" s="921"/>
      <c r="H616" s="921"/>
      <c r="I616" s="921"/>
      <c r="J616" s="921"/>
      <c r="K616" s="921"/>
      <c r="L616" s="945" t="s">
        <v>1187</v>
      </c>
      <c r="M616" s="946" t="s">
        <v>1191</v>
      </c>
      <c r="N616" s="926" t="s">
        <v>355</v>
      </c>
      <c r="O616" s="947">
        <v>0</v>
      </c>
      <c r="P616" s="947">
        <v>0</v>
      </c>
      <c r="Q616" s="947">
        <v>0</v>
      </c>
      <c r="R616" s="937">
        <v>0</v>
      </c>
      <c r="S616" s="947">
        <v>0</v>
      </c>
      <c r="T616" s="947">
        <v>0</v>
      </c>
      <c r="U616" s="947">
        <v>0</v>
      </c>
      <c r="V616" s="937">
        <v>0</v>
      </c>
      <c r="W616" s="776"/>
      <c r="X616" s="776"/>
      <c r="Y616" s="776"/>
    </row>
    <row r="617" spans="1:25">
      <c r="A617" s="932" t="s">
        <v>125</v>
      </c>
      <c r="B617" s="921" t="s">
        <v>409</v>
      </c>
      <c r="C617" s="921"/>
      <c r="D617" s="933" t="s">
        <v>1459</v>
      </c>
      <c r="E617" s="921"/>
      <c r="F617" s="921"/>
      <c r="G617" s="921"/>
      <c r="H617" s="921"/>
      <c r="I617" s="921"/>
      <c r="J617" s="921"/>
      <c r="K617" s="921"/>
      <c r="L617" s="945" t="s">
        <v>1188</v>
      </c>
      <c r="M617" s="946" t="s">
        <v>1192</v>
      </c>
      <c r="N617" s="926" t="s">
        <v>355</v>
      </c>
      <c r="O617" s="947">
        <v>0</v>
      </c>
      <c r="P617" s="947">
        <v>0</v>
      </c>
      <c r="Q617" s="947">
        <v>0</v>
      </c>
      <c r="R617" s="937">
        <v>0</v>
      </c>
      <c r="S617" s="947">
        <v>0</v>
      </c>
      <c r="T617" s="947">
        <v>0</v>
      </c>
      <c r="U617" s="947">
        <v>0</v>
      </c>
      <c r="V617" s="937">
        <v>0</v>
      </c>
      <c r="W617" s="776"/>
      <c r="X617" s="776"/>
      <c r="Y617" s="776"/>
    </row>
    <row r="618" spans="1:25">
      <c r="A618" s="932" t="s">
        <v>125</v>
      </c>
      <c r="B618" s="921" t="s">
        <v>410</v>
      </c>
      <c r="C618" s="921"/>
      <c r="D618" s="933" t="s">
        <v>1460</v>
      </c>
      <c r="E618" s="921"/>
      <c r="F618" s="921"/>
      <c r="G618" s="921"/>
      <c r="H618" s="921"/>
      <c r="I618" s="921"/>
      <c r="J618" s="921"/>
      <c r="K618" s="921"/>
      <c r="L618" s="945" t="s">
        <v>1189</v>
      </c>
      <c r="M618" s="946" t="s">
        <v>1193</v>
      </c>
      <c r="N618" s="926" t="s">
        <v>355</v>
      </c>
      <c r="O618" s="947">
        <v>0</v>
      </c>
      <c r="P618" s="947">
        <v>0</v>
      </c>
      <c r="Q618" s="947">
        <v>0</v>
      </c>
      <c r="R618" s="937">
        <v>0</v>
      </c>
      <c r="S618" s="947">
        <v>0</v>
      </c>
      <c r="T618" s="947">
        <v>0</v>
      </c>
      <c r="U618" s="947">
        <v>0</v>
      </c>
      <c r="V618" s="937">
        <v>0</v>
      </c>
      <c r="W618" s="776"/>
      <c r="X618" s="776"/>
      <c r="Y618" s="776"/>
    </row>
    <row r="619" spans="1:25">
      <c r="A619" s="932" t="s">
        <v>125</v>
      </c>
      <c r="B619" s="949" t="s">
        <v>1070</v>
      </c>
      <c r="C619" s="921"/>
      <c r="D619" s="933" t="s">
        <v>1461</v>
      </c>
      <c r="E619" s="921"/>
      <c r="F619" s="921"/>
      <c r="G619" s="921"/>
      <c r="H619" s="921"/>
      <c r="I619" s="921"/>
      <c r="J619" s="921"/>
      <c r="K619" s="921"/>
      <c r="L619" s="945" t="s">
        <v>1190</v>
      </c>
      <c r="M619" s="946" t="s">
        <v>1194</v>
      </c>
      <c r="N619" s="926" t="s">
        <v>355</v>
      </c>
      <c r="O619" s="947">
        <v>0</v>
      </c>
      <c r="P619" s="947">
        <v>0</v>
      </c>
      <c r="Q619" s="947">
        <v>0</v>
      </c>
      <c r="R619" s="937">
        <v>0</v>
      </c>
      <c r="S619" s="947">
        <v>0</v>
      </c>
      <c r="T619" s="947">
        <v>0</v>
      </c>
      <c r="U619" s="947">
        <v>0</v>
      </c>
      <c r="V619" s="937">
        <v>0</v>
      </c>
      <c r="W619" s="776"/>
      <c r="X619" s="776"/>
      <c r="Y619" s="776"/>
    </row>
    <row r="620" spans="1:25" s="464" customFormat="1" ht="57">
      <c r="A620" s="938" t="s">
        <v>125</v>
      </c>
      <c r="B620" s="939"/>
      <c r="C620" s="939"/>
      <c r="D620" s="940" t="s">
        <v>1354</v>
      </c>
      <c r="E620" s="939"/>
      <c r="F620" s="939"/>
      <c r="G620" s="939"/>
      <c r="H620" s="939"/>
      <c r="I620" s="939"/>
      <c r="J620" s="939"/>
      <c r="K620" s="939"/>
      <c r="L620" s="941" t="s">
        <v>363</v>
      </c>
      <c r="M620" s="942" t="s">
        <v>1124</v>
      </c>
      <c r="N620" s="943" t="s">
        <v>355</v>
      </c>
      <c r="O620" s="950"/>
      <c r="P620" s="950"/>
      <c r="Q620" s="950"/>
      <c r="R620" s="936">
        <v>0</v>
      </c>
      <c r="S620" s="950"/>
      <c r="T620" s="950"/>
      <c r="U620" s="950"/>
      <c r="V620" s="936">
        <v>0</v>
      </c>
      <c r="W620" s="944"/>
      <c r="X620" s="944"/>
      <c r="Y620" s="944"/>
    </row>
    <row r="621" spans="1:25" s="464" customFormat="1" ht="45.6">
      <c r="A621" s="938" t="s">
        <v>125</v>
      </c>
      <c r="B621" s="939"/>
      <c r="C621" s="939"/>
      <c r="D621" s="940" t="s">
        <v>1355</v>
      </c>
      <c r="E621" s="939"/>
      <c r="F621" s="939"/>
      <c r="G621" s="939"/>
      <c r="H621" s="939"/>
      <c r="I621" s="939"/>
      <c r="J621" s="939"/>
      <c r="K621" s="939"/>
      <c r="L621" s="941" t="s">
        <v>365</v>
      </c>
      <c r="M621" s="942" t="s">
        <v>1297</v>
      </c>
      <c r="N621" s="943" t="s">
        <v>355</v>
      </c>
      <c r="O621" s="951">
        <v>0</v>
      </c>
      <c r="P621" s="951">
        <v>0</v>
      </c>
      <c r="Q621" s="951">
        <v>0</v>
      </c>
      <c r="R621" s="936">
        <v>0</v>
      </c>
      <c r="S621" s="951">
        <v>0</v>
      </c>
      <c r="T621" s="951">
        <v>0</v>
      </c>
      <c r="U621" s="951">
        <v>0</v>
      </c>
      <c r="V621" s="936">
        <v>0</v>
      </c>
      <c r="W621" s="944"/>
      <c r="X621" s="944"/>
      <c r="Y621" s="944"/>
    </row>
    <row r="622" spans="1:25">
      <c r="A622" s="932" t="s">
        <v>125</v>
      </c>
      <c r="B622" s="848" t="s">
        <v>1163</v>
      </c>
      <c r="C622" s="921"/>
      <c r="D622" s="933" t="s">
        <v>1429</v>
      </c>
      <c r="E622" s="921"/>
      <c r="F622" s="921"/>
      <c r="G622" s="921"/>
      <c r="H622" s="921"/>
      <c r="I622" s="921"/>
      <c r="J622" s="921"/>
      <c r="K622" s="921"/>
      <c r="L622" s="945" t="s">
        <v>466</v>
      </c>
      <c r="M622" s="946" t="s">
        <v>1125</v>
      </c>
      <c r="N622" s="926" t="s">
        <v>355</v>
      </c>
      <c r="O622" s="947">
        <v>0</v>
      </c>
      <c r="P622" s="947">
        <v>0</v>
      </c>
      <c r="Q622" s="947">
        <v>0</v>
      </c>
      <c r="R622" s="937">
        <v>0</v>
      </c>
      <c r="S622" s="947">
        <v>0</v>
      </c>
      <c r="T622" s="947">
        <v>0</v>
      </c>
      <c r="U622" s="947">
        <v>0</v>
      </c>
      <c r="V622" s="937">
        <v>0</v>
      </c>
      <c r="W622" s="776"/>
      <c r="X622" s="776"/>
      <c r="Y622" s="776"/>
    </row>
    <row r="623" spans="1:25" ht="22.8">
      <c r="A623" s="932" t="s">
        <v>125</v>
      </c>
      <c r="B623" s="848" t="s">
        <v>1164</v>
      </c>
      <c r="C623" s="921"/>
      <c r="D623" s="933" t="s">
        <v>1430</v>
      </c>
      <c r="E623" s="921"/>
      <c r="F623" s="921"/>
      <c r="G623" s="921"/>
      <c r="H623" s="921"/>
      <c r="I623" s="921"/>
      <c r="J623" s="921"/>
      <c r="K623" s="921"/>
      <c r="L623" s="945" t="s">
        <v>473</v>
      </c>
      <c r="M623" s="946" t="s">
        <v>1298</v>
      </c>
      <c r="N623" s="926" t="s">
        <v>355</v>
      </c>
      <c r="O623" s="947">
        <v>0</v>
      </c>
      <c r="P623" s="947">
        <v>0</v>
      </c>
      <c r="Q623" s="947">
        <v>0</v>
      </c>
      <c r="R623" s="937">
        <v>0</v>
      </c>
      <c r="S623" s="947">
        <v>0</v>
      </c>
      <c r="T623" s="947">
        <v>0</v>
      </c>
      <c r="U623" s="947">
        <v>0</v>
      </c>
      <c r="V623" s="937">
        <v>0</v>
      </c>
      <c r="W623" s="776"/>
      <c r="X623" s="776"/>
      <c r="Y623" s="776"/>
    </row>
    <row r="624" spans="1:25" s="464" customFormat="1">
      <c r="A624" s="938" t="s">
        <v>125</v>
      </c>
      <c r="B624" s="939"/>
      <c r="C624" s="939"/>
      <c r="D624" s="940" t="s">
        <v>1408</v>
      </c>
      <c r="E624" s="939"/>
      <c r="F624" s="939"/>
      <c r="G624" s="939"/>
      <c r="H624" s="939"/>
      <c r="I624" s="939"/>
      <c r="J624" s="939"/>
      <c r="K624" s="939"/>
      <c r="L624" s="941" t="s">
        <v>367</v>
      </c>
      <c r="M624" s="942" t="s">
        <v>1126</v>
      </c>
      <c r="N624" s="943" t="s">
        <v>355</v>
      </c>
      <c r="O624" s="950"/>
      <c r="P624" s="950"/>
      <c r="Q624" s="950"/>
      <c r="R624" s="936">
        <v>0</v>
      </c>
      <c r="S624" s="950"/>
      <c r="T624" s="950"/>
      <c r="U624" s="950"/>
      <c r="V624" s="936">
        <v>0</v>
      </c>
      <c r="W624" s="944"/>
      <c r="X624" s="944"/>
      <c r="Y624" s="944"/>
    </row>
    <row r="625" spans="1:25" s="464" customFormat="1">
      <c r="A625" s="938" t="s">
        <v>125</v>
      </c>
      <c r="B625" s="939"/>
      <c r="C625" s="939"/>
      <c r="D625" s="940" t="s">
        <v>1462</v>
      </c>
      <c r="E625" s="939"/>
      <c r="F625" s="939"/>
      <c r="G625" s="939"/>
      <c r="H625" s="939"/>
      <c r="I625" s="939"/>
      <c r="J625" s="939"/>
      <c r="K625" s="939"/>
      <c r="L625" s="941" t="s">
        <v>1003</v>
      </c>
      <c r="M625" s="942" t="s">
        <v>1127</v>
      </c>
      <c r="N625" s="943" t="s">
        <v>355</v>
      </c>
      <c r="O625" s="950"/>
      <c r="P625" s="950"/>
      <c r="Q625" s="950"/>
      <c r="R625" s="936">
        <v>0</v>
      </c>
      <c r="S625" s="950"/>
      <c r="T625" s="950"/>
      <c r="U625" s="950"/>
      <c r="V625" s="936">
        <v>0</v>
      </c>
      <c r="W625" s="944"/>
      <c r="X625" s="944"/>
      <c r="Y625" s="944"/>
    </row>
    <row r="626" spans="1:25" s="464" customFormat="1">
      <c r="A626" s="938" t="s">
        <v>125</v>
      </c>
      <c r="B626" s="939"/>
      <c r="C626" s="939"/>
      <c r="D626" s="940" t="s">
        <v>1463</v>
      </c>
      <c r="E626" s="939"/>
      <c r="F626" s="939"/>
      <c r="G626" s="939"/>
      <c r="H626" s="939"/>
      <c r="I626" s="939"/>
      <c r="J626" s="939"/>
      <c r="K626" s="939"/>
      <c r="L626" s="941" t="s">
        <v>1128</v>
      </c>
      <c r="M626" s="942" t="s">
        <v>1129</v>
      </c>
      <c r="N626" s="943" t="s">
        <v>355</v>
      </c>
      <c r="O626" s="936">
        <v>0</v>
      </c>
      <c r="P626" s="936">
        <v>0</v>
      </c>
      <c r="Q626" s="936">
        <v>0</v>
      </c>
      <c r="R626" s="936">
        <v>0</v>
      </c>
      <c r="S626" s="936">
        <v>0</v>
      </c>
      <c r="T626" s="936">
        <v>0</v>
      </c>
      <c r="U626" s="936">
        <v>0</v>
      </c>
      <c r="V626" s="936">
        <v>0</v>
      </c>
      <c r="W626" s="944"/>
      <c r="X626" s="944"/>
      <c r="Y626" s="944"/>
    </row>
    <row r="627" spans="1:25">
      <c r="A627" s="932" t="s">
        <v>125</v>
      </c>
      <c r="B627" s="921"/>
      <c r="C627" s="921"/>
      <c r="D627" s="933" t="s">
        <v>1463</v>
      </c>
      <c r="E627" s="921" t="s">
        <v>1131</v>
      </c>
      <c r="F627" s="921"/>
      <c r="G627" s="921"/>
      <c r="H627" s="921"/>
      <c r="I627" s="921"/>
      <c r="J627" s="921"/>
      <c r="K627" s="921"/>
      <c r="L627" s="945" t="s">
        <v>1130</v>
      </c>
      <c r="M627" s="946" t="s">
        <v>1131</v>
      </c>
      <c r="N627" s="926" t="s">
        <v>355</v>
      </c>
      <c r="O627" s="948"/>
      <c r="P627" s="948"/>
      <c r="Q627" s="948"/>
      <c r="R627" s="937">
        <v>0</v>
      </c>
      <c r="S627" s="948"/>
      <c r="T627" s="948"/>
      <c r="U627" s="948"/>
      <c r="V627" s="937">
        <v>0</v>
      </c>
      <c r="W627" s="776"/>
      <c r="X627" s="776"/>
      <c r="Y627" s="776"/>
    </row>
    <row r="628" spans="1:25">
      <c r="A628" s="932" t="s">
        <v>125</v>
      </c>
      <c r="B628" s="921"/>
      <c r="C628" s="921"/>
      <c r="D628" s="933" t="s">
        <v>1463</v>
      </c>
      <c r="E628" s="921" t="s">
        <v>1133</v>
      </c>
      <c r="F628" s="921"/>
      <c r="G628" s="921"/>
      <c r="H628" s="921"/>
      <c r="I628" s="921"/>
      <c r="J628" s="921"/>
      <c r="K628" s="921"/>
      <c r="L628" s="945" t="s">
        <v>1132</v>
      </c>
      <c r="M628" s="946" t="s">
        <v>1133</v>
      </c>
      <c r="N628" s="926" t="s">
        <v>355</v>
      </c>
      <c r="O628" s="948"/>
      <c r="P628" s="948"/>
      <c r="Q628" s="948"/>
      <c r="R628" s="937">
        <v>0</v>
      </c>
      <c r="S628" s="948"/>
      <c r="T628" s="948"/>
      <c r="U628" s="948"/>
      <c r="V628" s="937">
        <v>0</v>
      </c>
      <c r="W628" s="776"/>
      <c r="X628" s="776"/>
      <c r="Y628" s="776"/>
    </row>
    <row r="629" spans="1:25">
      <c r="A629" s="932" t="s">
        <v>125</v>
      </c>
      <c r="B629" s="921"/>
      <c r="C629" s="921"/>
      <c r="D629" s="933" t="s">
        <v>1463</v>
      </c>
      <c r="E629" s="921" t="s">
        <v>1135</v>
      </c>
      <c r="F629" s="921"/>
      <c r="G629" s="921"/>
      <c r="H629" s="921"/>
      <c r="I629" s="921"/>
      <c r="J629" s="921"/>
      <c r="K629" s="921"/>
      <c r="L629" s="945" t="s">
        <v>1134</v>
      </c>
      <c r="M629" s="946" t="s">
        <v>1135</v>
      </c>
      <c r="N629" s="926" t="s">
        <v>355</v>
      </c>
      <c r="O629" s="948"/>
      <c r="P629" s="948"/>
      <c r="Q629" s="948"/>
      <c r="R629" s="937">
        <v>0</v>
      </c>
      <c r="S629" s="948"/>
      <c r="T629" s="948"/>
      <c r="U629" s="948"/>
      <c r="V629" s="937">
        <v>0</v>
      </c>
      <c r="W629" s="776"/>
      <c r="X629" s="776"/>
      <c r="Y629" s="776"/>
    </row>
    <row r="630" spans="1:25">
      <c r="A630" s="932" t="s">
        <v>125</v>
      </c>
      <c r="B630" s="921"/>
      <c r="C630" s="921"/>
      <c r="D630" s="933" t="s">
        <v>1463</v>
      </c>
      <c r="E630" s="921" t="s">
        <v>460</v>
      </c>
      <c r="F630" s="921"/>
      <c r="G630" s="921"/>
      <c r="H630" s="921"/>
      <c r="I630" s="921"/>
      <c r="J630" s="921"/>
      <c r="K630" s="921"/>
      <c r="L630" s="945" t="s">
        <v>1136</v>
      </c>
      <c r="M630" s="946" t="s">
        <v>460</v>
      </c>
      <c r="N630" s="926" t="s">
        <v>355</v>
      </c>
      <c r="O630" s="948"/>
      <c r="P630" s="948"/>
      <c r="Q630" s="948"/>
      <c r="R630" s="937">
        <v>0</v>
      </c>
      <c r="S630" s="948"/>
      <c r="T630" s="948"/>
      <c r="U630" s="948"/>
      <c r="V630" s="937">
        <v>0</v>
      </c>
      <c r="W630" s="776"/>
      <c r="X630" s="776"/>
      <c r="Y630" s="776"/>
    </row>
    <row r="631" spans="1:25" s="464" customFormat="1">
      <c r="A631" s="938" t="s">
        <v>125</v>
      </c>
      <c r="B631" s="939"/>
      <c r="C631" s="939"/>
      <c r="D631" s="940" t="s">
        <v>1307</v>
      </c>
      <c r="E631" s="939"/>
      <c r="F631" s="939"/>
      <c r="G631" s="939"/>
      <c r="H631" s="939"/>
      <c r="I631" s="939"/>
      <c r="J631" s="939"/>
      <c r="K631" s="939"/>
      <c r="L631" s="941" t="s">
        <v>101</v>
      </c>
      <c r="M631" s="935" t="s">
        <v>461</v>
      </c>
      <c r="N631" s="953" t="s">
        <v>355</v>
      </c>
      <c r="O631" s="936">
        <v>0</v>
      </c>
      <c r="P631" s="936">
        <v>0</v>
      </c>
      <c r="Q631" s="936">
        <v>0</v>
      </c>
      <c r="R631" s="936">
        <v>0</v>
      </c>
      <c r="S631" s="936">
        <v>0</v>
      </c>
      <c r="T631" s="936">
        <v>0</v>
      </c>
      <c r="U631" s="936">
        <v>0</v>
      </c>
      <c r="V631" s="936">
        <v>0</v>
      </c>
      <c r="W631" s="944"/>
      <c r="X631" s="944"/>
      <c r="Y631" s="944"/>
    </row>
    <row r="632" spans="1:25" ht="34.200000000000003">
      <c r="A632" s="932" t="s">
        <v>125</v>
      </c>
      <c r="B632" s="921"/>
      <c r="C632" s="921"/>
      <c r="D632" s="933" t="s">
        <v>1356</v>
      </c>
      <c r="E632" s="921"/>
      <c r="F632" s="921"/>
      <c r="G632" s="921"/>
      <c r="H632" s="921"/>
      <c r="I632" s="921"/>
      <c r="J632" s="921"/>
      <c r="K632" s="921"/>
      <c r="L632" s="945" t="s">
        <v>16</v>
      </c>
      <c r="M632" s="954" t="s">
        <v>1137</v>
      </c>
      <c r="N632" s="955" t="s">
        <v>355</v>
      </c>
      <c r="O632" s="948"/>
      <c r="P632" s="948"/>
      <c r="Q632" s="948"/>
      <c r="R632" s="937">
        <v>0</v>
      </c>
      <c r="S632" s="948"/>
      <c r="T632" s="948"/>
      <c r="U632" s="948"/>
      <c r="V632" s="937">
        <v>0</v>
      </c>
      <c r="W632" s="776"/>
      <c r="X632" s="776"/>
      <c r="Y632" s="776"/>
    </row>
    <row r="633" spans="1:25" ht="34.200000000000003">
      <c r="A633" s="932" t="s">
        <v>125</v>
      </c>
      <c r="B633" s="921"/>
      <c r="C633" s="921"/>
      <c r="D633" s="933" t="s">
        <v>1357</v>
      </c>
      <c r="E633" s="921"/>
      <c r="F633" s="921"/>
      <c r="G633" s="921"/>
      <c r="H633" s="921"/>
      <c r="I633" s="921"/>
      <c r="J633" s="921"/>
      <c r="K633" s="921"/>
      <c r="L633" s="945" t="s">
        <v>143</v>
      </c>
      <c r="M633" s="954" t="s">
        <v>1299</v>
      </c>
      <c r="N633" s="955" t="s">
        <v>355</v>
      </c>
      <c r="O633" s="937">
        <v>0</v>
      </c>
      <c r="P633" s="937">
        <v>0</v>
      </c>
      <c r="Q633" s="937">
        <v>0</v>
      </c>
      <c r="R633" s="937">
        <v>0</v>
      </c>
      <c r="S633" s="937">
        <v>0</v>
      </c>
      <c r="T633" s="937">
        <v>0</v>
      </c>
      <c r="U633" s="937">
        <v>0</v>
      </c>
      <c r="V633" s="937">
        <v>0</v>
      </c>
      <c r="W633" s="776"/>
      <c r="X633" s="776"/>
      <c r="Y633" s="776"/>
    </row>
    <row r="634" spans="1:25">
      <c r="A634" s="932" t="s">
        <v>125</v>
      </c>
      <c r="B634" s="921" t="s">
        <v>1165</v>
      </c>
      <c r="C634" s="921"/>
      <c r="D634" s="933" t="s">
        <v>1464</v>
      </c>
      <c r="E634" s="921"/>
      <c r="F634" s="921"/>
      <c r="G634" s="921"/>
      <c r="H634" s="921"/>
      <c r="I634" s="921"/>
      <c r="J634" s="921"/>
      <c r="K634" s="921"/>
      <c r="L634" s="945" t="s">
        <v>144</v>
      </c>
      <c r="M634" s="946" t="s">
        <v>465</v>
      </c>
      <c r="N634" s="955" t="s">
        <v>355</v>
      </c>
      <c r="O634" s="947">
        <v>0</v>
      </c>
      <c r="P634" s="947">
        <v>0</v>
      </c>
      <c r="Q634" s="947">
        <v>0</v>
      </c>
      <c r="R634" s="937">
        <v>0</v>
      </c>
      <c r="S634" s="947">
        <v>0</v>
      </c>
      <c r="T634" s="947">
        <v>0</v>
      </c>
      <c r="U634" s="947">
        <v>0</v>
      </c>
      <c r="V634" s="937">
        <v>0</v>
      </c>
      <c r="W634" s="776"/>
      <c r="X634" s="776"/>
      <c r="Y634" s="776"/>
    </row>
    <row r="635" spans="1:25" ht="22.8">
      <c r="A635" s="932" t="s">
        <v>125</v>
      </c>
      <c r="B635" s="921" t="s">
        <v>1166</v>
      </c>
      <c r="C635" s="921"/>
      <c r="D635" s="933" t="s">
        <v>1465</v>
      </c>
      <c r="E635" s="921"/>
      <c r="F635" s="921"/>
      <c r="G635" s="921"/>
      <c r="H635" s="921"/>
      <c r="I635" s="921"/>
      <c r="J635" s="921"/>
      <c r="K635" s="921"/>
      <c r="L635" s="945" t="s">
        <v>447</v>
      </c>
      <c r="M635" s="946" t="s">
        <v>1300</v>
      </c>
      <c r="N635" s="955" t="s">
        <v>355</v>
      </c>
      <c r="O635" s="947">
        <v>0</v>
      </c>
      <c r="P635" s="947">
        <v>0</v>
      </c>
      <c r="Q635" s="947">
        <v>0</v>
      </c>
      <c r="R635" s="937">
        <v>0</v>
      </c>
      <c r="S635" s="947">
        <v>0</v>
      </c>
      <c r="T635" s="947">
        <v>0</v>
      </c>
      <c r="U635" s="947">
        <v>0</v>
      </c>
      <c r="V635" s="937">
        <v>0</v>
      </c>
      <c r="W635" s="776"/>
      <c r="X635" s="776"/>
      <c r="Y635" s="776"/>
    </row>
    <row r="636" spans="1:25" s="464" customFormat="1">
      <c r="A636" s="932" t="s">
        <v>125</v>
      </c>
      <c r="B636" s="939"/>
      <c r="C636" s="939"/>
      <c r="D636" s="940" t="s">
        <v>1308</v>
      </c>
      <c r="E636" s="939"/>
      <c r="F636" s="939"/>
      <c r="G636" s="939"/>
      <c r="H636" s="939"/>
      <c r="I636" s="939"/>
      <c r="J636" s="939"/>
      <c r="K636" s="939"/>
      <c r="L636" s="941" t="s">
        <v>102</v>
      </c>
      <c r="M636" s="935" t="s">
        <v>1138</v>
      </c>
      <c r="N636" s="953" t="s">
        <v>355</v>
      </c>
      <c r="O636" s="951">
        <v>0</v>
      </c>
      <c r="P636" s="951">
        <v>0</v>
      </c>
      <c r="Q636" s="951">
        <v>0</v>
      </c>
      <c r="R636" s="936">
        <v>0</v>
      </c>
      <c r="S636" s="951">
        <v>0</v>
      </c>
      <c r="T636" s="951">
        <v>269.98272000000003</v>
      </c>
      <c r="U636" s="951">
        <v>269.98272000000003</v>
      </c>
      <c r="V636" s="936">
        <v>0</v>
      </c>
      <c r="W636" s="944"/>
      <c r="X636" s="944"/>
      <c r="Y636" s="944"/>
    </row>
    <row r="637" spans="1:25" ht="22.8">
      <c r="A637" s="932" t="s">
        <v>125</v>
      </c>
      <c r="B637" s="921" t="s">
        <v>1169</v>
      </c>
      <c r="C637" s="921"/>
      <c r="D637" s="933" t="s">
        <v>1324</v>
      </c>
      <c r="E637" s="921"/>
      <c r="F637" s="921"/>
      <c r="G637" s="921"/>
      <c r="H637" s="921"/>
      <c r="I637" s="921"/>
      <c r="J637" s="921"/>
      <c r="K637" s="921"/>
      <c r="L637" s="945" t="s">
        <v>158</v>
      </c>
      <c r="M637" s="954" t="s">
        <v>1139</v>
      </c>
      <c r="N637" s="955" t="s">
        <v>355</v>
      </c>
      <c r="O637" s="947">
        <v>0</v>
      </c>
      <c r="P637" s="947">
        <v>0</v>
      </c>
      <c r="Q637" s="947">
        <v>0</v>
      </c>
      <c r="R637" s="937">
        <v>0</v>
      </c>
      <c r="S637" s="947">
        <v>0</v>
      </c>
      <c r="T637" s="947">
        <v>0</v>
      </c>
      <c r="U637" s="947">
        <v>0</v>
      </c>
      <c r="V637" s="937">
        <v>0</v>
      </c>
      <c r="W637" s="776"/>
      <c r="X637" s="776"/>
      <c r="Y637" s="776"/>
    </row>
    <row r="638" spans="1:25" ht="34.200000000000003">
      <c r="A638" s="932" t="s">
        <v>125</v>
      </c>
      <c r="B638" s="921"/>
      <c r="C638" s="921"/>
      <c r="D638" s="933" t="s">
        <v>1325</v>
      </c>
      <c r="E638" s="921"/>
      <c r="F638" s="921"/>
      <c r="G638" s="921"/>
      <c r="H638" s="921"/>
      <c r="I638" s="921"/>
      <c r="J638" s="921"/>
      <c r="K638" s="921"/>
      <c r="L638" s="945" t="s">
        <v>159</v>
      </c>
      <c r="M638" s="954" t="s">
        <v>1301</v>
      </c>
      <c r="N638" s="955" t="s">
        <v>355</v>
      </c>
      <c r="O638" s="947">
        <v>0</v>
      </c>
      <c r="P638" s="947">
        <v>0</v>
      </c>
      <c r="Q638" s="947">
        <v>0</v>
      </c>
      <c r="R638" s="937">
        <v>0</v>
      </c>
      <c r="S638" s="947">
        <v>0</v>
      </c>
      <c r="T638" s="947">
        <v>269.98272000000003</v>
      </c>
      <c r="U638" s="947">
        <v>269.98272000000003</v>
      </c>
      <c r="V638" s="937">
        <v>0</v>
      </c>
      <c r="W638" s="776"/>
      <c r="X638" s="776"/>
      <c r="Y638" s="776"/>
    </row>
    <row r="639" spans="1:25" ht="22.8">
      <c r="A639" s="932" t="s">
        <v>125</v>
      </c>
      <c r="B639" s="921"/>
      <c r="C639" s="921"/>
      <c r="D639" s="933" t="s">
        <v>1360</v>
      </c>
      <c r="E639" s="921"/>
      <c r="F639" s="921"/>
      <c r="G639" s="921"/>
      <c r="H639" s="921"/>
      <c r="I639" s="921"/>
      <c r="J639" s="921"/>
      <c r="K639" s="921"/>
      <c r="L639" s="945" t="s">
        <v>842</v>
      </c>
      <c r="M639" s="946" t="s">
        <v>1200</v>
      </c>
      <c r="N639" s="955" t="s">
        <v>355</v>
      </c>
      <c r="O639" s="947">
        <v>0</v>
      </c>
      <c r="P639" s="947">
        <v>0</v>
      </c>
      <c r="Q639" s="947">
        <v>0</v>
      </c>
      <c r="R639" s="937">
        <v>0</v>
      </c>
      <c r="S639" s="947">
        <v>0</v>
      </c>
      <c r="T639" s="947">
        <v>207.36</v>
      </c>
      <c r="U639" s="947">
        <v>207.36</v>
      </c>
      <c r="V639" s="937">
        <v>0</v>
      </c>
      <c r="W639" s="776"/>
      <c r="X639" s="776"/>
      <c r="Y639" s="776"/>
    </row>
    <row r="640" spans="1:25" ht="34.200000000000003">
      <c r="A640" s="932" t="s">
        <v>125</v>
      </c>
      <c r="B640" s="921"/>
      <c r="C640" s="921"/>
      <c r="D640" s="933" t="s">
        <v>1361</v>
      </c>
      <c r="E640" s="921"/>
      <c r="F640" s="921"/>
      <c r="G640" s="921"/>
      <c r="H640" s="921"/>
      <c r="I640" s="921"/>
      <c r="J640" s="921"/>
      <c r="K640" s="921"/>
      <c r="L640" s="945" t="s">
        <v>843</v>
      </c>
      <c r="M640" s="946" t="s">
        <v>1302</v>
      </c>
      <c r="N640" s="955" t="s">
        <v>355</v>
      </c>
      <c r="O640" s="947">
        <v>0</v>
      </c>
      <c r="P640" s="947">
        <v>0</v>
      </c>
      <c r="Q640" s="947">
        <v>0</v>
      </c>
      <c r="R640" s="937">
        <v>0</v>
      </c>
      <c r="S640" s="947">
        <v>0</v>
      </c>
      <c r="T640" s="947">
        <v>62.622720000000001</v>
      </c>
      <c r="U640" s="947">
        <v>62.622720000000001</v>
      </c>
      <c r="V640" s="937">
        <v>0</v>
      </c>
      <c r="W640" s="776"/>
      <c r="X640" s="776"/>
      <c r="Y640" s="776"/>
    </row>
    <row r="641" spans="1:25" ht="34.200000000000003">
      <c r="A641" s="932" t="s">
        <v>125</v>
      </c>
      <c r="B641" s="921" t="s">
        <v>1170</v>
      </c>
      <c r="C641" s="921"/>
      <c r="D641" s="933" t="s">
        <v>1326</v>
      </c>
      <c r="E641" s="921"/>
      <c r="F641" s="921"/>
      <c r="G641" s="921"/>
      <c r="H641" s="921"/>
      <c r="I641" s="921"/>
      <c r="J641" s="921"/>
      <c r="K641" s="921"/>
      <c r="L641" s="945" t="s">
        <v>372</v>
      </c>
      <c r="M641" s="954" t="s">
        <v>1140</v>
      </c>
      <c r="N641" s="955" t="s">
        <v>355</v>
      </c>
      <c r="O641" s="947">
        <v>0</v>
      </c>
      <c r="P641" s="947">
        <v>0</v>
      </c>
      <c r="Q641" s="947">
        <v>0</v>
      </c>
      <c r="R641" s="937">
        <v>0</v>
      </c>
      <c r="S641" s="947">
        <v>0</v>
      </c>
      <c r="T641" s="947">
        <v>0</v>
      </c>
      <c r="U641" s="947">
        <v>0</v>
      </c>
      <c r="V641" s="937">
        <v>0</v>
      </c>
      <c r="W641" s="776"/>
      <c r="X641" s="776"/>
      <c r="Y641" s="776"/>
    </row>
    <row r="642" spans="1:25">
      <c r="A642" s="932" t="s">
        <v>125</v>
      </c>
      <c r="B642" s="921" t="s">
        <v>1171</v>
      </c>
      <c r="C642" s="921"/>
      <c r="D642" s="933" t="s">
        <v>1412</v>
      </c>
      <c r="E642" s="921"/>
      <c r="F642" s="921"/>
      <c r="G642" s="921"/>
      <c r="H642" s="921"/>
      <c r="I642" s="921"/>
      <c r="J642" s="921"/>
      <c r="K642" s="921"/>
      <c r="L642" s="945" t="s">
        <v>373</v>
      </c>
      <c r="M642" s="954" t="s">
        <v>1083</v>
      </c>
      <c r="N642" s="955" t="s">
        <v>355</v>
      </c>
      <c r="O642" s="947">
        <v>0</v>
      </c>
      <c r="P642" s="947">
        <v>0</v>
      </c>
      <c r="Q642" s="947">
        <v>0</v>
      </c>
      <c r="R642" s="937">
        <v>0</v>
      </c>
      <c r="S642" s="947">
        <v>0</v>
      </c>
      <c r="T642" s="947">
        <v>0</v>
      </c>
      <c r="U642" s="947">
        <v>0</v>
      </c>
      <c r="V642" s="937">
        <v>0</v>
      </c>
      <c r="W642" s="776"/>
      <c r="X642" s="776"/>
      <c r="Y642" s="776"/>
    </row>
    <row r="643" spans="1:25">
      <c r="A643" s="932" t="s">
        <v>125</v>
      </c>
      <c r="B643" s="921" t="s">
        <v>1172</v>
      </c>
      <c r="C643" s="921"/>
      <c r="D643" s="933" t="s">
        <v>1413</v>
      </c>
      <c r="E643" s="921"/>
      <c r="F643" s="921"/>
      <c r="G643" s="921"/>
      <c r="H643" s="921"/>
      <c r="I643" s="921"/>
      <c r="J643" s="921"/>
      <c r="K643" s="921"/>
      <c r="L643" s="945" t="s">
        <v>374</v>
      </c>
      <c r="M643" s="954" t="s">
        <v>1084</v>
      </c>
      <c r="N643" s="955" t="s">
        <v>355</v>
      </c>
      <c r="O643" s="947">
        <v>0</v>
      </c>
      <c r="P643" s="947">
        <v>0</v>
      </c>
      <c r="Q643" s="947">
        <v>0</v>
      </c>
      <c r="R643" s="937">
        <v>0</v>
      </c>
      <c r="S643" s="947">
        <v>0</v>
      </c>
      <c r="T643" s="947">
        <v>0</v>
      </c>
      <c r="U643" s="947">
        <v>0</v>
      </c>
      <c r="V643" s="937">
        <v>0</v>
      </c>
      <c r="W643" s="776"/>
      <c r="X643" s="776"/>
      <c r="Y643" s="776"/>
    </row>
    <row r="644" spans="1:25">
      <c r="A644" s="932" t="s">
        <v>125</v>
      </c>
      <c r="B644" s="921" t="s">
        <v>1173</v>
      </c>
      <c r="C644" s="921"/>
      <c r="D644" s="933" t="s">
        <v>1446</v>
      </c>
      <c r="E644" s="921"/>
      <c r="F644" s="921"/>
      <c r="G644" s="921"/>
      <c r="H644" s="921"/>
      <c r="I644" s="921"/>
      <c r="J644" s="921"/>
      <c r="K644" s="921"/>
      <c r="L644" s="945" t="s">
        <v>1080</v>
      </c>
      <c r="M644" s="954" t="s">
        <v>1085</v>
      </c>
      <c r="N644" s="955" t="s">
        <v>355</v>
      </c>
      <c r="O644" s="947">
        <v>0</v>
      </c>
      <c r="P644" s="947">
        <v>0</v>
      </c>
      <c r="Q644" s="947">
        <v>0</v>
      </c>
      <c r="R644" s="937">
        <v>0</v>
      </c>
      <c r="S644" s="947">
        <v>0</v>
      </c>
      <c r="T644" s="947">
        <v>0</v>
      </c>
      <c r="U644" s="947">
        <v>0</v>
      </c>
      <c r="V644" s="937">
        <v>0</v>
      </c>
      <c r="W644" s="776"/>
      <c r="X644" s="776"/>
      <c r="Y644" s="776"/>
    </row>
    <row r="645" spans="1:25">
      <c r="A645" s="932" t="s">
        <v>125</v>
      </c>
      <c r="B645" s="921" t="s">
        <v>1174</v>
      </c>
      <c r="C645" s="921"/>
      <c r="D645" s="933" t="s">
        <v>1447</v>
      </c>
      <c r="E645" s="921"/>
      <c r="F645" s="921"/>
      <c r="G645" s="921"/>
      <c r="H645" s="921"/>
      <c r="I645" s="921"/>
      <c r="J645" s="921"/>
      <c r="K645" s="921"/>
      <c r="L645" s="945" t="s">
        <v>1081</v>
      </c>
      <c r="M645" s="954" t="s">
        <v>1141</v>
      </c>
      <c r="N645" s="955" t="s">
        <v>355</v>
      </c>
      <c r="O645" s="947">
        <v>0</v>
      </c>
      <c r="P645" s="947">
        <v>0</v>
      </c>
      <c r="Q645" s="947">
        <v>0</v>
      </c>
      <c r="R645" s="937">
        <v>0</v>
      </c>
      <c r="S645" s="947">
        <v>0</v>
      </c>
      <c r="T645" s="947">
        <v>0</v>
      </c>
      <c r="U645" s="947">
        <v>0</v>
      </c>
      <c r="V645" s="937">
        <v>0</v>
      </c>
      <c r="W645" s="776"/>
      <c r="X645" s="776"/>
      <c r="Y645" s="776"/>
    </row>
    <row r="646" spans="1:25">
      <c r="A646" s="932" t="s">
        <v>125</v>
      </c>
      <c r="B646" s="921" t="s">
        <v>1175</v>
      </c>
      <c r="C646" s="921"/>
      <c r="D646" s="933" t="s">
        <v>1466</v>
      </c>
      <c r="E646" s="921"/>
      <c r="F646" s="921"/>
      <c r="G646" s="921"/>
      <c r="H646" s="921"/>
      <c r="I646" s="921"/>
      <c r="J646" s="921"/>
      <c r="K646" s="921"/>
      <c r="L646" s="945" t="s">
        <v>1142</v>
      </c>
      <c r="M646" s="946" t="s">
        <v>476</v>
      </c>
      <c r="N646" s="955" t="s">
        <v>355</v>
      </c>
      <c r="O646" s="947">
        <v>0</v>
      </c>
      <c r="P646" s="947">
        <v>0</v>
      </c>
      <c r="Q646" s="947">
        <v>0</v>
      </c>
      <c r="R646" s="937">
        <v>0</v>
      </c>
      <c r="S646" s="947">
        <v>0</v>
      </c>
      <c r="T646" s="947">
        <v>0</v>
      </c>
      <c r="U646" s="947">
        <v>0</v>
      </c>
      <c r="V646" s="937">
        <v>0</v>
      </c>
      <c r="W646" s="776"/>
      <c r="X646" s="776"/>
      <c r="Y646" s="776"/>
    </row>
    <row r="647" spans="1:25" ht="45.6">
      <c r="A647" s="932" t="s">
        <v>125</v>
      </c>
      <c r="B647" s="921" t="s">
        <v>1176</v>
      </c>
      <c r="C647" s="921"/>
      <c r="D647" s="933" t="s">
        <v>1467</v>
      </c>
      <c r="E647" s="921"/>
      <c r="F647" s="921"/>
      <c r="G647" s="921"/>
      <c r="H647" s="921"/>
      <c r="I647" s="921"/>
      <c r="J647" s="921"/>
      <c r="K647" s="921"/>
      <c r="L647" s="945" t="s">
        <v>1143</v>
      </c>
      <c r="M647" s="946" t="s">
        <v>1088</v>
      </c>
      <c r="N647" s="955" t="s">
        <v>355</v>
      </c>
      <c r="O647" s="947">
        <v>0</v>
      </c>
      <c r="P647" s="947">
        <v>0</v>
      </c>
      <c r="Q647" s="947">
        <v>0</v>
      </c>
      <c r="R647" s="937">
        <v>0</v>
      </c>
      <c r="S647" s="947">
        <v>0</v>
      </c>
      <c r="T647" s="947">
        <v>0</v>
      </c>
      <c r="U647" s="947">
        <v>0</v>
      </c>
      <c r="V647" s="937">
        <v>0</v>
      </c>
      <c r="W647" s="776"/>
      <c r="X647" s="776"/>
      <c r="Y647" s="776"/>
    </row>
    <row r="648" spans="1:25">
      <c r="A648" s="932" t="s">
        <v>125</v>
      </c>
      <c r="B648" s="921" t="s">
        <v>1288</v>
      </c>
      <c r="C648" s="921"/>
      <c r="D648" s="933" t="s">
        <v>1468</v>
      </c>
      <c r="E648" s="921"/>
      <c r="F648" s="921"/>
      <c r="G648" s="921"/>
      <c r="H648" s="921"/>
      <c r="I648" s="921"/>
      <c r="J648" s="921"/>
      <c r="K648" s="921"/>
      <c r="L648" s="945" t="s">
        <v>1290</v>
      </c>
      <c r="M648" s="946" t="s">
        <v>1289</v>
      </c>
      <c r="N648" s="955" t="s">
        <v>355</v>
      </c>
      <c r="O648" s="947">
        <v>0</v>
      </c>
      <c r="P648" s="947">
        <v>0</v>
      </c>
      <c r="Q648" s="947">
        <v>0</v>
      </c>
      <c r="R648" s="937">
        <v>0</v>
      </c>
      <c r="S648" s="947">
        <v>0</v>
      </c>
      <c r="T648" s="947">
        <v>0</v>
      </c>
      <c r="U648" s="947">
        <v>0</v>
      </c>
      <c r="V648" s="937">
        <v>0</v>
      </c>
      <c r="W648" s="776"/>
      <c r="X648" s="776"/>
      <c r="Y648" s="776"/>
    </row>
    <row r="649" spans="1:25" s="464" customFormat="1">
      <c r="A649" s="938" t="s">
        <v>125</v>
      </c>
      <c r="B649" s="939"/>
      <c r="C649" s="939"/>
      <c r="D649" s="940" t="s">
        <v>1362</v>
      </c>
      <c r="E649" s="939"/>
      <c r="F649" s="939"/>
      <c r="G649" s="939"/>
      <c r="H649" s="939"/>
      <c r="I649" s="939"/>
      <c r="J649" s="939"/>
      <c r="K649" s="939"/>
      <c r="L649" s="941" t="s">
        <v>103</v>
      </c>
      <c r="M649" s="935" t="s">
        <v>1144</v>
      </c>
      <c r="N649" s="953" t="s">
        <v>355</v>
      </c>
      <c r="O649" s="951">
        <v>0</v>
      </c>
      <c r="P649" s="951">
        <v>0</v>
      </c>
      <c r="Q649" s="951">
        <v>0</v>
      </c>
      <c r="R649" s="936">
        <v>0</v>
      </c>
      <c r="S649" s="951">
        <v>0</v>
      </c>
      <c r="T649" s="951">
        <v>0</v>
      </c>
      <c r="U649" s="951">
        <v>0</v>
      </c>
      <c r="V649" s="936">
        <v>0</v>
      </c>
      <c r="W649" s="944"/>
      <c r="X649" s="944"/>
      <c r="Y649" s="944"/>
    </row>
    <row r="650" spans="1:25" s="464" customFormat="1">
      <c r="A650" s="938" t="s">
        <v>125</v>
      </c>
      <c r="B650" s="939"/>
      <c r="C650" s="939"/>
      <c r="D650" s="940" t="s">
        <v>1311</v>
      </c>
      <c r="E650" s="939"/>
      <c r="F650" s="939"/>
      <c r="G650" s="939"/>
      <c r="H650" s="939"/>
      <c r="I650" s="939"/>
      <c r="J650" s="939"/>
      <c r="K650" s="939"/>
      <c r="L650" s="941" t="s">
        <v>119</v>
      </c>
      <c r="M650" s="956" t="s">
        <v>1145</v>
      </c>
      <c r="N650" s="953" t="s">
        <v>355</v>
      </c>
      <c r="O650" s="951">
        <v>0</v>
      </c>
      <c r="P650" s="951">
        <v>0</v>
      </c>
      <c r="Q650" s="951">
        <v>0</v>
      </c>
      <c r="R650" s="936">
        <v>0</v>
      </c>
      <c r="S650" s="951">
        <v>0</v>
      </c>
      <c r="T650" s="951">
        <v>0</v>
      </c>
      <c r="U650" s="951">
        <v>0</v>
      </c>
      <c r="V650" s="936">
        <v>0</v>
      </c>
      <c r="W650" s="944"/>
      <c r="X650" s="944"/>
      <c r="Y650" s="944"/>
    </row>
    <row r="651" spans="1:25" s="493" customFormat="1">
      <c r="A651" s="957" t="s">
        <v>125</v>
      </c>
      <c r="B651" s="958"/>
      <c r="C651" s="958"/>
      <c r="D651" s="933" t="s">
        <v>1337</v>
      </c>
      <c r="E651" s="958"/>
      <c r="F651" s="958"/>
      <c r="G651" s="958"/>
      <c r="H651" s="958"/>
      <c r="I651" s="958"/>
      <c r="J651" s="958"/>
      <c r="K651" s="958"/>
      <c r="L651" s="945" t="s">
        <v>121</v>
      </c>
      <c r="M651" s="954" t="s">
        <v>1000</v>
      </c>
      <c r="N651" s="955" t="s">
        <v>355</v>
      </c>
      <c r="O651" s="948">
        <v>0</v>
      </c>
      <c r="P651" s="948">
        <v>0</v>
      </c>
      <c r="Q651" s="948">
        <v>0</v>
      </c>
      <c r="R651" s="937">
        <v>0</v>
      </c>
      <c r="S651" s="948">
        <v>0</v>
      </c>
      <c r="T651" s="948">
        <v>0</v>
      </c>
      <c r="U651" s="948">
        <v>0</v>
      </c>
      <c r="V651" s="937">
        <v>0</v>
      </c>
      <c r="W651" s="776"/>
      <c r="X651" s="776"/>
      <c r="Y651" s="776"/>
    </row>
    <row r="652" spans="1:25" s="464" customFormat="1" ht="22.8">
      <c r="A652" s="938" t="s">
        <v>125</v>
      </c>
      <c r="B652" s="939"/>
      <c r="C652" s="939"/>
      <c r="D652" s="940" t="s">
        <v>1363</v>
      </c>
      <c r="E652" s="939"/>
      <c r="F652" s="939"/>
      <c r="G652" s="939"/>
      <c r="H652" s="939"/>
      <c r="I652" s="939"/>
      <c r="J652" s="939"/>
      <c r="K652" s="939"/>
      <c r="L652" s="941" t="s">
        <v>123</v>
      </c>
      <c r="M652" s="956" t="s">
        <v>1146</v>
      </c>
      <c r="N652" s="953" t="s">
        <v>355</v>
      </c>
      <c r="O652" s="951">
        <v>0</v>
      </c>
      <c r="P652" s="951">
        <v>0</v>
      </c>
      <c r="Q652" s="951">
        <v>0</v>
      </c>
      <c r="R652" s="936">
        <v>0</v>
      </c>
      <c r="S652" s="951">
        <v>0</v>
      </c>
      <c r="T652" s="951">
        <v>0</v>
      </c>
      <c r="U652" s="951">
        <v>0</v>
      </c>
      <c r="V652" s="936">
        <v>0</v>
      </c>
      <c r="W652" s="944"/>
      <c r="X652" s="944"/>
      <c r="Y652" s="944"/>
    </row>
    <row r="653" spans="1:25" s="464" customFormat="1">
      <c r="A653" s="938" t="s">
        <v>125</v>
      </c>
      <c r="B653" s="939"/>
      <c r="C653" s="939"/>
      <c r="D653" s="940" t="s">
        <v>1364</v>
      </c>
      <c r="E653" s="939"/>
      <c r="F653" s="939"/>
      <c r="G653" s="939"/>
      <c r="H653" s="939"/>
      <c r="I653" s="939"/>
      <c r="J653" s="939"/>
      <c r="K653" s="939"/>
      <c r="L653" s="941" t="s">
        <v>124</v>
      </c>
      <c r="M653" s="956" t="s">
        <v>1147</v>
      </c>
      <c r="N653" s="953" t="s">
        <v>355</v>
      </c>
      <c r="O653" s="951">
        <v>0</v>
      </c>
      <c r="P653" s="951">
        <v>0</v>
      </c>
      <c r="Q653" s="951">
        <v>0</v>
      </c>
      <c r="R653" s="936">
        <v>0</v>
      </c>
      <c r="S653" s="951">
        <v>0</v>
      </c>
      <c r="T653" s="951">
        <v>82.679999999999993</v>
      </c>
      <c r="U653" s="951">
        <v>82.679999999999993</v>
      </c>
      <c r="V653" s="936">
        <v>0</v>
      </c>
      <c r="W653" s="944"/>
      <c r="X653" s="944"/>
      <c r="Y653" s="944"/>
    </row>
    <row r="654" spans="1:25" s="464" customFormat="1">
      <c r="A654" s="938" t="s">
        <v>125</v>
      </c>
      <c r="B654" s="939"/>
      <c r="C654" s="939"/>
      <c r="D654" s="940" t="s">
        <v>1365</v>
      </c>
      <c r="E654" s="939"/>
      <c r="F654" s="939"/>
      <c r="G654" s="939"/>
      <c r="H654" s="939"/>
      <c r="I654" s="939"/>
      <c r="J654" s="939"/>
      <c r="K654" s="939"/>
      <c r="L654" s="941" t="s">
        <v>125</v>
      </c>
      <c r="M654" s="959" t="s">
        <v>1177</v>
      </c>
      <c r="N654" s="960" t="s">
        <v>355</v>
      </c>
      <c r="O654" s="936">
        <v>0</v>
      </c>
      <c r="P654" s="936">
        <v>0</v>
      </c>
      <c r="Q654" s="936">
        <v>0</v>
      </c>
      <c r="R654" s="936">
        <v>0</v>
      </c>
      <c r="S654" s="936">
        <v>0</v>
      </c>
      <c r="T654" s="936">
        <v>0</v>
      </c>
      <c r="U654" s="936">
        <v>0</v>
      </c>
      <c r="V654" s="936">
        <v>0</v>
      </c>
      <c r="W654" s="944"/>
      <c r="X654" s="944"/>
      <c r="Y654" s="944"/>
    </row>
    <row r="655" spans="1:25">
      <c r="A655" s="932" t="s">
        <v>125</v>
      </c>
      <c r="B655" s="921"/>
      <c r="C655" s="921"/>
      <c r="D655" s="933" t="s">
        <v>1366</v>
      </c>
      <c r="E655" s="921"/>
      <c r="F655" s="921"/>
      <c r="G655" s="921"/>
      <c r="H655" s="921"/>
      <c r="I655" s="921"/>
      <c r="J655" s="921"/>
      <c r="K655" s="921"/>
      <c r="L655" s="945" t="s">
        <v>146</v>
      </c>
      <c r="M655" s="954" t="s">
        <v>1148</v>
      </c>
      <c r="N655" s="955" t="s">
        <v>355</v>
      </c>
      <c r="O655" s="948">
        <v>0</v>
      </c>
      <c r="P655" s="948">
        <v>0</v>
      </c>
      <c r="Q655" s="948">
        <v>0</v>
      </c>
      <c r="R655" s="937">
        <v>0</v>
      </c>
      <c r="S655" s="948">
        <v>0</v>
      </c>
      <c r="T655" s="948">
        <v>0</v>
      </c>
      <c r="U655" s="948">
        <v>0</v>
      </c>
      <c r="V655" s="937">
        <v>0</v>
      </c>
      <c r="W655" s="776"/>
      <c r="X655" s="776"/>
      <c r="Y655" s="776"/>
    </row>
    <row r="656" spans="1:25">
      <c r="A656" s="932" t="s">
        <v>125</v>
      </c>
      <c r="B656" s="921"/>
      <c r="C656" s="921"/>
      <c r="D656" s="933" t="s">
        <v>1367</v>
      </c>
      <c r="E656" s="921"/>
      <c r="F656" s="921"/>
      <c r="G656" s="921"/>
      <c r="H656" s="921"/>
      <c r="I656" s="921"/>
      <c r="J656" s="921"/>
      <c r="K656" s="921"/>
      <c r="L656" s="945" t="s">
        <v>187</v>
      </c>
      <c r="M656" s="954" t="s">
        <v>1149</v>
      </c>
      <c r="N656" s="955" t="s">
        <v>355</v>
      </c>
      <c r="O656" s="948">
        <v>0</v>
      </c>
      <c r="P656" s="948">
        <v>0</v>
      </c>
      <c r="Q656" s="948">
        <v>0</v>
      </c>
      <c r="R656" s="937">
        <v>0</v>
      </c>
      <c r="S656" s="948">
        <v>0</v>
      </c>
      <c r="T656" s="948">
        <v>0</v>
      </c>
      <c r="U656" s="948">
        <v>0</v>
      </c>
      <c r="V656" s="937">
        <v>0</v>
      </c>
      <c r="W656" s="776"/>
      <c r="X656" s="776"/>
      <c r="Y656" s="776"/>
    </row>
    <row r="657" spans="1:25" ht="22.8">
      <c r="A657" s="932" t="s">
        <v>125</v>
      </c>
      <c r="B657" s="921"/>
      <c r="C657" s="921"/>
      <c r="D657" s="933" t="s">
        <v>1368</v>
      </c>
      <c r="E657" s="921"/>
      <c r="F657" s="921"/>
      <c r="G657" s="921"/>
      <c r="H657" s="921"/>
      <c r="I657" s="921"/>
      <c r="J657" s="921"/>
      <c r="K657" s="921"/>
      <c r="L657" s="945" t="s">
        <v>393</v>
      </c>
      <c r="M657" s="954" t="s">
        <v>1150</v>
      </c>
      <c r="N657" s="955" t="s">
        <v>355</v>
      </c>
      <c r="O657" s="948"/>
      <c r="P657" s="948"/>
      <c r="Q657" s="948"/>
      <c r="R657" s="937"/>
      <c r="S657" s="948"/>
      <c r="T657" s="948"/>
      <c r="U657" s="948"/>
      <c r="V657" s="937">
        <v>0</v>
      </c>
      <c r="W657" s="776"/>
      <c r="X657" s="776"/>
      <c r="Y657" s="776"/>
    </row>
    <row r="658" spans="1:25" s="464" customFormat="1" ht="22.8">
      <c r="A658" s="938" t="s">
        <v>125</v>
      </c>
      <c r="B658" s="939"/>
      <c r="C658" s="939"/>
      <c r="D658" s="940" t="s">
        <v>1369</v>
      </c>
      <c r="E658" s="939"/>
      <c r="F658" s="939"/>
      <c r="G658" s="939"/>
      <c r="H658" s="939"/>
      <c r="I658" s="939"/>
      <c r="J658" s="939"/>
      <c r="K658" s="939"/>
      <c r="L658" s="941" t="s">
        <v>126</v>
      </c>
      <c r="M658" s="935" t="s">
        <v>478</v>
      </c>
      <c r="N658" s="953" t="s">
        <v>355</v>
      </c>
      <c r="O658" s="950"/>
      <c r="P658" s="950"/>
      <c r="Q658" s="950"/>
      <c r="R658" s="936">
        <v>0</v>
      </c>
      <c r="S658" s="950"/>
      <c r="T658" s="950"/>
      <c r="U658" s="950"/>
      <c r="V658" s="936">
        <v>0</v>
      </c>
      <c r="W658" s="944"/>
      <c r="X658" s="944"/>
      <c r="Y658" s="944"/>
    </row>
    <row r="659" spans="1:25">
      <c r="A659" s="932" t="s">
        <v>125</v>
      </c>
      <c r="B659" s="921"/>
      <c r="C659" s="921"/>
      <c r="D659" s="933" t="s">
        <v>1371</v>
      </c>
      <c r="E659" s="921"/>
      <c r="F659" s="921"/>
      <c r="G659" s="921"/>
      <c r="H659" s="921"/>
      <c r="I659" s="921"/>
      <c r="J659" s="921"/>
      <c r="K659" s="921"/>
      <c r="L659" s="945" t="s">
        <v>127</v>
      </c>
      <c r="M659" s="961" t="s">
        <v>477</v>
      </c>
      <c r="N659" s="955" t="s">
        <v>355</v>
      </c>
      <c r="O659" s="948"/>
      <c r="P659" s="948"/>
      <c r="Q659" s="948"/>
      <c r="R659" s="937"/>
      <c r="S659" s="937"/>
      <c r="T659" s="937"/>
      <c r="U659" s="937"/>
      <c r="V659" s="937">
        <v>0</v>
      </c>
      <c r="W659" s="776"/>
      <c r="X659" s="776"/>
      <c r="Y659" s="776"/>
    </row>
    <row r="660" spans="1:25" ht="102.6">
      <c r="A660" s="932" t="s">
        <v>125</v>
      </c>
      <c r="B660" s="921"/>
      <c r="C660" s="717" t="b">
        <v>0</v>
      </c>
      <c r="D660" s="933" t="s">
        <v>1400</v>
      </c>
      <c r="E660" s="921"/>
      <c r="F660" s="921"/>
      <c r="G660" s="921"/>
      <c r="H660" s="921"/>
      <c r="I660" s="921"/>
      <c r="J660" s="921"/>
      <c r="K660" s="921"/>
      <c r="L660" s="945" t="s">
        <v>128</v>
      </c>
      <c r="M660" s="962" t="s">
        <v>1304</v>
      </c>
      <c r="N660" s="926" t="s">
        <v>355</v>
      </c>
      <c r="O660" s="948"/>
      <c r="P660" s="948"/>
      <c r="Q660" s="948"/>
      <c r="R660" s="937">
        <v>0</v>
      </c>
      <c r="S660" s="948"/>
      <c r="T660" s="948"/>
      <c r="U660" s="798">
        <v>0</v>
      </c>
      <c r="V660" s="937">
        <v>0</v>
      </c>
      <c r="W660" s="776"/>
      <c r="X660" s="776"/>
      <c r="Y660" s="776"/>
    </row>
    <row r="661" spans="1:25" ht="68.400000000000006">
      <c r="A661" s="932" t="s">
        <v>125</v>
      </c>
      <c r="B661" s="921"/>
      <c r="C661" s="717" t="b">
        <v>0</v>
      </c>
      <c r="D661" s="933" t="s">
        <v>1401</v>
      </c>
      <c r="E661" s="921"/>
      <c r="F661" s="921"/>
      <c r="G661" s="921"/>
      <c r="H661" s="921"/>
      <c r="I661" s="921"/>
      <c r="J661" s="921"/>
      <c r="K661" s="921"/>
      <c r="L661" s="945" t="s">
        <v>129</v>
      </c>
      <c r="M661" s="963" t="s">
        <v>1305</v>
      </c>
      <c r="N661" s="926" t="s">
        <v>355</v>
      </c>
      <c r="O661" s="948"/>
      <c r="P661" s="948"/>
      <c r="Q661" s="948"/>
      <c r="R661" s="937">
        <v>0</v>
      </c>
      <c r="S661" s="948"/>
      <c r="T661" s="948"/>
      <c r="U661" s="798">
        <v>0</v>
      </c>
      <c r="V661" s="937">
        <v>0</v>
      </c>
      <c r="W661" s="776"/>
      <c r="X661" s="776"/>
      <c r="Y661" s="776"/>
    </row>
    <row r="662" spans="1:25">
      <c r="A662" s="932" t="s">
        <v>125</v>
      </c>
      <c r="B662" s="921"/>
      <c r="C662" s="921"/>
      <c r="D662" s="933" t="s">
        <v>1448</v>
      </c>
      <c r="E662" s="921"/>
      <c r="F662" s="921"/>
      <c r="G662" s="921"/>
      <c r="H662" s="921"/>
      <c r="I662" s="921"/>
      <c r="J662" s="921"/>
      <c r="K662" s="921"/>
      <c r="L662" s="945" t="s">
        <v>130</v>
      </c>
      <c r="M662" s="964" t="s">
        <v>1151</v>
      </c>
      <c r="N662" s="955" t="s">
        <v>355</v>
      </c>
      <c r="O662" s="948"/>
      <c r="P662" s="948"/>
      <c r="Q662" s="948"/>
      <c r="R662" s="937">
        <v>0</v>
      </c>
      <c r="S662" s="948"/>
      <c r="T662" s="948"/>
      <c r="U662" s="948"/>
      <c r="V662" s="937">
        <v>0</v>
      </c>
      <c r="W662" s="776"/>
      <c r="X662" s="776"/>
      <c r="Y662" s="776"/>
    </row>
    <row r="663" spans="1:25" s="464" customFormat="1" ht="22.8">
      <c r="A663" s="938" t="s">
        <v>125</v>
      </c>
      <c r="B663" s="939"/>
      <c r="C663" s="939"/>
      <c r="D663" s="940" t="s">
        <v>1449</v>
      </c>
      <c r="E663" s="939"/>
      <c r="F663" s="939"/>
      <c r="G663" s="939"/>
      <c r="H663" s="939"/>
      <c r="I663" s="939"/>
      <c r="J663" s="939"/>
      <c r="K663" s="939"/>
      <c r="L663" s="941" t="s">
        <v>131</v>
      </c>
      <c r="M663" s="959" t="s">
        <v>1152</v>
      </c>
      <c r="N663" s="953" t="s">
        <v>355</v>
      </c>
      <c r="O663" s="936">
        <v>0</v>
      </c>
      <c r="P663" s="936">
        <v>0</v>
      </c>
      <c r="Q663" s="936">
        <v>0</v>
      </c>
      <c r="R663" s="936">
        <v>0</v>
      </c>
      <c r="S663" s="936">
        <v>0</v>
      </c>
      <c r="T663" s="936">
        <v>0</v>
      </c>
      <c r="U663" s="936">
        <v>0</v>
      </c>
      <c r="V663" s="936">
        <v>0</v>
      </c>
      <c r="W663" s="944"/>
      <c r="X663" s="944"/>
      <c r="Y663" s="944"/>
    </row>
    <row r="664" spans="1:25" ht="22.8">
      <c r="A664" s="932" t="s">
        <v>125</v>
      </c>
      <c r="B664" s="921"/>
      <c r="C664" s="921"/>
      <c r="D664" s="933" t="s">
        <v>1469</v>
      </c>
      <c r="E664" s="921"/>
      <c r="F664" s="921"/>
      <c r="G664" s="921"/>
      <c r="H664" s="921"/>
      <c r="I664" s="921"/>
      <c r="J664" s="921"/>
      <c r="K664" s="921"/>
      <c r="L664" s="945" t="s">
        <v>1153</v>
      </c>
      <c r="M664" s="954" t="s">
        <v>479</v>
      </c>
      <c r="N664" s="955" t="s">
        <v>355</v>
      </c>
      <c r="O664" s="948"/>
      <c r="P664" s="948"/>
      <c r="Q664" s="948"/>
      <c r="R664" s="937">
        <v>0</v>
      </c>
      <c r="S664" s="948"/>
      <c r="T664" s="948"/>
      <c r="U664" s="948"/>
      <c r="V664" s="937">
        <v>0</v>
      </c>
      <c r="W664" s="776"/>
      <c r="X664" s="776"/>
      <c r="Y664" s="776"/>
    </row>
    <row r="665" spans="1:25" ht="22.8">
      <c r="A665" s="932" t="s">
        <v>125</v>
      </c>
      <c r="B665" s="921"/>
      <c r="C665" s="921"/>
      <c r="D665" s="933" t="s">
        <v>1470</v>
      </c>
      <c r="E665" s="921"/>
      <c r="F665" s="921"/>
      <c r="G665" s="921"/>
      <c r="H665" s="921"/>
      <c r="I665" s="921"/>
      <c r="J665" s="921"/>
      <c r="K665" s="921"/>
      <c r="L665" s="945" t="s">
        <v>1154</v>
      </c>
      <c r="M665" s="954" t="s">
        <v>480</v>
      </c>
      <c r="N665" s="955" t="s">
        <v>355</v>
      </c>
      <c r="O665" s="948"/>
      <c r="P665" s="948"/>
      <c r="Q665" s="948"/>
      <c r="R665" s="937">
        <v>0</v>
      </c>
      <c r="S665" s="948"/>
      <c r="T665" s="948"/>
      <c r="U665" s="948"/>
      <c r="V665" s="937">
        <v>0</v>
      </c>
      <c r="W665" s="776"/>
      <c r="X665" s="776"/>
      <c r="Y665" s="776"/>
    </row>
    <row r="666" spans="1:25" ht="22.8">
      <c r="A666" s="932" t="s">
        <v>125</v>
      </c>
      <c r="B666" s="921"/>
      <c r="C666" s="921"/>
      <c r="D666" s="933" t="s">
        <v>1450</v>
      </c>
      <c r="E666" s="921"/>
      <c r="F666" s="921"/>
      <c r="G666" s="921"/>
      <c r="H666" s="921"/>
      <c r="I666" s="921"/>
      <c r="J666" s="921"/>
      <c r="K666" s="921"/>
      <c r="L666" s="945" t="s">
        <v>132</v>
      </c>
      <c r="M666" s="964" t="s">
        <v>481</v>
      </c>
      <c r="N666" s="955" t="s">
        <v>355</v>
      </c>
      <c r="O666" s="948"/>
      <c r="P666" s="948"/>
      <c r="Q666" s="948"/>
      <c r="R666" s="937">
        <v>0</v>
      </c>
      <c r="S666" s="948"/>
      <c r="T666" s="948"/>
      <c r="U666" s="948"/>
      <c r="V666" s="937">
        <v>0</v>
      </c>
      <c r="W666" s="776"/>
      <c r="X666" s="776"/>
      <c r="Y666" s="776"/>
    </row>
    <row r="667" spans="1:25">
      <c r="A667" s="932" t="s">
        <v>125</v>
      </c>
      <c r="B667" s="921"/>
      <c r="C667" s="921"/>
      <c r="D667" s="933" t="s">
        <v>1451</v>
      </c>
      <c r="E667" s="921"/>
      <c r="F667" s="921"/>
      <c r="G667" s="921"/>
      <c r="H667" s="921"/>
      <c r="I667" s="921"/>
      <c r="J667" s="921"/>
      <c r="K667" s="921"/>
      <c r="L667" s="945" t="s">
        <v>133</v>
      </c>
      <c r="M667" s="964" t="s">
        <v>482</v>
      </c>
      <c r="N667" s="955" t="s">
        <v>355</v>
      </c>
      <c r="O667" s="948"/>
      <c r="P667" s="948"/>
      <c r="Q667" s="948"/>
      <c r="R667" s="937">
        <v>0</v>
      </c>
      <c r="S667" s="948"/>
      <c r="T667" s="948"/>
      <c r="U667" s="948"/>
      <c r="V667" s="937">
        <v>0</v>
      </c>
      <c r="W667" s="776"/>
      <c r="X667" s="776"/>
      <c r="Y667" s="776"/>
    </row>
    <row r="668" spans="1:25" s="464" customFormat="1">
      <c r="A668" s="932" t="s">
        <v>125</v>
      </c>
      <c r="B668" s="939"/>
      <c r="C668" s="939"/>
      <c r="D668" s="940" t="s">
        <v>1452</v>
      </c>
      <c r="E668" s="939"/>
      <c r="F668" s="939"/>
      <c r="G668" s="939"/>
      <c r="H668" s="939"/>
      <c r="I668" s="939"/>
      <c r="J668" s="939"/>
      <c r="K668" s="939"/>
      <c r="L668" s="941" t="s">
        <v>134</v>
      </c>
      <c r="M668" s="965" t="s">
        <v>1195</v>
      </c>
      <c r="N668" s="953" t="s">
        <v>355</v>
      </c>
      <c r="O668" s="936">
        <v>0</v>
      </c>
      <c r="P668" s="936">
        <v>0</v>
      </c>
      <c r="Q668" s="936">
        <v>0</v>
      </c>
      <c r="R668" s="936">
        <v>0</v>
      </c>
      <c r="S668" s="936">
        <v>0</v>
      </c>
      <c r="T668" s="936">
        <v>726.62271999999996</v>
      </c>
      <c r="U668" s="936">
        <v>726.62271999999996</v>
      </c>
      <c r="V668" s="936">
        <v>0</v>
      </c>
      <c r="W668" s="944"/>
      <c r="X668" s="944"/>
      <c r="Y668" s="944"/>
    </row>
    <row r="669" spans="1:25">
      <c r="A669" s="932" t="s">
        <v>125</v>
      </c>
      <c r="B669" s="921"/>
      <c r="C669" s="921" t="b">
        <v>0</v>
      </c>
      <c r="D669" s="933" t="s">
        <v>1471</v>
      </c>
      <c r="E669" s="921"/>
      <c r="F669" s="921"/>
      <c r="G669" s="921"/>
      <c r="H669" s="921"/>
      <c r="I669" s="921"/>
      <c r="J669" s="921"/>
      <c r="K669" s="921"/>
      <c r="L669" s="945" t="s">
        <v>1196</v>
      </c>
      <c r="M669" s="966" t="s">
        <v>1198</v>
      </c>
      <c r="N669" s="955" t="s">
        <v>355</v>
      </c>
      <c r="O669" s="948"/>
      <c r="P669" s="948"/>
      <c r="Q669" s="948"/>
      <c r="R669" s="937">
        <v>0</v>
      </c>
      <c r="S669" s="948"/>
      <c r="T669" s="948"/>
      <c r="U669" s="948"/>
      <c r="V669" s="937">
        <v>0</v>
      </c>
      <c r="W669" s="776"/>
      <c r="X669" s="776"/>
      <c r="Y669" s="776"/>
    </row>
    <row r="670" spans="1:25">
      <c r="A670" s="932" t="s">
        <v>125</v>
      </c>
      <c r="B670" s="921"/>
      <c r="C670" s="921" t="b">
        <v>0</v>
      </c>
      <c r="D670" s="933" t="s">
        <v>1472</v>
      </c>
      <c r="E670" s="921"/>
      <c r="F670" s="921"/>
      <c r="G670" s="921"/>
      <c r="H670" s="921"/>
      <c r="I670" s="921"/>
      <c r="J670" s="921"/>
      <c r="K670" s="921"/>
      <c r="L670" s="945" t="s">
        <v>1197</v>
      </c>
      <c r="M670" s="966" t="s">
        <v>1199</v>
      </c>
      <c r="N670" s="955" t="s">
        <v>355</v>
      </c>
      <c r="O670" s="948"/>
      <c r="P670" s="948"/>
      <c r="Q670" s="948"/>
      <c r="R670" s="937">
        <v>0</v>
      </c>
      <c r="S670" s="948"/>
      <c r="T670" s="948"/>
      <c r="U670" s="948"/>
      <c r="V670" s="937">
        <v>0</v>
      </c>
      <c r="W670" s="776"/>
      <c r="X670" s="776"/>
      <c r="Y670" s="776"/>
    </row>
    <row r="671" spans="1:25" s="464" customFormat="1">
      <c r="A671" s="932" t="s">
        <v>125</v>
      </c>
      <c r="B671" s="967" t="s">
        <v>985</v>
      </c>
      <c r="C671" s="939"/>
      <c r="D671" s="940" t="s">
        <v>1453</v>
      </c>
      <c r="E671" s="939"/>
      <c r="F671" s="939"/>
      <c r="G671" s="939"/>
      <c r="H671" s="939"/>
      <c r="I671" s="939"/>
      <c r="J671" s="939"/>
      <c r="K671" s="939"/>
      <c r="L671" s="941" t="s">
        <v>137</v>
      </c>
      <c r="M671" s="959" t="s">
        <v>483</v>
      </c>
      <c r="N671" s="953" t="s">
        <v>314</v>
      </c>
      <c r="O671" s="968">
        <v>0</v>
      </c>
      <c r="P671" s="968">
        <v>0</v>
      </c>
      <c r="Q671" s="968">
        <v>0</v>
      </c>
      <c r="R671" s="968">
        <v>0</v>
      </c>
      <c r="S671" s="968">
        <v>0</v>
      </c>
      <c r="T671" s="968">
        <v>20</v>
      </c>
      <c r="U671" s="968">
        <v>20</v>
      </c>
      <c r="V671" s="936"/>
      <c r="W671" s="944"/>
      <c r="X671" s="944"/>
      <c r="Y671" s="944"/>
    </row>
    <row r="672" spans="1:25">
      <c r="A672" s="932" t="s">
        <v>125</v>
      </c>
      <c r="B672" s="967" t="s">
        <v>981</v>
      </c>
      <c r="C672" s="921"/>
      <c r="D672" s="933" t="s">
        <v>1473</v>
      </c>
      <c r="E672" s="921"/>
      <c r="F672" s="921"/>
      <c r="G672" s="921"/>
      <c r="H672" s="921"/>
      <c r="I672" s="921"/>
      <c r="J672" s="921"/>
      <c r="K672" s="921"/>
      <c r="L672" s="945" t="s">
        <v>1001</v>
      </c>
      <c r="M672" s="954" t="s">
        <v>922</v>
      </c>
      <c r="N672" s="955" t="s">
        <v>314</v>
      </c>
      <c r="O672" s="969">
        <v>0</v>
      </c>
      <c r="P672" s="969">
        <v>0</v>
      </c>
      <c r="Q672" s="969">
        <v>0</v>
      </c>
      <c r="R672" s="970">
        <v>0</v>
      </c>
      <c r="S672" s="969">
        <v>0</v>
      </c>
      <c r="T672" s="969">
        <v>10</v>
      </c>
      <c r="U672" s="969">
        <v>10</v>
      </c>
      <c r="V672" s="937"/>
      <c r="W672" s="776"/>
      <c r="X672" s="776"/>
      <c r="Y672" s="776"/>
    </row>
    <row r="673" spans="1:25">
      <c r="A673" s="932" t="s">
        <v>125</v>
      </c>
      <c r="B673" s="967" t="s">
        <v>976</v>
      </c>
      <c r="C673" s="921"/>
      <c r="D673" s="933" t="s">
        <v>1474</v>
      </c>
      <c r="E673" s="921"/>
      <c r="F673" s="921"/>
      <c r="G673" s="921"/>
      <c r="H673" s="921"/>
      <c r="I673" s="921"/>
      <c r="J673" s="921"/>
      <c r="K673" s="921"/>
      <c r="L673" s="945" t="s">
        <v>1002</v>
      </c>
      <c r="M673" s="954" t="s">
        <v>921</v>
      </c>
      <c r="N673" s="955" t="s">
        <v>484</v>
      </c>
      <c r="O673" s="948"/>
      <c r="P673" s="948"/>
      <c r="Q673" s="948"/>
      <c r="R673" s="937">
        <v>0</v>
      </c>
      <c r="S673" s="948"/>
      <c r="T673" s="948">
        <v>34.81</v>
      </c>
      <c r="U673" s="948">
        <v>34.81</v>
      </c>
      <c r="V673" s="937"/>
      <c r="W673" s="776"/>
      <c r="X673" s="776"/>
      <c r="Y673" s="776"/>
    </row>
    <row r="674" spans="1:25">
      <c r="A674" s="932" t="s">
        <v>125</v>
      </c>
      <c r="B674" s="967" t="s">
        <v>982</v>
      </c>
      <c r="C674" s="921"/>
      <c r="D674" s="933" t="s">
        <v>1475</v>
      </c>
      <c r="E674" s="921"/>
      <c r="F674" s="921"/>
      <c r="G674" s="921"/>
      <c r="H674" s="921"/>
      <c r="I674" s="921"/>
      <c r="J674" s="921"/>
      <c r="K674" s="921"/>
      <c r="L674" s="945" t="s">
        <v>1155</v>
      </c>
      <c r="M674" s="954" t="s">
        <v>923</v>
      </c>
      <c r="N674" s="955" t="s">
        <v>314</v>
      </c>
      <c r="O674" s="970">
        <v>0</v>
      </c>
      <c r="P674" s="970">
        <v>0</v>
      </c>
      <c r="Q674" s="970">
        <v>0</v>
      </c>
      <c r="R674" s="970">
        <v>0</v>
      </c>
      <c r="S674" s="970">
        <v>0</v>
      </c>
      <c r="T674" s="970">
        <v>10</v>
      </c>
      <c r="U674" s="970">
        <v>10</v>
      </c>
      <c r="V674" s="937"/>
      <c r="W674" s="776"/>
      <c r="X674" s="776"/>
      <c r="Y674" s="776"/>
    </row>
    <row r="675" spans="1:25">
      <c r="A675" s="932" t="s">
        <v>125</v>
      </c>
      <c r="B675" s="967" t="s">
        <v>977</v>
      </c>
      <c r="C675" s="921"/>
      <c r="D675" s="933" t="s">
        <v>1476</v>
      </c>
      <c r="E675" s="921"/>
      <c r="F675" s="921"/>
      <c r="G675" s="921"/>
      <c r="H675" s="921"/>
      <c r="I675" s="921"/>
      <c r="J675" s="921"/>
      <c r="K675" s="921"/>
      <c r="L675" s="945" t="s">
        <v>1156</v>
      </c>
      <c r="M675" s="954" t="s">
        <v>924</v>
      </c>
      <c r="N675" s="955" t="s">
        <v>484</v>
      </c>
      <c r="O675" s="948">
        <v>0</v>
      </c>
      <c r="P675" s="948">
        <v>0</v>
      </c>
      <c r="Q675" s="948">
        <v>0</v>
      </c>
      <c r="R675" s="937">
        <v>0</v>
      </c>
      <c r="S675" s="948">
        <v>0</v>
      </c>
      <c r="T675" s="948">
        <v>37.852271999999992</v>
      </c>
      <c r="U675" s="948">
        <v>37.852271999999992</v>
      </c>
      <c r="V675" s="937"/>
      <c r="W675" s="776"/>
      <c r="X675" s="776"/>
      <c r="Y675" s="776"/>
    </row>
    <row r="676" spans="1:25">
      <c r="A676" s="932" t="s">
        <v>125</v>
      </c>
      <c r="B676" s="967"/>
      <c r="C676" s="921"/>
      <c r="D676" s="933" t="s">
        <v>1477</v>
      </c>
      <c r="E676" s="921"/>
      <c r="F676" s="921"/>
      <c r="G676" s="921"/>
      <c r="H676" s="921"/>
      <c r="I676" s="921"/>
      <c r="J676" s="921"/>
      <c r="K676" s="921"/>
      <c r="L676" s="945" t="s">
        <v>1157</v>
      </c>
      <c r="M676" s="954" t="s">
        <v>485</v>
      </c>
      <c r="N676" s="955" t="s">
        <v>142</v>
      </c>
      <c r="O676" s="937">
        <v>0</v>
      </c>
      <c r="P676" s="937">
        <v>0</v>
      </c>
      <c r="Q676" s="937">
        <v>0</v>
      </c>
      <c r="R676" s="937"/>
      <c r="S676" s="937">
        <v>0</v>
      </c>
      <c r="T676" s="937">
        <v>108.73964952599823</v>
      </c>
      <c r="U676" s="937">
        <v>108.73964952599823</v>
      </c>
      <c r="V676" s="937"/>
      <c r="W676" s="776"/>
      <c r="X676" s="776"/>
      <c r="Y676" s="776"/>
    </row>
    <row r="677" spans="1:25">
      <c r="A677" s="932" t="s">
        <v>125</v>
      </c>
      <c r="B677" s="967"/>
      <c r="C677" s="921"/>
      <c r="D677" s="933" t="s">
        <v>1478</v>
      </c>
      <c r="E677" s="921"/>
      <c r="F677" s="921"/>
      <c r="G677" s="921"/>
      <c r="H677" s="921"/>
      <c r="I677" s="921"/>
      <c r="J677" s="921"/>
      <c r="K677" s="921"/>
      <c r="L677" s="945" t="s">
        <v>1158</v>
      </c>
      <c r="M677" s="954" t="s">
        <v>486</v>
      </c>
      <c r="N677" s="955" t="s">
        <v>484</v>
      </c>
      <c r="O677" s="948">
        <v>0</v>
      </c>
      <c r="P677" s="948">
        <v>0</v>
      </c>
      <c r="Q677" s="948">
        <v>0</v>
      </c>
      <c r="R677" s="937">
        <v>0</v>
      </c>
      <c r="S677" s="948">
        <v>0</v>
      </c>
      <c r="T677" s="948">
        <v>36.331136000000001</v>
      </c>
      <c r="U677" s="948">
        <v>36.331136000000001</v>
      </c>
      <c r="V677" s="937"/>
      <c r="W677" s="776"/>
      <c r="X677" s="776"/>
      <c r="Y677" s="776"/>
    </row>
    <row r="678" spans="1:25" s="464" customFormat="1">
      <c r="A678" s="938" t="s">
        <v>125</v>
      </c>
      <c r="B678" s="971"/>
      <c r="C678" s="939"/>
      <c r="D678" s="940" t="s">
        <v>1454</v>
      </c>
      <c r="E678" s="939"/>
      <c r="F678" s="939"/>
      <c r="G678" s="939"/>
      <c r="H678" s="939"/>
      <c r="I678" s="939"/>
      <c r="J678" s="939"/>
      <c r="K678" s="939"/>
      <c r="L678" s="941" t="s">
        <v>138</v>
      </c>
      <c r="M678" s="959" t="s">
        <v>1208</v>
      </c>
      <c r="N678" s="953" t="s">
        <v>355</v>
      </c>
      <c r="O678" s="936">
        <v>0</v>
      </c>
      <c r="P678" s="936">
        <v>0</v>
      </c>
      <c r="Q678" s="936">
        <v>0</v>
      </c>
      <c r="R678" s="936">
        <v>0</v>
      </c>
      <c r="S678" s="936">
        <v>0</v>
      </c>
      <c r="T678" s="936">
        <v>726.62272000000007</v>
      </c>
      <c r="U678" s="936">
        <v>726.62272000000007</v>
      </c>
      <c r="V678" s="936">
        <v>0</v>
      </c>
      <c r="W678" s="944"/>
      <c r="X678" s="944"/>
      <c r="Y678" s="944"/>
    </row>
    <row r="679" spans="1:25" s="464" customFormat="1">
      <c r="A679" s="938" t="s">
        <v>125</v>
      </c>
      <c r="B679" s="967" t="s">
        <v>986</v>
      </c>
      <c r="C679" s="939"/>
      <c r="D679" s="940" t="s">
        <v>1455</v>
      </c>
      <c r="E679" s="939"/>
      <c r="F679" s="939"/>
      <c r="G679" s="939"/>
      <c r="H679" s="939"/>
      <c r="I679" s="939"/>
      <c r="J679" s="939"/>
      <c r="K679" s="939"/>
      <c r="L679" s="941" t="s">
        <v>139</v>
      </c>
      <c r="M679" s="959" t="s">
        <v>487</v>
      </c>
      <c r="N679" s="953" t="s">
        <v>314</v>
      </c>
      <c r="O679" s="968">
        <v>0</v>
      </c>
      <c r="P679" s="968">
        <v>0</v>
      </c>
      <c r="Q679" s="968">
        <v>0</v>
      </c>
      <c r="R679" s="968">
        <v>0</v>
      </c>
      <c r="S679" s="968">
        <v>0</v>
      </c>
      <c r="T679" s="968">
        <v>20</v>
      </c>
      <c r="U679" s="968">
        <v>20</v>
      </c>
      <c r="V679" s="936"/>
      <c r="W679" s="944"/>
      <c r="X679" s="944"/>
      <c r="Y679" s="944"/>
    </row>
    <row r="680" spans="1:25">
      <c r="A680" s="932" t="s">
        <v>125</v>
      </c>
      <c r="B680" s="967" t="s">
        <v>983</v>
      </c>
      <c r="C680" s="921"/>
      <c r="D680" s="933" t="s">
        <v>1479</v>
      </c>
      <c r="E680" s="921"/>
      <c r="F680" s="921"/>
      <c r="G680" s="921"/>
      <c r="H680" s="921"/>
      <c r="I680" s="921"/>
      <c r="J680" s="921"/>
      <c r="K680" s="921"/>
      <c r="L680" s="945" t="s">
        <v>1159</v>
      </c>
      <c r="M680" s="954" t="s">
        <v>971</v>
      </c>
      <c r="N680" s="955" t="s">
        <v>314</v>
      </c>
      <c r="O680" s="969">
        <v>0</v>
      </c>
      <c r="P680" s="969">
        <v>0</v>
      </c>
      <c r="Q680" s="969">
        <v>0</v>
      </c>
      <c r="R680" s="970">
        <v>0</v>
      </c>
      <c r="S680" s="969">
        <v>0</v>
      </c>
      <c r="T680" s="969">
        <v>10</v>
      </c>
      <c r="U680" s="969">
        <v>10</v>
      </c>
      <c r="V680" s="937"/>
      <c r="W680" s="776"/>
      <c r="X680" s="776"/>
      <c r="Y680" s="776"/>
    </row>
    <row r="681" spans="1:25">
      <c r="A681" s="932" t="s">
        <v>125</v>
      </c>
      <c r="B681" s="967" t="s">
        <v>979</v>
      </c>
      <c r="C681" s="921"/>
      <c r="D681" s="933" t="s">
        <v>1480</v>
      </c>
      <c r="E681" s="921"/>
      <c r="F681" s="921"/>
      <c r="G681" s="921"/>
      <c r="H681" s="921"/>
      <c r="I681" s="921"/>
      <c r="J681" s="921"/>
      <c r="K681" s="921"/>
      <c r="L681" s="945" t="s">
        <v>1160</v>
      </c>
      <c r="M681" s="954" t="s">
        <v>972</v>
      </c>
      <c r="N681" s="955" t="s">
        <v>484</v>
      </c>
      <c r="O681" s="948">
        <v>0</v>
      </c>
      <c r="P681" s="948">
        <v>0</v>
      </c>
      <c r="Q681" s="948">
        <v>0</v>
      </c>
      <c r="R681" s="937">
        <v>0</v>
      </c>
      <c r="S681" s="948">
        <v>0</v>
      </c>
      <c r="T681" s="948">
        <v>34.81</v>
      </c>
      <c r="U681" s="948">
        <v>34.81</v>
      </c>
      <c r="V681" s="937"/>
      <c r="W681" s="776"/>
      <c r="X681" s="776"/>
      <c r="Y681" s="776"/>
    </row>
    <row r="682" spans="1:25">
      <c r="A682" s="932" t="s">
        <v>125</v>
      </c>
      <c r="B682" s="967" t="s">
        <v>984</v>
      </c>
      <c r="C682" s="921"/>
      <c r="D682" s="933" t="s">
        <v>1481</v>
      </c>
      <c r="E682" s="921"/>
      <c r="F682" s="921"/>
      <c r="G682" s="921"/>
      <c r="H682" s="921"/>
      <c r="I682" s="921"/>
      <c r="J682" s="921"/>
      <c r="K682" s="921"/>
      <c r="L682" s="945" t="s">
        <v>1161</v>
      </c>
      <c r="M682" s="954" t="s">
        <v>973</v>
      </c>
      <c r="N682" s="955" t="s">
        <v>314</v>
      </c>
      <c r="O682" s="970">
        <v>0</v>
      </c>
      <c r="P682" s="970">
        <v>0</v>
      </c>
      <c r="Q682" s="970">
        <v>0</v>
      </c>
      <c r="R682" s="970">
        <v>0</v>
      </c>
      <c r="S682" s="970">
        <v>0</v>
      </c>
      <c r="T682" s="970">
        <v>10</v>
      </c>
      <c r="U682" s="970">
        <v>10</v>
      </c>
      <c r="V682" s="937"/>
      <c r="W682" s="776"/>
      <c r="X682" s="776"/>
      <c r="Y682" s="776"/>
    </row>
    <row r="683" spans="1:25">
      <c r="A683" s="932" t="s">
        <v>125</v>
      </c>
      <c r="B683" s="967" t="s">
        <v>978</v>
      </c>
      <c r="C683" s="921"/>
      <c r="D683" s="933" t="s">
        <v>1482</v>
      </c>
      <c r="E683" s="921"/>
      <c r="F683" s="921"/>
      <c r="G683" s="921"/>
      <c r="H683" s="921"/>
      <c r="I683" s="921"/>
      <c r="J683" s="921"/>
      <c r="K683" s="921"/>
      <c r="L683" s="945" t="s">
        <v>1162</v>
      </c>
      <c r="M683" s="954" t="s">
        <v>974</v>
      </c>
      <c r="N683" s="955" t="s">
        <v>484</v>
      </c>
      <c r="O683" s="948">
        <v>0</v>
      </c>
      <c r="P683" s="948">
        <v>0</v>
      </c>
      <c r="Q683" s="948">
        <v>0</v>
      </c>
      <c r="R683" s="937">
        <v>0</v>
      </c>
      <c r="S683" s="948">
        <v>0</v>
      </c>
      <c r="T683" s="948">
        <v>37.852271999999992</v>
      </c>
      <c r="U683" s="948">
        <v>37.852271999999992</v>
      </c>
      <c r="V683" s="937"/>
      <c r="W683" s="776"/>
      <c r="X683" s="776"/>
      <c r="Y683" s="776"/>
    </row>
    <row r="684" spans="1:25">
      <c r="A684" s="972"/>
      <c r="B684" s="921"/>
      <c r="C684" s="921"/>
      <c r="D684" s="921"/>
      <c r="E684" s="921"/>
      <c r="F684" s="921"/>
      <c r="G684" s="921"/>
      <c r="H684" s="921"/>
      <c r="I684" s="921"/>
      <c r="J684" s="921"/>
      <c r="K684" s="921"/>
      <c r="L684" s="973"/>
      <c r="M684" s="974"/>
      <c r="N684" s="973"/>
      <c r="O684" s="922"/>
      <c r="P684" s="922"/>
      <c r="Q684" s="922"/>
      <c r="R684" s="922"/>
      <c r="S684" s="922"/>
      <c r="T684" s="922"/>
      <c r="U684" s="922"/>
      <c r="V684" s="922"/>
      <c r="W684" s="922"/>
      <c r="X684" s="922"/>
      <c r="Y684" s="922"/>
    </row>
    <row r="685" spans="1:25">
      <c r="A685" s="921"/>
      <c r="B685" s="921"/>
      <c r="C685" s="921"/>
      <c r="D685" s="921"/>
      <c r="E685" s="921"/>
      <c r="F685" s="921"/>
      <c r="G685" s="921"/>
      <c r="H685" s="921"/>
      <c r="I685" s="921"/>
      <c r="J685" s="921"/>
      <c r="K685" s="921"/>
      <c r="L685" s="1148" t="s">
        <v>1255</v>
      </c>
      <c r="M685" s="1148"/>
      <c r="N685" s="1148"/>
      <c r="O685" s="1148"/>
      <c r="P685" s="1148"/>
      <c r="Q685" s="1148"/>
      <c r="R685" s="1148"/>
      <c r="S685" s="1148"/>
      <c r="T685" s="1148"/>
      <c r="U685" s="1148"/>
      <c r="V685" s="1148"/>
      <c r="W685" s="1148"/>
      <c r="X685" s="1148"/>
      <c r="Y685" s="1148"/>
    </row>
    <row r="686" spans="1:25" ht="48" customHeight="1">
      <c r="A686" s="921"/>
      <c r="B686" s="921"/>
      <c r="C686" s="921"/>
      <c r="D686" s="921"/>
      <c r="E686" s="921"/>
      <c r="F686" s="921"/>
      <c r="G686" s="921"/>
      <c r="H686" s="921"/>
      <c r="I686" s="921"/>
      <c r="J686" s="921"/>
      <c r="K686" s="646"/>
      <c r="L686" s="1149" t="s">
        <v>2799</v>
      </c>
      <c r="M686" s="1150"/>
      <c r="N686" s="1150"/>
      <c r="O686" s="1150"/>
      <c r="P686" s="1150"/>
      <c r="Q686" s="1150"/>
      <c r="R686" s="1150"/>
      <c r="S686" s="1150"/>
      <c r="T686" s="1150"/>
      <c r="U686" s="1150"/>
      <c r="V686" s="1150"/>
      <c r="W686" s="1150"/>
      <c r="X686" s="1150"/>
      <c r="Y686" s="1150"/>
    </row>
    <row r="687" spans="1:25" ht="48" customHeight="1">
      <c r="A687" s="921"/>
      <c r="B687" s="921"/>
      <c r="C687" s="921"/>
      <c r="D687" s="921"/>
      <c r="E687" s="921"/>
      <c r="F687" s="921"/>
      <c r="G687" s="921"/>
      <c r="H687" s="921"/>
      <c r="I687" s="921"/>
      <c r="J687" s="921"/>
      <c r="K687" s="646" t="s">
        <v>2927</v>
      </c>
      <c r="L687" s="1149" t="s">
        <v>2800</v>
      </c>
      <c r="M687" s="1150"/>
      <c r="N687" s="1150"/>
      <c r="O687" s="1150"/>
      <c r="P687" s="1150"/>
      <c r="Q687" s="1150"/>
      <c r="R687" s="1150"/>
      <c r="S687" s="1150"/>
      <c r="T687" s="1150"/>
      <c r="U687" s="1150"/>
      <c r="V687" s="1150"/>
      <c r="W687" s="1150"/>
      <c r="X687" s="1150"/>
      <c r="Y687" s="1150"/>
    </row>
    <row r="688" spans="1:25" ht="48" customHeight="1">
      <c r="A688" s="921"/>
      <c r="B688" s="921"/>
      <c r="C688" s="921"/>
      <c r="D688" s="921"/>
      <c r="E688" s="921"/>
      <c r="F688" s="921"/>
      <c r="G688" s="921"/>
      <c r="H688" s="921"/>
      <c r="I688" s="921"/>
      <c r="J688" s="921"/>
      <c r="K688" s="646" t="s">
        <v>2927</v>
      </c>
      <c r="L688" s="1149" t="s">
        <v>2805</v>
      </c>
      <c r="M688" s="1150"/>
      <c r="N688" s="1150"/>
      <c r="O688" s="1150"/>
      <c r="P688" s="1150"/>
      <c r="Q688" s="1150"/>
      <c r="R688" s="1150"/>
      <c r="S688" s="1150"/>
      <c r="T688" s="1150"/>
      <c r="U688" s="1150"/>
      <c r="V688" s="1150"/>
      <c r="W688" s="1150"/>
      <c r="X688" s="1150"/>
      <c r="Y688" s="1150"/>
    </row>
    <row r="689" spans="1:25" ht="48" customHeight="1">
      <c r="A689" s="921"/>
      <c r="B689" s="921"/>
      <c r="C689" s="921"/>
      <c r="D689" s="921"/>
      <c r="E689" s="921"/>
      <c r="F689" s="921"/>
      <c r="G689" s="921"/>
      <c r="H689" s="921"/>
      <c r="I689" s="921"/>
      <c r="J689" s="921"/>
      <c r="K689" s="646" t="s">
        <v>2927</v>
      </c>
      <c r="L689" s="1149" t="s">
        <v>2801</v>
      </c>
      <c r="M689" s="1150"/>
      <c r="N689" s="1150"/>
      <c r="O689" s="1150"/>
      <c r="P689" s="1150"/>
      <c r="Q689" s="1150"/>
      <c r="R689" s="1150"/>
      <c r="S689" s="1150"/>
      <c r="T689" s="1150"/>
      <c r="U689" s="1150"/>
      <c r="V689" s="1150"/>
      <c r="W689" s="1150"/>
      <c r="X689" s="1150"/>
      <c r="Y689" s="1150"/>
    </row>
    <row r="690" spans="1:25" ht="48" customHeight="1">
      <c r="A690" s="921"/>
      <c r="B690" s="921"/>
      <c r="C690" s="921"/>
      <c r="D690" s="921"/>
      <c r="E690" s="921"/>
      <c r="F690" s="921"/>
      <c r="G690" s="921"/>
      <c r="H690" s="921"/>
      <c r="I690" s="921"/>
      <c r="J690" s="921"/>
      <c r="K690" s="646" t="s">
        <v>2927</v>
      </c>
      <c r="L690" s="1149" t="s">
        <v>2802</v>
      </c>
      <c r="M690" s="1150"/>
      <c r="N690" s="1150"/>
      <c r="O690" s="1150"/>
      <c r="P690" s="1150"/>
      <c r="Q690" s="1150"/>
      <c r="R690" s="1150"/>
      <c r="S690" s="1150"/>
      <c r="T690" s="1150"/>
      <c r="U690" s="1150"/>
      <c r="V690" s="1150"/>
      <c r="W690" s="1150"/>
      <c r="X690" s="1150"/>
      <c r="Y690" s="1150"/>
    </row>
    <row r="691" spans="1:25" ht="48" customHeight="1">
      <c r="A691" s="921"/>
      <c r="B691" s="921"/>
      <c r="C691" s="921"/>
      <c r="D691" s="921"/>
      <c r="E691" s="921"/>
      <c r="F691" s="921"/>
      <c r="G691" s="921"/>
      <c r="H691" s="921"/>
      <c r="I691" s="921"/>
      <c r="J691" s="921"/>
      <c r="K691" s="646" t="s">
        <v>2927</v>
      </c>
      <c r="L691" s="1149" t="s">
        <v>2803</v>
      </c>
      <c r="M691" s="1150"/>
      <c r="N691" s="1150"/>
      <c r="O691" s="1150"/>
      <c r="P691" s="1150"/>
      <c r="Q691" s="1150"/>
      <c r="R691" s="1150"/>
      <c r="S691" s="1150"/>
      <c r="T691" s="1150"/>
      <c r="U691" s="1150"/>
      <c r="V691" s="1150"/>
      <c r="W691" s="1150"/>
      <c r="X691" s="1150"/>
      <c r="Y691" s="1150"/>
    </row>
    <row r="692" spans="1:25" ht="48" customHeight="1">
      <c r="A692" s="921"/>
      <c r="B692" s="921"/>
      <c r="C692" s="921"/>
      <c r="D692" s="921"/>
      <c r="E692" s="921"/>
      <c r="F692" s="921"/>
      <c r="G692" s="921"/>
      <c r="H692" s="921"/>
      <c r="I692" s="921"/>
      <c r="J692" s="921"/>
      <c r="K692" s="646" t="s">
        <v>2927</v>
      </c>
      <c r="L692" s="1149" t="s">
        <v>2804</v>
      </c>
      <c r="M692" s="1150"/>
      <c r="N692" s="1150"/>
      <c r="O692" s="1150"/>
      <c r="P692" s="1150"/>
      <c r="Q692" s="1150"/>
      <c r="R692" s="1150"/>
      <c r="S692" s="1150"/>
      <c r="T692" s="1150"/>
      <c r="U692" s="1150"/>
      <c r="V692" s="1150"/>
      <c r="W692" s="1150"/>
      <c r="X692" s="1150"/>
      <c r="Y692" s="1150"/>
    </row>
    <row r="693" spans="1:25" ht="87" customHeight="1">
      <c r="A693" s="921"/>
      <c r="B693" s="921"/>
      <c r="C693" s="921"/>
      <c r="D693" s="921"/>
      <c r="E693" s="921"/>
      <c r="F693" s="921"/>
      <c r="G693" s="921"/>
      <c r="H693" s="921"/>
      <c r="I693" s="921"/>
      <c r="J693" s="921"/>
      <c r="K693" s="646" t="s">
        <v>2927</v>
      </c>
      <c r="L693" s="1149" t="s">
        <v>2821</v>
      </c>
      <c r="M693" s="1150"/>
      <c r="N693" s="1150"/>
      <c r="O693" s="1150"/>
      <c r="P693" s="1150"/>
      <c r="Q693" s="1150"/>
      <c r="R693" s="1150"/>
      <c r="S693" s="1150"/>
      <c r="T693" s="1150"/>
      <c r="U693" s="1150"/>
      <c r="V693" s="1150"/>
      <c r="W693" s="1150"/>
      <c r="X693" s="1150"/>
      <c r="Y693" s="1150"/>
    </row>
    <row r="694" spans="1:25" ht="87" customHeight="1">
      <c r="A694" s="921"/>
      <c r="B694" s="921"/>
      <c r="C694" s="921"/>
      <c r="D694" s="921"/>
      <c r="E694" s="921"/>
      <c r="F694" s="921"/>
      <c r="G694" s="921"/>
      <c r="H694" s="921"/>
      <c r="I694" s="921"/>
      <c r="J694" s="921"/>
      <c r="K694" s="646" t="s">
        <v>2927</v>
      </c>
      <c r="L694" s="1149" t="s">
        <v>2823</v>
      </c>
      <c r="M694" s="1150"/>
      <c r="N694" s="1150"/>
      <c r="O694" s="1150"/>
      <c r="P694" s="1150"/>
      <c r="Q694" s="1150"/>
      <c r="R694" s="1150"/>
      <c r="S694" s="1150"/>
      <c r="T694" s="1150"/>
      <c r="U694" s="1150"/>
      <c r="V694" s="1150"/>
      <c r="W694" s="1150"/>
      <c r="X694" s="1150"/>
      <c r="Y694" s="1150"/>
    </row>
    <row r="695" spans="1:25" ht="36.75" customHeight="1">
      <c r="A695" s="921"/>
      <c r="B695" s="921"/>
      <c r="C695" s="921"/>
      <c r="D695" s="921"/>
      <c r="E695" s="921"/>
      <c r="F695" s="921"/>
      <c r="G695" s="921"/>
      <c r="H695" s="921"/>
      <c r="I695" s="921"/>
      <c r="J695" s="921"/>
      <c r="K695" s="646" t="s">
        <v>2927</v>
      </c>
      <c r="L695" s="1149" t="s">
        <v>2847</v>
      </c>
      <c r="M695" s="1150"/>
      <c r="N695" s="1150"/>
      <c r="O695" s="1150"/>
      <c r="P695" s="1150"/>
      <c r="Q695" s="1150"/>
      <c r="R695" s="1150"/>
      <c r="S695" s="1150"/>
      <c r="T695" s="1150"/>
      <c r="U695" s="1150"/>
      <c r="V695" s="1150"/>
      <c r="W695" s="1150"/>
      <c r="X695" s="1150"/>
      <c r="Y695" s="1150"/>
    </row>
  </sheetData>
  <sheetProtection formatColumns="0" formatRows="0" autoFilter="0"/>
  <mergeCells count="18">
    <mergeCell ref="X14:X15"/>
    <mergeCell ref="Y14:Y15"/>
    <mergeCell ref="L685:Y685"/>
    <mergeCell ref="L695:Y695"/>
    <mergeCell ref="L686:Y686"/>
    <mergeCell ref="V14:V15"/>
    <mergeCell ref="L693:Y693"/>
    <mergeCell ref="L694:Y694"/>
    <mergeCell ref="L14:L15"/>
    <mergeCell ref="M14:M15"/>
    <mergeCell ref="N14:N15"/>
    <mergeCell ref="W14:W15"/>
    <mergeCell ref="L687:Y687"/>
    <mergeCell ref="L688:Y688"/>
    <mergeCell ref="L689:Y689"/>
    <mergeCell ref="L690:Y690"/>
    <mergeCell ref="L691:Y691"/>
    <mergeCell ref="L692:Y692"/>
  </mergeCells>
  <dataValidations count="2">
    <dataValidation type="textLength" operator="lessThanOrEqual" allowBlank="1" showInputMessage="1" showErrorMessage="1" errorTitle="Ошибка" error="Допускается ввод не более 900 символов!" sqref="W521:Y550 W47:Y99 W17:Y46 W131:Y183 W101:Y130 W215:Y267 W185:Y214 W299:Y351 W269:Y298 W383:Y435 W353:Y382 W467:Y519 W437:Y466 W551:Y603 W605:Y630 W631:Y683">
      <formula1>900</formula1>
    </dataValidation>
    <dataValidation type="decimal" allowBlank="1" showErrorMessage="1" errorTitle="Ошибка" error="Допускается ввод только действительных чисел!" sqref="S88:U93 S32:U33 O73:Q83 S49:U49 S54:U54 O49:Q49 O32:Q33 S96:U99 O20:Q22 O26:Q26 S26:U26 O88:Q93 S20:U22 O85:Q86 S85:U86 O54:Q54 S73:U83 O96:Q99 S172:U177 S116:U117 O157:Q167 S133:U133 S138:U138 O133:Q133 O116:Q117 S180:U183 O104:Q106 O110:Q110 S110:U110 O172:Q177 S104:U106 O169:Q170 S169:U170 O138:Q138 S157:U167 O180:Q183 S256:U261 S200:U201 O241:Q251 S217:U217 S222:U222 O217:Q217 O200:Q201 S264:U267 O188:Q190 O194:Q194 S194:U194 O256:Q261 S188:U190 O253:Q254 S253:U254 O222:Q222 S241:U251 O264:Q267 S340:U345 S284:U285 O325:Q335 S301:U301 S306:U306 O301:Q301 O284:Q285 S348:U351 O272:Q274 O278:Q278 S278:U278 O340:Q345 S272:U274 O337:Q338 S337:U338 O306:Q306 S325:U335 O348:Q351 S424:U429 S368:U369 O409:Q419 S385:U385 S390:U390 O385:Q385 O368:Q369 S432:U435 O356:Q358 O362:Q362 S362:U362 O424:Q429 S356:U358 O421:Q422 S421:U422 O390:Q390 S409:U419 O432:Q435 S508:U513 S452:U453 O493:Q503 S469:U469 S474:U474 O469:Q469 O452:Q453 S516:U519 O440:Q442 O446:Q446 S446:U446 O508:Q513 S440:U442 O505:Q506 S505:U506 O474:Q474 S493:U503 O516:Q519 S592:U597 S536:U537 O577:Q587 S553:U553 S558:U558 O553:Q553 O536:Q537 S600:U603 O524:Q526 O530:Q530 S530:U530 O592:Q597 S524:U526 O589:Q590 S589:U590 O558:Q558 S577:U587 O600:Q603 S672:U677 S620:U621 O657:Q667 S633:U633 S638:U638 O633:Q633 O620:Q621 O680:Q683 O608:Q610 O614:Q614 S614:U614 O672:Q677 S608:U610 O669:Q670 S669:U670 O638:Q638 S657:U667 S680:U683">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335"/>
  <sheetViews>
    <sheetView showGridLines="0" view="pageBreakPreview" topLeftCell="L339" zoomScale="70" zoomScaleNormal="100" zoomScaleSheetLayoutView="70" workbookViewId="0">
      <selection activeCell="U345" sqref="U345"/>
    </sheetView>
  </sheetViews>
  <sheetFormatPr defaultColWidth="9.125" defaultRowHeight="11.4"/>
  <cols>
    <col min="1" max="5" width="2.75" style="271" hidden="1" customWidth="1"/>
    <col min="6" max="6" width="8.375" style="271" hidden="1" customWidth="1"/>
    <col min="7" max="7" width="12.875" style="271" hidden="1" customWidth="1"/>
    <col min="8" max="10" width="2.75" style="271" hidden="1" customWidth="1"/>
    <col min="11" max="11" width="3.75" style="271" hidden="1" customWidth="1"/>
    <col min="12" max="12" width="56.75" style="270" customWidth="1"/>
    <col min="13" max="13" width="13.25" style="273" customWidth="1"/>
    <col min="14" max="17" width="14.875" style="271" customWidth="1"/>
    <col min="18" max="16384" width="9.125" style="271"/>
  </cols>
  <sheetData>
    <row r="1" spans="1:31" hidden="1">
      <c r="A1" s="930"/>
      <c r="B1" s="930"/>
      <c r="C1" s="930"/>
      <c r="D1" s="930"/>
      <c r="E1" s="930"/>
      <c r="F1" s="930"/>
      <c r="G1" s="930"/>
      <c r="H1" s="930"/>
      <c r="I1" s="930"/>
      <c r="J1" s="930"/>
      <c r="K1" s="930"/>
      <c r="L1" s="975"/>
      <c r="M1" s="976"/>
      <c r="N1" s="930">
        <v>2024</v>
      </c>
      <c r="O1" s="930">
        <v>2024</v>
      </c>
      <c r="P1" s="930">
        <v>2024</v>
      </c>
      <c r="Q1" s="930"/>
      <c r="R1" s="930"/>
      <c r="S1" s="930"/>
      <c r="T1" s="930"/>
      <c r="U1" s="930"/>
      <c r="V1" s="930"/>
      <c r="W1" s="930"/>
      <c r="X1" s="930"/>
      <c r="Y1" s="930"/>
      <c r="Z1" s="930"/>
      <c r="AA1" s="930"/>
      <c r="AB1" s="930"/>
      <c r="AC1" s="930"/>
      <c r="AD1" s="930"/>
      <c r="AE1" s="930"/>
    </row>
    <row r="2" spans="1:31" hidden="1">
      <c r="A2" s="930"/>
      <c r="B2" s="930"/>
      <c r="C2" s="930"/>
      <c r="D2" s="930"/>
      <c r="E2" s="930"/>
      <c r="F2" s="930"/>
      <c r="G2" s="930"/>
      <c r="H2" s="930"/>
      <c r="I2" s="930"/>
      <c r="J2" s="930"/>
      <c r="K2" s="930"/>
      <c r="L2" s="975"/>
      <c r="M2" s="976"/>
      <c r="N2" s="930" t="s">
        <v>272</v>
      </c>
      <c r="O2" s="930" t="s">
        <v>271</v>
      </c>
      <c r="P2" s="930" t="s">
        <v>1202</v>
      </c>
      <c r="Q2" s="930"/>
      <c r="R2" s="930"/>
      <c r="S2" s="930"/>
      <c r="T2" s="930"/>
      <c r="U2" s="930"/>
      <c r="V2" s="930"/>
      <c r="W2" s="930"/>
      <c r="X2" s="930"/>
      <c r="Y2" s="930"/>
      <c r="Z2" s="930"/>
      <c r="AA2" s="930"/>
      <c r="AB2" s="930"/>
      <c r="AC2" s="930"/>
      <c r="AD2" s="930"/>
      <c r="AE2" s="930"/>
    </row>
    <row r="3" spans="1:31" hidden="1">
      <c r="A3" s="930"/>
      <c r="B3" s="930"/>
      <c r="C3" s="930"/>
      <c r="D3" s="930"/>
      <c r="E3" s="930"/>
      <c r="F3" s="930"/>
      <c r="G3" s="930"/>
      <c r="H3" s="930"/>
      <c r="I3" s="930"/>
      <c r="J3" s="930"/>
      <c r="K3" s="930"/>
      <c r="L3" s="975"/>
      <c r="M3" s="976"/>
      <c r="N3" s="930" t="s">
        <v>2922</v>
      </c>
      <c r="O3" s="930" t="s">
        <v>2923</v>
      </c>
      <c r="P3" s="930" t="s">
        <v>2931</v>
      </c>
      <c r="Q3" s="930"/>
      <c r="R3" s="930"/>
      <c r="S3" s="930"/>
      <c r="T3" s="930"/>
      <c r="U3" s="930"/>
      <c r="V3" s="930"/>
      <c r="W3" s="930"/>
      <c r="X3" s="930"/>
      <c r="Y3" s="930"/>
      <c r="Z3" s="930"/>
      <c r="AA3" s="930"/>
      <c r="AB3" s="930"/>
      <c r="AC3" s="930"/>
      <c r="AD3" s="930"/>
      <c r="AE3" s="930"/>
    </row>
    <row r="4" spans="1:31" hidden="1">
      <c r="A4" s="930"/>
      <c r="B4" s="930"/>
      <c r="C4" s="930"/>
      <c r="D4" s="930"/>
      <c r="E4" s="930"/>
      <c r="F4" s="930"/>
      <c r="G4" s="930"/>
      <c r="H4" s="930"/>
      <c r="I4" s="930"/>
      <c r="J4" s="930"/>
      <c r="K4" s="930"/>
      <c r="L4" s="975"/>
      <c r="M4" s="976"/>
      <c r="N4" s="930"/>
      <c r="O4" s="930"/>
      <c r="P4" s="930"/>
      <c r="Q4" s="930"/>
      <c r="R4" s="930"/>
      <c r="S4" s="930"/>
      <c r="T4" s="930"/>
      <c r="U4" s="930"/>
      <c r="V4" s="930"/>
      <c r="W4" s="930"/>
      <c r="X4" s="930"/>
      <c r="Y4" s="930"/>
      <c r="Z4" s="930"/>
      <c r="AA4" s="930"/>
      <c r="AB4" s="930"/>
      <c r="AC4" s="930"/>
      <c r="AD4" s="930"/>
      <c r="AE4" s="930"/>
    </row>
    <row r="5" spans="1:31" hidden="1">
      <c r="A5" s="930"/>
      <c r="B5" s="930"/>
      <c r="C5" s="930"/>
      <c r="D5" s="930"/>
      <c r="E5" s="930"/>
      <c r="F5" s="930"/>
      <c r="G5" s="930"/>
      <c r="H5" s="930"/>
      <c r="I5" s="930"/>
      <c r="J5" s="930"/>
      <c r="K5" s="930"/>
      <c r="L5" s="975"/>
      <c r="M5" s="976"/>
      <c r="N5" s="930"/>
      <c r="O5" s="930"/>
      <c r="P5" s="930"/>
      <c r="Q5" s="930"/>
      <c r="R5" s="930"/>
      <c r="S5" s="930"/>
      <c r="T5" s="930"/>
      <c r="U5" s="930"/>
      <c r="V5" s="930"/>
      <c r="W5" s="930"/>
      <c r="X5" s="930"/>
      <c r="Y5" s="930"/>
      <c r="Z5" s="930"/>
      <c r="AA5" s="930"/>
      <c r="AB5" s="930"/>
      <c r="AC5" s="930"/>
      <c r="AD5" s="930"/>
      <c r="AE5" s="930"/>
    </row>
    <row r="6" spans="1:31" hidden="1">
      <c r="A6" s="930"/>
      <c r="B6" s="930"/>
      <c r="C6" s="930"/>
      <c r="D6" s="930"/>
      <c r="E6" s="930"/>
      <c r="F6" s="930"/>
      <c r="G6" s="930"/>
      <c r="H6" s="930"/>
      <c r="I6" s="930"/>
      <c r="J6" s="930"/>
      <c r="K6" s="930"/>
      <c r="L6" s="975"/>
      <c r="M6" s="976"/>
      <c r="N6" s="930"/>
      <c r="O6" s="930"/>
      <c r="P6" s="930"/>
      <c r="Q6" s="930"/>
      <c r="R6" s="930"/>
      <c r="S6" s="930"/>
      <c r="T6" s="930"/>
      <c r="U6" s="930"/>
      <c r="V6" s="930"/>
      <c r="W6" s="930"/>
      <c r="X6" s="930"/>
      <c r="Y6" s="930"/>
      <c r="Z6" s="930"/>
      <c r="AA6" s="930"/>
      <c r="AB6" s="930"/>
      <c r="AC6" s="930"/>
      <c r="AD6" s="930"/>
      <c r="AE6" s="930"/>
    </row>
    <row r="7" spans="1:31" hidden="1">
      <c r="A7" s="930"/>
      <c r="B7" s="930"/>
      <c r="C7" s="930"/>
      <c r="D7" s="930"/>
      <c r="E7" s="930"/>
      <c r="F7" s="930"/>
      <c r="G7" s="930"/>
      <c r="H7" s="930"/>
      <c r="I7" s="930"/>
      <c r="J7" s="930"/>
      <c r="K7" s="930"/>
      <c r="L7" s="975"/>
      <c r="M7" s="976"/>
      <c r="N7" s="930"/>
      <c r="O7" s="930"/>
      <c r="P7" s="930"/>
      <c r="Q7" s="930"/>
      <c r="R7" s="930"/>
      <c r="S7" s="930"/>
      <c r="T7" s="930"/>
      <c r="U7" s="930"/>
      <c r="V7" s="930"/>
      <c r="W7" s="930"/>
      <c r="X7" s="930"/>
      <c r="Y7" s="930"/>
      <c r="Z7" s="930"/>
      <c r="AA7" s="930"/>
      <c r="AB7" s="930"/>
      <c r="AC7" s="930"/>
      <c r="AD7" s="930"/>
      <c r="AE7" s="930"/>
    </row>
    <row r="8" spans="1:31" hidden="1">
      <c r="A8" s="930"/>
      <c r="B8" s="930"/>
      <c r="C8" s="930"/>
      <c r="D8" s="930"/>
      <c r="E8" s="930"/>
      <c r="F8" s="930"/>
      <c r="G8" s="930"/>
      <c r="H8" s="930"/>
      <c r="I8" s="930"/>
      <c r="J8" s="930"/>
      <c r="K8" s="930"/>
      <c r="L8" s="975"/>
      <c r="M8" s="976"/>
      <c r="N8" s="930"/>
      <c r="O8" s="930"/>
      <c r="P8" s="930"/>
      <c r="Q8" s="930"/>
      <c r="R8" s="930"/>
      <c r="S8" s="930"/>
      <c r="T8" s="930"/>
      <c r="U8" s="930"/>
      <c r="V8" s="930"/>
      <c r="W8" s="930"/>
      <c r="X8" s="930"/>
      <c r="Y8" s="930"/>
      <c r="Z8" s="930"/>
      <c r="AA8" s="930"/>
      <c r="AB8" s="930"/>
      <c r="AC8" s="930"/>
      <c r="AD8" s="930"/>
      <c r="AE8" s="930"/>
    </row>
    <row r="9" spans="1:31" hidden="1">
      <c r="A9" s="930"/>
      <c r="B9" s="930"/>
      <c r="C9" s="930"/>
      <c r="D9" s="930"/>
      <c r="E9" s="930"/>
      <c r="F9" s="930"/>
      <c r="G9" s="930"/>
      <c r="H9" s="930"/>
      <c r="I9" s="930"/>
      <c r="J9" s="930"/>
      <c r="K9" s="930"/>
      <c r="L9" s="975"/>
      <c r="M9" s="976"/>
      <c r="N9" s="930"/>
      <c r="O9" s="930"/>
      <c r="P9" s="930"/>
      <c r="Q9" s="930"/>
      <c r="R9" s="930"/>
      <c r="S9" s="930"/>
      <c r="T9" s="930"/>
      <c r="U9" s="930"/>
      <c r="V9" s="930"/>
      <c r="W9" s="930"/>
      <c r="X9" s="930"/>
      <c r="Y9" s="930"/>
      <c r="Z9" s="930"/>
      <c r="AA9" s="930"/>
      <c r="AB9" s="930"/>
      <c r="AC9" s="930"/>
      <c r="AD9" s="930"/>
      <c r="AE9" s="930"/>
    </row>
    <row r="10" spans="1:31" hidden="1">
      <c r="A10" s="930"/>
      <c r="B10" s="930"/>
      <c r="C10" s="930"/>
      <c r="D10" s="930"/>
      <c r="E10" s="930"/>
      <c r="F10" s="930"/>
      <c r="G10" s="930"/>
      <c r="H10" s="930"/>
      <c r="I10" s="930"/>
      <c r="J10" s="930"/>
      <c r="K10" s="930"/>
      <c r="L10" s="975"/>
      <c r="M10" s="976"/>
      <c r="N10" s="930"/>
      <c r="O10" s="930"/>
      <c r="P10" s="930"/>
      <c r="Q10" s="930"/>
      <c r="R10" s="930"/>
      <c r="S10" s="930"/>
      <c r="T10" s="930"/>
      <c r="U10" s="930"/>
      <c r="V10" s="930"/>
      <c r="W10" s="930"/>
      <c r="X10" s="930"/>
      <c r="Y10" s="930"/>
      <c r="Z10" s="930"/>
      <c r="AA10" s="930"/>
      <c r="AB10" s="930"/>
      <c r="AC10" s="930"/>
      <c r="AD10" s="930"/>
      <c r="AE10" s="930"/>
    </row>
    <row r="11" spans="1:31" ht="15" hidden="1" customHeight="1">
      <c r="A11" s="930"/>
      <c r="B11" s="930"/>
      <c r="C11" s="930"/>
      <c r="D11" s="930"/>
      <c r="E11" s="930"/>
      <c r="F11" s="930"/>
      <c r="G11" s="930"/>
      <c r="H11" s="930"/>
      <c r="I11" s="930"/>
      <c r="J11" s="930"/>
      <c r="K11" s="930"/>
      <c r="L11" s="977"/>
      <c r="M11" s="976"/>
      <c r="N11" s="930"/>
      <c r="O11" s="930"/>
      <c r="P11" s="930"/>
      <c r="Q11" s="930"/>
      <c r="R11" s="930"/>
      <c r="S11" s="930"/>
      <c r="T11" s="930"/>
      <c r="U11" s="930"/>
      <c r="V11" s="930"/>
      <c r="W11" s="930"/>
      <c r="X11" s="930"/>
      <c r="Y11" s="930"/>
      <c r="Z11" s="930"/>
      <c r="AA11" s="930"/>
      <c r="AB11" s="930"/>
      <c r="AC11" s="930"/>
      <c r="AD11" s="930"/>
      <c r="AE11" s="930"/>
    </row>
    <row r="12" spans="1:31" s="272" customFormat="1" ht="24" customHeight="1">
      <c r="A12" s="849"/>
      <c r="B12" s="849"/>
      <c r="C12" s="849"/>
      <c r="D12" s="849"/>
      <c r="E12" s="849"/>
      <c r="F12" s="849"/>
      <c r="G12" s="849"/>
      <c r="H12" s="849"/>
      <c r="I12" s="849"/>
      <c r="J12" s="849"/>
      <c r="K12" s="849"/>
      <c r="L12" s="358" t="s">
        <v>1179</v>
      </c>
      <c r="M12" s="319"/>
      <c r="N12" s="319"/>
      <c r="O12" s="319"/>
      <c r="P12" s="319"/>
      <c r="Q12" s="849"/>
      <c r="R12" s="849"/>
      <c r="S12" s="849"/>
      <c r="T12" s="849"/>
      <c r="U12" s="849"/>
      <c r="V12" s="849"/>
      <c r="W12" s="849"/>
      <c r="X12" s="849"/>
      <c r="Y12" s="849"/>
      <c r="Z12" s="849"/>
      <c r="AA12" s="849"/>
      <c r="AB12" s="849"/>
      <c r="AC12" s="849"/>
      <c r="AD12" s="849"/>
      <c r="AE12" s="849"/>
    </row>
    <row r="13" spans="1:31">
      <c r="A13" s="930"/>
      <c r="B13" s="930"/>
      <c r="C13" s="930"/>
      <c r="D13" s="930"/>
      <c r="E13" s="930"/>
      <c r="F13" s="930"/>
      <c r="G13" s="930"/>
      <c r="H13" s="930"/>
      <c r="I13" s="930"/>
      <c r="J13" s="930"/>
      <c r="K13" s="930"/>
      <c r="L13" s="976"/>
      <c r="M13" s="976"/>
      <c r="N13" s="976"/>
      <c r="O13" s="930"/>
      <c r="P13" s="930"/>
      <c r="Q13" s="930"/>
      <c r="R13" s="930"/>
      <c r="S13" s="930"/>
      <c r="T13" s="930"/>
      <c r="U13" s="930"/>
      <c r="V13" s="930"/>
      <c r="W13" s="930"/>
      <c r="X13" s="930"/>
      <c r="Y13" s="930"/>
      <c r="Z13" s="930"/>
      <c r="AA13" s="930"/>
      <c r="AB13" s="930"/>
      <c r="AC13" s="930"/>
      <c r="AD13" s="930"/>
      <c r="AE13" s="976"/>
    </row>
    <row r="14" spans="1:31" s="272" customFormat="1" ht="20.399999999999999">
      <c r="A14" s="849"/>
      <c r="B14" s="849"/>
      <c r="C14" s="849"/>
      <c r="D14" s="849"/>
      <c r="E14" s="849"/>
      <c r="F14" s="849"/>
      <c r="G14" s="849" t="b">
        <v>1</v>
      </c>
      <c r="H14" s="849"/>
      <c r="I14" s="849"/>
      <c r="J14" s="849"/>
      <c r="K14" s="978"/>
      <c r="L14" s="979" t="s">
        <v>1180</v>
      </c>
      <c r="M14" s="980"/>
      <c r="N14" s="980"/>
      <c r="O14" s="980"/>
      <c r="P14" s="980"/>
      <c r="Q14" s="849"/>
      <c r="R14" s="849"/>
      <c r="S14" s="849"/>
      <c r="T14" s="849"/>
      <c r="U14" s="849"/>
      <c r="V14" s="849"/>
      <c r="W14" s="849"/>
      <c r="X14" s="849"/>
      <c r="Y14" s="849"/>
      <c r="Z14" s="849"/>
      <c r="AA14" s="849"/>
      <c r="AB14" s="849"/>
      <c r="AC14" s="849"/>
      <c r="AD14" s="849"/>
      <c r="AE14" s="849"/>
    </row>
    <row r="15" spans="1:31">
      <c r="A15" s="930"/>
      <c r="B15" s="930"/>
      <c r="C15" s="930"/>
      <c r="D15" s="930"/>
      <c r="E15" s="930"/>
      <c r="F15" s="930"/>
      <c r="G15" s="849" t="b">
        <v>1</v>
      </c>
      <c r="H15" s="930"/>
      <c r="I15" s="930"/>
      <c r="J15" s="930"/>
      <c r="K15" s="930"/>
      <c r="L15" s="1158" t="s">
        <v>120</v>
      </c>
      <c r="M15" s="1158" t="s">
        <v>141</v>
      </c>
      <c r="N15" s="1159" t="s">
        <v>2877</v>
      </c>
      <c r="O15" s="1160"/>
      <c r="P15" s="1161"/>
      <c r="Q15" s="930"/>
      <c r="R15" s="930"/>
      <c r="S15" s="930"/>
      <c r="T15" s="930"/>
      <c r="U15" s="930"/>
      <c r="V15" s="930"/>
      <c r="W15" s="930"/>
      <c r="X15" s="930"/>
      <c r="Y15" s="930"/>
      <c r="Z15" s="930"/>
      <c r="AA15" s="930"/>
      <c r="AB15" s="930"/>
      <c r="AC15" s="930"/>
      <c r="AD15" s="930"/>
      <c r="AE15" s="930"/>
    </row>
    <row r="16" spans="1:31" ht="34.200000000000003">
      <c r="A16" s="930"/>
      <c r="B16" s="930"/>
      <c r="C16" s="930"/>
      <c r="D16" s="930"/>
      <c r="E16" s="930"/>
      <c r="F16" s="930"/>
      <c r="G16" s="849" t="b">
        <v>1</v>
      </c>
      <c r="H16" s="930"/>
      <c r="I16" s="930"/>
      <c r="J16" s="930"/>
      <c r="K16" s="930"/>
      <c r="L16" s="1158"/>
      <c r="M16" s="1158"/>
      <c r="N16" s="981" t="s">
        <v>272</v>
      </c>
      <c r="O16" s="981" t="s">
        <v>271</v>
      </c>
      <c r="P16" s="981" t="s">
        <v>1202</v>
      </c>
      <c r="Q16" s="930"/>
      <c r="R16" s="930"/>
      <c r="S16" s="930"/>
      <c r="T16" s="930"/>
      <c r="U16" s="930"/>
      <c r="V16" s="930"/>
      <c r="W16" s="930"/>
      <c r="X16" s="930"/>
      <c r="Y16" s="930"/>
      <c r="Z16" s="930"/>
      <c r="AA16" s="930"/>
      <c r="AB16" s="930"/>
      <c r="AC16" s="930"/>
      <c r="AD16" s="930"/>
      <c r="AE16" s="930"/>
    </row>
    <row r="17" spans="1:31" s="577" customFormat="1">
      <c r="A17" s="769" t="s">
        <v>17</v>
      </c>
      <c r="B17" s="930"/>
      <c r="C17" s="930"/>
      <c r="D17" s="930"/>
      <c r="E17" s="930"/>
      <c r="F17" s="930" t="s">
        <v>822</v>
      </c>
      <c r="G17" s="849"/>
      <c r="H17" s="930"/>
      <c r="I17" s="930"/>
      <c r="J17" s="930"/>
      <c r="K17" s="930"/>
      <c r="L17" s="1162" t="s">
        <v>15</v>
      </c>
      <c r="M17" s="1163"/>
      <c r="N17" s="982" t="s">
        <v>2859</v>
      </c>
      <c r="O17" s="983"/>
      <c r="P17" s="984"/>
      <c r="Q17" s="930"/>
      <c r="R17" s="930"/>
      <c r="S17" s="930"/>
      <c r="T17" s="930"/>
      <c r="U17" s="930"/>
      <c r="V17" s="930"/>
      <c r="W17" s="930"/>
      <c r="X17" s="930"/>
      <c r="Y17" s="930"/>
      <c r="Z17" s="930"/>
      <c r="AA17" s="930"/>
      <c r="AB17" s="930"/>
      <c r="AC17" s="930"/>
      <c r="AD17" s="930"/>
      <c r="AE17" s="930"/>
    </row>
    <row r="18" spans="1:31" s="577" customFormat="1">
      <c r="A18" s="930">
        <v>1</v>
      </c>
      <c r="B18" s="930"/>
      <c r="C18" s="930"/>
      <c r="D18" s="930"/>
      <c r="E18" s="930"/>
      <c r="F18" s="930"/>
      <c r="G18" s="930"/>
      <c r="H18" s="930"/>
      <c r="I18" s="930"/>
      <c r="J18" s="930"/>
      <c r="K18" s="930"/>
      <c r="L18" s="1153" t="s">
        <v>489</v>
      </c>
      <c r="M18" s="1154"/>
      <c r="N18" s="982" t="s">
        <v>824</v>
      </c>
      <c r="O18" s="985"/>
      <c r="P18" s="986"/>
      <c r="Q18" s="930"/>
      <c r="R18" s="930"/>
      <c r="S18" s="930"/>
      <c r="T18" s="930"/>
      <c r="U18" s="930"/>
      <c r="V18" s="930"/>
      <c r="W18" s="930"/>
      <c r="X18" s="930"/>
      <c r="Y18" s="930"/>
      <c r="Z18" s="930"/>
      <c r="AA18" s="930"/>
      <c r="AB18" s="930"/>
      <c r="AC18" s="930"/>
      <c r="AD18" s="930"/>
      <c r="AE18" s="930"/>
    </row>
    <row r="19" spans="1:31" s="577" customFormat="1">
      <c r="A19" s="930">
        <v>1</v>
      </c>
      <c r="B19" s="930"/>
      <c r="C19" s="930"/>
      <c r="D19" s="930"/>
      <c r="E19" s="930"/>
      <c r="F19" s="930"/>
      <c r="G19" s="930"/>
      <c r="H19" s="930"/>
      <c r="I19" s="930"/>
      <c r="J19" s="930"/>
      <c r="K19" s="930"/>
      <c r="L19" s="1153" t="s">
        <v>490</v>
      </c>
      <c r="M19" s="1154"/>
      <c r="N19" s="982" t="s">
        <v>917</v>
      </c>
      <c r="O19" s="985"/>
      <c r="P19" s="986"/>
      <c r="Q19" s="930"/>
      <c r="R19" s="930"/>
      <c r="S19" s="930"/>
      <c r="T19" s="930"/>
      <c r="U19" s="930"/>
      <c r="V19" s="930"/>
      <c r="W19" s="930"/>
      <c r="X19" s="930"/>
      <c r="Y19" s="930"/>
      <c r="Z19" s="930"/>
      <c r="AA19" s="930"/>
      <c r="AB19" s="930"/>
      <c r="AC19" s="930"/>
      <c r="AD19" s="930"/>
      <c r="AE19" s="930"/>
    </row>
    <row r="20" spans="1:31" s="577" customFormat="1">
      <c r="A20" s="930">
        <v>1</v>
      </c>
      <c r="B20" s="930"/>
      <c r="C20" s="930"/>
      <c r="D20" s="930"/>
      <c r="E20" s="930"/>
      <c r="F20" s="930"/>
      <c r="G20" s="930"/>
      <c r="H20" s="930"/>
      <c r="I20" s="930"/>
      <c r="J20" s="930"/>
      <c r="K20" s="930"/>
      <c r="L20" s="1153" t="s">
        <v>267</v>
      </c>
      <c r="M20" s="1154"/>
      <c r="N20" s="1155">
        <v>0</v>
      </c>
      <c r="O20" s="1156"/>
      <c r="P20" s="1157"/>
      <c r="Q20" s="930"/>
      <c r="R20" s="930"/>
      <c r="S20" s="930"/>
      <c r="T20" s="930"/>
      <c r="U20" s="930"/>
      <c r="V20" s="930"/>
      <c r="W20" s="930"/>
      <c r="X20" s="930"/>
      <c r="Y20" s="930"/>
      <c r="Z20" s="930"/>
      <c r="AA20" s="930"/>
      <c r="AB20" s="930"/>
      <c r="AC20" s="930"/>
      <c r="AD20" s="930"/>
      <c r="AE20" s="930"/>
    </row>
    <row r="21" spans="1:31" s="577" customFormat="1">
      <c r="A21" s="930">
        <v>1</v>
      </c>
      <c r="B21" s="930"/>
      <c r="C21" s="930"/>
      <c r="D21" s="930"/>
      <c r="E21" s="930"/>
      <c r="F21" s="930"/>
      <c r="G21" s="930" t="b">
        <v>1</v>
      </c>
      <c r="H21" s="930"/>
      <c r="I21" s="930"/>
      <c r="J21" s="930"/>
      <c r="K21" s="930"/>
      <c r="L21" s="987" t="s">
        <v>491</v>
      </c>
      <c r="M21" s="988"/>
      <c r="N21" s="989"/>
      <c r="O21" s="989"/>
      <c r="P21" s="990"/>
      <c r="Q21" s="930"/>
      <c r="R21" s="930"/>
      <c r="S21" s="930"/>
      <c r="T21" s="930"/>
      <c r="U21" s="930"/>
      <c r="V21" s="930"/>
      <c r="W21" s="930"/>
      <c r="X21" s="930"/>
      <c r="Y21" s="930"/>
      <c r="Z21" s="930"/>
      <c r="AA21" s="930"/>
      <c r="AB21" s="930"/>
      <c r="AC21" s="930"/>
      <c r="AD21" s="930"/>
      <c r="AE21" s="930"/>
    </row>
    <row r="22" spans="1:31" s="326" customFormat="1" ht="22.8">
      <c r="A22" s="930">
        <v>1</v>
      </c>
      <c r="B22" s="930" t="s">
        <v>976</v>
      </c>
      <c r="C22" s="930" t="s">
        <v>1352</v>
      </c>
      <c r="D22" s="930" t="s">
        <v>1433</v>
      </c>
      <c r="E22" s="991"/>
      <c r="F22" s="991"/>
      <c r="G22" s="930" t="b">
        <v>1</v>
      </c>
      <c r="H22" s="991"/>
      <c r="I22" s="991"/>
      <c r="J22" s="991"/>
      <c r="K22" s="991"/>
      <c r="L22" s="992" t="s">
        <v>925</v>
      </c>
      <c r="M22" s="993" t="s">
        <v>484</v>
      </c>
      <c r="N22" s="994">
        <v>36.299999999999997</v>
      </c>
      <c r="O22" s="994">
        <v>36.299999999999997</v>
      </c>
      <c r="P22" s="995">
        <v>0</v>
      </c>
      <c r="Q22" s="991"/>
      <c r="R22" s="991"/>
      <c r="S22" s="991"/>
      <c r="T22" s="991"/>
      <c r="U22" s="991"/>
      <c r="V22" s="991"/>
      <c r="W22" s="991"/>
      <c r="X22" s="991"/>
      <c r="Y22" s="991"/>
      <c r="Z22" s="991"/>
      <c r="AA22" s="991"/>
      <c r="AB22" s="991"/>
      <c r="AC22" s="991"/>
      <c r="AD22" s="991"/>
      <c r="AE22" s="991"/>
    </row>
    <row r="23" spans="1:31" s="326" customFormat="1" ht="22.8">
      <c r="A23" s="930">
        <v>1</v>
      </c>
      <c r="B23" s="930" t="s">
        <v>977</v>
      </c>
      <c r="C23" s="930" t="s">
        <v>1352</v>
      </c>
      <c r="D23" s="930" t="s">
        <v>1434</v>
      </c>
      <c r="E23" s="991"/>
      <c r="F23" s="991"/>
      <c r="G23" s="930" t="b">
        <v>1</v>
      </c>
      <c r="H23" s="991"/>
      <c r="I23" s="991"/>
      <c r="J23" s="991"/>
      <c r="K23" s="991"/>
      <c r="L23" s="992" t="s">
        <v>926</v>
      </c>
      <c r="M23" s="993" t="s">
        <v>484</v>
      </c>
      <c r="N23" s="994">
        <v>49.91</v>
      </c>
      <c r="O23" s="994">
        <v>39.369999999999997</v>
      </c>
      <c r="P23" s="995">
        <v>-21.118012422360248</v>
      </c>
      <c r="Q23" s="991"/>
      <c r="R23" s="991"/>
      <c r="S23" s="991"/>
      <c r="T23" s="991"/>
      <c r="U23" s="991"/>
      <c r="V23" s="991"/>
      <c r="W23" s="991"/>
      <c r="X23" s="991"/>
      <c r="Y23" s="991"/>
      <c r="Z23" s="991"/>
      <c r="AA23" s="991"/>
      <c r="AB23" s="991"/>
      <c r="AC23" s="991"/>
      <c r="AD23" s="991"/>
      <c r="AE23" s="991"/>
    </row>
    <row r="24" spans="1:31" s="577" customFormat="1">
      <c r="A24" s="930">
        <v>1</v>
      </c>
      <c r="B24" s="930"/>
      <c r="C24" s="930" t="s">
        <v>1353</v>
      </c>
      <c r="D24" s="930" t="s">
        <v>1435</v>
      </c>
      <c r="E24" s="930"/>
      <c r="F24" s="930"/>
      <c r="G24" s="930" t="b">
        <v>1</v>
      </c>
      <c r="H24" s="930"/>
      <c r="I24" s="930"/>
      <c r="J24" s="930"/>
      <c r="K24" s="930"/>
      <c r="L24" s="996" t="s">
        <v>492</v>
      </c>
      <c r="M24" s="997" t="s">
        <v>142</v>
      </c>
      <c r="N24" s="998">
        <v>137.4931129476584</v>
      </c>
      <c r="O24" s="998">
        <v>108.45730027548211</v>
      </c>
      <c r="P24" s="999"/>
      <c r="Q24" s="930"/>
      <c r="R24" s="930"/>
      <c r="S24" s="930"/>
      <c r="T24" s="930"/>
      <c r="U24" s="930"/>
      <c r="V24" s="930"/>
      <c r="W24" s="930"/>
      <c r="X24" s="930"/>
      <c r="Y24" s="930"/>
      <c r="Z24" s="930"/>
      <c r="AA24" s="930"/>
      <c r="AB24" s="930"/>
      <c r="AC24" s="930"/>
      <c r="AD24" s="930"/>
      <c r="AE24" s="930"/>
    </row>
    <row r="25" spans="1:31" s="577" customFormat="1">
      <c r="A25" s="930">
        <v>1</v>
      </c>
      <c r="B25" s="967" t="s">
        <v>985</v>
      </c>
      <c r="C25" s="930" t="s">
        <v>1354</v>
      </c>
      <c r="D25" s="930" t="s">
        <v>1435</v>
      </c>
      <c r="E25" s="930"/>
      <c r="F25" s="930"/>
      <c r="G25" s="930" t="b">
        <v>1</v>
      </c>
      <c r="H25" s="930"/>
      <c r="I25" s="930"/>
      <c r="J25" s="930"/>
      <c r="K25" s="930"/>
      <c r="L25" s="996" t="s">
        <v>493</v>
      </c>
      <c r="M25" s="997" t="s">
        <v>314</v>
      </c>
      <c r="N25" s="1000">
        <v>51.620000000000005</v>
      </c>
      <c r="O25" s="1000">
        <v>51.620000000000005</v>
      </c>
      <c r="P25" s="1001">
        <v>0</v>
      </c>
      <c r="Q25" s="930"/>
      <c r="R25" s="930"/>
      <c r="S25" s="930"/>
      <c r="T25" s="930"/>
      <c r="U25" s="930"/>
      <c r="V25" s="930"/>
      <c r="W25" s="930"/>
      <c r="X25" s="930"/>
      <c r="Y25" s="930"/>
      <c r="Z25" s="930"/>
      <c r="AA25" s="930"/>
      <c r="AB25" s="930"/>
      <c r="AC25" s="930"/>
      <c r="AD25" s="930"/>
      <c r="AE25" s="930"/>
    </row>
    <row r="26" spans="1:31" s="326" customFormat="1">
      <c r="A26" s="930">
        <v>1</v>
      </c>
      <c r="B26" s="967" t="s">
        <v>979</v>
      </c>
      <c r="C26" s="930" t="s">
        <v>1352</v>
      </c>
      <c r="D26" s="930" t="s">
        <v>1436</v>
      </c>
      <c r="E26" s="991"/>
      <c r="F26" s="991"/>
      <c r="G26" s="930" t="b">
        <v>1</v>
      </c>
      <c r="H26" s="991"/>
      <c r="I26" s="991"/>
      <c r="J26" s="991"/>
      <c r="K26" s="991"/>
      <c r="L26" s="992" t="s">
        <v>494</v>
      </c>
      <c r="M26" s="993" t="s">
        <v>484</v>
      </c>
      <c r="N26" s="994">
        <v>36.299999999999997</v>
      </c>
      <c r="O26" s="994">
        <v>36.299999999999997</v>
      </c>
      <c r="P26" s="995">
        <v>0</v>
      </c>
      <c r="Q26" s="991"/>
      <c r="R26" s="991"/>
      <c r="S26" s="991"/>
      <c r="T26" s="991"/>
      <c r="U26" s="991"/>
      <c r="V26" s="991"/>
      <c r="W26" s="991"/>
      <c r="X26" s="991"/>
      <c r="Y26" s="991"/>
      <c r="Z26" s="991"/>
      <c r="AA26" s="991"/>
      <c r="AB26" s="991"/>
      <c r="AC26" s="991"/>
      <c r="AD26" s="991"/>
      <c r="AE26" s="991"/>
    </row>
    <row r="27" spans="1:31" s="326" customFormat="1">
      <c r="A27" s="930">
        <v>1</v>
      </c>
      <c r="B27" s="967" t="s">
        <v>978</v>
      </c>
      <c r="C27" s="930" t="s">
        <v>1352</v>
      </c>
      <c r="D27" s="930" t="s">
        <v>1437</v>
      </c>
      <c r="E27" s="991"/>
      <c r="F27" s="991"/>
      <c r="G27" s="930" t="b">
        <v>1</v>
      </c>
      <c r="H27" s="991"/>
      <c r="I27" s="991"/>
      <c r="J27" s="991"/>
      <c r="K27" s="991"/>
      <c r="L27" s="992" t="s">
        <v>495</v>
      </c>
      <c r="M27" s="993" t="s">
        <v>484</v>
      </c>
      <c r="N27" s="994">
        <v>49.91</v>
      </c>
      <c r="O27" s="994">
        <v>39.369999999999997</v>
      </c>
      <c r="P27" s="995">
        <v>-21.118012422360248</v>
      </c>
      <c r="Q27" s="991"/>
      <c r="R27" s="991"/>
      <c r="S27" s="991"/>
      <c r="T27" s="991"/>
      <c r="U27" s="991"/>
      <c r="V27" s="991"/>
      <c r="W27" s="991"/>
      <c r="X27" s="991"/>
      <c r="Y27" s="991"/>
      <c r="Z27" s="991"/>
      <c r="AA27" s="991"/>
      <c r="AB27" s="991"/>
      <c r="AC27" s="991"/>
      <c r="AD27" s="991"/>
      <c r="AE27" s="991"/>
    </row>
    <row r="28" spans="1:31" s="577" customFormat="1">
      <c r="A28" s="930">
        <v>1</v>
      </c>
      <c r="B28" s="967"/>
      <c r="C28" s="930" t="s">
        <v>1353</v>
      </c>
      <c r="D28" s="930" t="s">
        <v>1438</v>
      </c>
      <c r="E28" s="930"/>
      <c r="F28" s="930"/>
      <c r="G28" s="930" t="b">
        <v>1</v>
      </c>
      <c r="H28" s="930"/>
      <c r="I28" s="930"/>
      <c r="J28" s="930"/>
      <c r="K28" s="930"/>
      <c r="L28" s="996" t="s">
        <v>492</v>
      </c>
      <c r="M28" s="997" t="s">
        <v>142</v>
      </c>
      <c r="N28" s="998">
        <v>137.4931129476584</v>
      </c>
      <c r="O28" s="998">
        <v>108.45730027548211</v>
      </c>
      <c r="P28" s="999"/>
      <c r="Q28" s="930"/>
      <c r="R28" s="930"/>
      <c r="S28" s="930"/>
      <c r="T28" s="930"/>
      <c r="U28" s="930"/>
      <c r="V28" s="930"/>
      <c r="W28" s="930"/>
      <c r="X28" s="930"/>
      <c r="Y28" s="930"/>
      <c r="Z28" s="930"/>
      <c r="AA28" s="930"/>
      <c r="AB28" s="930"/>
      <c r="AC28" s="930"/>
      <c r="AD28" s="930"/>
      <c r="AE28" s="930"/>
    </row>
    <row r="29" spans="1:31" s="577" customFormat="1">
      <c r="A29" s="930">
        <v>1</v>
      </c>
      <c r="B29" s="967" t="s">
        <v>986</v>
      </c>
      <c r="C29" s="930" t="s">
        <v>1354</v>
      </c>
      <c r="D29" s="930" t="s">
        <v>1438</v>
      </c>
      <c r="E29" s="930"/>
      <c r="F29" s="930"/>
      <c r="G29" s="930" t="b">
        <v>1</v>
      </c>
      <c r="H29" s="930"/>
      <c r="I29" s="930"/>
      <c r="J29" s="930"/>
      <c r="K29" s="930"/>
      <c r="L29" s="996" t="s">
        <v>980</v>
      </c>
      <c r="M29" s="955" t="s">
        <v>314</v>
      </c>
      <c r="N29" s="1000">
        <v>32.42</v>
      </c>
      <c r="O29" s="1000">
        <v>32.42</v>
      </c>
      <c r="P29" s="1001">
        <v>0</v>
      </c>
      <c r="Q29" s="930"/>
      <c r="R29" s="930"/>
      <c r="S29" s="930"/>
      <c r="T29" s="930"/>
      <c r="U29" s="930"/>
      <c r="V29" s="930"/>
      <c r="W29" s="930"/>
      <c r="X29" s="930"/>
      <c r="Y29" s="930"/>
      <c r="Z29" s="930"/>
      <c r="AA29" s="930"/>
      <c r="AB29" s="930"/>
      <c r="AC29" s="930"/>
      <c r="AD29" s="930"/>
      <c r="AE29" s="930"/>
    </row>
    <row r="30" spans="1:31" s="577" customFormat="1" ht="0.15" customHeight="1">
      <c r="A30" s="930">
        <v>1</v>
      </c>
      <c r="B30" s="930"/>
      <c r="C30" s="930"/>
      <c r="D30" s="930"/>
      <c r="E30" s="930"/>
      <c r="F30" s="930"/>
      <c r="G30" s="930" t="b">
        <v>0</v>
      </c>
      <c r="H30" s="930"/>
      <c r="I30" s="930"/>
      <c r="J30" s="930"/>
      <c r="K30" s="930"/>
      <c r="L30" s="987" t="s">
        <v>496</v>
      </c>
      <c r="M30" s="988"/>
      <c r="N30" s="989"/>
      <c r="O30" s="989"/>
      <c r="P30" s="990"/>
      <c r="Q30" s="930"/>
      <c r="R30" s="930"/>
      <c r="S30" s="930"/>
      <c r="T30" s="930"/>
      <c r="U30" s="930"/>
      <c r="V30" s="930"/>
      <c r="W30" s="930"/>
      <c r="X30" s="930"/>
      <c r="Y30" s="930"/>
      <c r="Z30" s="930"/>
      <c r="AA30" s="930"/>
      <c r="AB30" s="930"/>
      <c r="AC30" s="930"/>
      <c r="AD30" s="930"/>
      <c r="AE30" s="930"/>
    </row>
    <row r="31" spans="1:31" s="577" customFormat="1" ht="0.15" customHeight="1">
      <c r="A31" s="930">
        <v>1</v>
      </c>
      <c r="B31" s="930"/>
      <c r="C31" s="930"/>
      <c r="D31" s="930"/>
      <c r="E31" s="930"/>
      <c r="F31" s="930"/>
      <c r="G31" s="930" t="b">
        <v>0</v>
      </c>
      <c r="H31" s="930"/>
      <c r="I31" s="930"/>
      <c r="J31" s="930"/>
      <c r="K31" s="930"/>
      <c r="L31" s="337" t="s">
        <v>987</v>
      </c>
      <c r="M31" s="338"/>
      <c r="N31" s="339"/>
      <c r="O31" s="339"/>
      <c r="P31" s="512"/>
      <c r="Q31" s="930"/>
      <c r="R31" s="930"/>
      <c r="S31" s="930"/>
      <c r="T31" s="930"/>
      <c r="U31" s="930"/>
      <c r="V31" s="930"/>
      <c r="W31" s="930"/>
      <c r="X31" s="930"/>
      <c r="Y31" s="930"/>
      <c r="Z31" s="930"/>
      <c r="AA31" s="930"/>
      <c r="AB31" s="930"/>
      <c r="AC31" s="930"/>
      <c r="AD31" s="930"/>
      <c r="AE31" s="930"/>
    </row>
    <row r="32" spans="1:31" s="577" customFormat="1" ht="0.15" customHeight="1">
      <c r="A32" s="930">
        <v>1</v>
      </c>
      <c r="B32" s="930"/>
      <c r="C32" s="930" t="s">
        <v>1439</v>
      </c>
      <c r="D32" s="930" t="s">
        <v>1433</v>
      </c>
      <c r="E32" s="930"/>
      <c r="F32" s="930"/>
      <c r="G32" s="930" t="b">
        <v>0</v>
      </c>
      <c r="H32" s="930"/>
      <c r="I32" s="930"/>
      <c r="J32" s="930"/>
      <c r="K32" s="930"/>
      <c r="L32" s="1002" t="s">
        <v>497</v>
      </c>
      <c r="M32" s="997" t="s">
        <v>484</v>
      </c>
      <c r="N32" s="1003">
        <v>0</v>
      </c>
      <c r="O32" s="1003">
        <v>0</v>
      </c>
      <c r="P32" s="999">
        <v>0</v>
      </c>
      <c r="Q32" s="930"/>
      <c r="R32" s="930"/>
      <c r="S32" s="930"/>
      <c r="T32" s="930"/>
      <c r="U32" s="930"/>
      <c r="V32" s="930"/>
      <c r="W32" s="930"/>
      <c r="X32" s="930"/>
      <c r="Y32" s="930"/>
      <c r="Z32" s="930"/>
      <c r="AA32" s="930"/>
      <c r="AB32" s="930"/>
      <c r="AC32" s="930"/>
      <c r="AD32" s="930"/>
      <c r="AE32" s="930"/>
    </row>
    <row r="33" spans="1:31" s="577" customFormat="1" ht="0.15" customHeight="1">
      <c r="A33" s="930">
        <v>1</v>
      </c>
      <c r="B33" s="930"/>
      <c r="C33" s="930" t="s">
        <v>1440</v>
      </c>
      <c r="D33" s="930" t="s">
        <v>1433</v>
      </c>
      <c r="E33" s="930"/>
      <c r="F33" s="930"/>
      <c r="G33" s="930" t="b">
        <v>0</v>
      </c>
      <c r="H33" s="930"/>
      <c r="I33" s="930"/>
      <c r="J33" s="930"/>
      <c r="K33" s="930"/>
      <c r="L33" s="1002" t="s">
        <v>498</v>
      </c>
      <c r="M33" s="997" t="s">
        <v>484</v>
      </c>
      <c r="N33" s="1003"/>
      <c r="O33" s="1003"/>
      <c r="P33" s="999">
        <v>0</v>
      </c>
      <c r="Q33" s="930"/>
      <c r="R33" s="930"/>
      <c r="S33" s="930"/>
      <c r="T33" s="930"/>
      <c r="U33" s="930"/>
      <c r="V33" s="930"/>
      <c r="W33" s="930"/>
      <c r="X33" s="930"/>
      <c r="Y33" s="930"/>
      <c r="Z33" s="930"/>
      <c r="AA33" s="930"/>
      <c r="AB33" s="930"/>
      <c r="AC33" s="930"/>
      <c r="AD33" s="930"/>
      <c r="AE33" s="930"/>
    </row>
    <row r="34" spans="1:31" s="577" customFormat="1" ht="0.15" customHeight="1">
      <c r="A34" s="930">
        <v>1</v>
      </c>
      <c r="B34" s="967" t="s">
        <v>981</v>
      </c>
      <c r="C34" s="930" t="s">
        <v>1441</v>
      </c>
      <c r="D34" s="930" t="s">
        <v>1433</v>
      </c>
      <c r="E34" s="930"/>
      <c r="F34" s="930"/>
      <c r="G34" s="930" t="b">
        <v>0</v>
      </c>
      <c r="H34" s="930"/>
      <c r="I34" s="930"/>
      <c r="J34" s="930"/>
      <c r="K34" s="930"/>
      <c r="L34" s="1002" t="s">
        <v>499</v>
      </c>
      <c r="M34" s="955" t="s">
        <v>314</v>
      </c>
      <c r="N34" s="1000">
        <v>25.810000000000002</v>
      </c>
      <c r="O34" s="1000">
        <v>25.810000000000002</v>
      </c>
      <c r="P34" s="1001">
        <v>0</v>
      </c>
      <c r="Q34" s="930"/>
      <c r="R34" s="930"/>
      <c r="S34" s="930"/>
      <c r="T34" s="930"/>
      <c r="U34" s="930"/>
      <c r="V34" s="930"/>
      <c r="W34" s="930"/>
      <c r="X34" s="930"/>
      <c r="Y34" s="930"/>
      <c r="Z34" s="930"/>
      <c r="AA34" s="930"/>
      <c r="AB34" s="930"/>
      <c r="AC34" s="930"/>
      <c r="AD34" s="930"/>
      <c r="AE34" s="930"/>
    </row>
    <row r="35" spans="1:31" s="577" customFormat="1" ht="0.15" customHeight="1">
      <c r="A35" s="930">
        <v>1</v>
      </c>
      <c r="B35" s="930"/>
      <c r="C35" s="930" t="s">
        <v>1442</v>
      </c>
      <c r="D35" s="930" t="s">
        <v>1433</v>
      </c>
      <c r="E35" s="930"/>
      <c r="F35" s="930"/>
      <c r="G35" s="930" t="b">
        <v>0</v>
      </c>
      <c r="H35" s="930"/>
      <c r="I35" s="930"/>
      <c r="J35" s="930"/>
      <c r="K35" s="930"/>
      <c r="L35" s="1002" t="s">
        <v>500</v>
      </c>
      <c r="M35" s="997" t="s">
        <v>501</v>
      </c>
      <c r="N35" s="1003"/>
      <c r="O35" s="1003"/>
      <c r="P35" s="999">
        <v>0</v>
      </c>
      <c r="Q35" s="930"/>
      <c r="R35" s="930"/>
      <c r="S35" s="930"/>
      <c r="T35" s="930"/>
      <c r="U35" s="930"/>
      <c r="V35" s="930"/>
      <c r="W35" s="930"/>
      <c r="X35" s="930"/>
      <c r="Y35" s="930"/>
      <c r="Z35" s="930"/>
      <c r="AA35" s="930"/>
      <c r="AB35" s="930"/>
      <c r="AC35" s="930"/>
      <c r="AD35" s="930"/>
      <c r="AE35" s="930"/>
    </row>
    <row r="36" spans="1:31" s="577" customFormat="1" ht="0.15" customHeight="1">
      <c r="A36" s="930">
        <v>1</v>
      </c>
      <c r="B36" s="930"/>
      <c r="C36" s="930" t="s">
        <v>1443</v>
      </c>
      <c r="D36" s="930" t="s">
        <v>1433</v>
      </c>
      <c r="E36" s="930"/>
      <c r="F36" s="930"/>
      <c r="G36" s="930" t="b">
        <v>0</v>
      </c>
      <c r="H36" s="930"/>
      <c r="I36" s="930"/>
      <c r="J36" s="930"/>
      <c r="K36" s="930"/>
      <c r="L36" s="1002" t="s">
        <v>502</v>
      </c>
      <c r="M36" s="997" t="s">
        <v>503</v>
      </c>
      <c r="N36" s="1003"/>
      <c r="O36" s="1003"/>
      <c r="P36" s="999">
        <v>0</v>
      </c>
      <c r="Q36" s="930"/>
      <c r="R36" s="930"/>
      <c r="S36" s="930"/>
      <c r="T36" s="930"/>
      <c r="U36" s="930"/>
      <c r="V36" s="930"/>
      <c r="W36" s="930"/>
      <c r="X36" s="930"/>
      <c r="Y36" s="930"/>
      <c r="Z36" s="930"/>
      <c r="AA36" s="930"/>
      <c r="AB36" s="930"/>
      <c r="AC36" s="930"/>
      <c r="AD36" s="930"/>
      <c r="AE36" s="930"/>
    </row>
    <row r="37" spans="1:31" s="577" customFormat="1" ht="0.15" customHeight="1">
      <c r="A37" s="930">
        <v>1</v>
      </c>
      <c r="B37" s="930"/>
      <c r="C37" s="930"/>
      <c r="D37" s="930"/>
      <c r="E37" s="930"/>
      <c r="F37" s="930"/>
      <c r="G37" s="930" t="b">
        <v>0</v>
      </c>
      <c r="H37" s="930"/>
      <c r="I37" s="930"/>
      <c r="J37" s="930"/>
      <c r="K37" s="930"/>
      <c r="L37" s="992" t="s">
        <v>988</v>
      </c>
      <c r="M37" s="338"/>
      <c r="N37" s="339"/>
      <c r="O37" s="339"/>
      <c r="P37" s="512"/>
      <c r="Q37" s="930"/>
      <c r="R37" s="930"/>
      <c r="S37" s="930"/>
      <c r="T37" s="930"/>
      <c r="U37" s="930"/>
      <c r="V37" s="930"/>
      <c r="W37" s="930"/>
      <c r="X37" s="930"/>
      <c r="Y37" s="930"/>
      <c r="Z37" s="930"/>
      <c r="AA37" s="930"/>
      <c r="AB37" s="930"/>
      <c r="AC37" s="930"/>
      <c r="AD37" s="930"/>
      <c r="AE37" s="930"/>
    </row>
    <row r="38" spans="1:31" s="577" customFormat="1" ht="0.15" customHeight="1">
      <c r="A38" s="930">
        <v>1</v>
      </c>
      <c r="B38" s="930"/>
      <c r="C38" s="930" t="s">
        <v>1439</v>
      </c>
      <c r="D38" s="930" t="s">
        <v>1434</v>
      </c>
      <c r="E38" s="930"/>
      <c r="F38" s="930"/>
      <c r="G38" s="930" t="b">
        <v>0</v>
      </c>
      <c r="H38" s="930"/>
      <c r="I38" s="930"/>
      <c r="J38" s="930"/>
      <c r="K38" s="930"/>
      <c r="L38" s="1002" t="s">
        <v>497</v>
      </c>
      <c r="M38" s="997" t="s">
        <v>484</v>
      </c>
      <c r="N38" s="1003">
        <v>0</v>
      </c>
      <c r="O38" s="1003">
        <v>0</v>
      </c>
      <c r="P38" s="999">
        <v>0</v>
      </c>
      <c r="Q38" s="930"/>
      <c r="R38" s="930"/>
      <c r="S38" s="930"/>
      <c r="T38" s="930"/>
      <c r="U38" s="930"/>
      <c r="V38" s="930"/>
      <c r="W38" s="930"/>
      <c r="X38" s="930"/>
      <c r="Y38" s="930"/>
      <c r="Z38" s="930"/>
      <c r="AA38" s="930"/>
      <c r="AB38" s="930"/>
      <c r="AC38" s="930"/>
      <c r="AD38" s="930"/>
      <c r="AE38" s="930"/>
    </row>
    <row r="39" spans="1:31" s="577" customFormat="1" ht="0.15" customHeight="1">
      <c r="A39" s="930">
        <v>1</v>
      </c>
      <c r="B39" s="930"/>
      <c r="C39" s="930" t="s">
        <v>1440</v>
      </c>
      <c r="D39" s="930" t="s">
        <v>1434</v>
      </c>
      <c r="E39" s="930"/>
      <c r="F39" s="930"/>
      <c r="G39" s="930" t="b">
        <v>0</v>
      </c>
      <c r="H39" s="930"/>
      <c r="I39" s="930"/>
      <c r="J39" s="930"/>
      <c r="K39" s="930"/>
      <c r="L39" s="1002" t="s">
        <v>498</v>
      </c>
      <c r="M39" s="997" t="s">
        <v>484</v>
      </c>
      <c r="N39" s="1003"/>
      <c r="O39" s="1003"/>
      <c r="P39" s="999">
        <v>0</v>
      </c>
      <c r="Q39" s="930"/>
      <c r="R39" s="930"/>
      <c r="S39" s="930"/>
      <c r="T39" s="930"/>
      <c r="U39" s="930"/>
      <c r="V39" s="930"/>
      <c r="W39" s="930"/>
      <c r="X39" s="930"/>
      <c r="Y39" s="930"/>
      <c r="Z39" s="930"/>
      <c r="AA39" s="930"/>
      <c r="AB39" s="930"/>
      <c r="AC39" s="930"/>
      <c r="AD39" s="930"/>
      <c r="AE39" s="930"/>
    </row>
    <row r="40" spans="1:31" s="577" customFormat="1" ht="0.15" customHeight="1">
      <c r="A40" s="930">
        <v>1</v>
      </c>
      <c r="B40" s="967" t="s">
        <v>982</v>
      </c>
      <c r="C40" s="930" t="s">
        <v>1441</v>
      </c>
      <c r="D40" s="930" t="s">
        <v>1434</v>
      </c>
      <c r="E40" s="930"/>
      <c r="F40" s="930"/>
      <c r="G40" s="930" t="b">
        <v>0</v>
      </c>
      <c r="H40" s="930"/>
      <c r="I40" s="930"/>
      <c r="J40" s="930"/>
      <c r="K40" s="930"/>
      <c r="L40" s="1002" t="s">
        <v>499</v>
      </c>
      <c r="M40" s="997" t="s">
        <v>314</v>
      </c>
      <c r="N40" s="1000">
        <v>25.810000000000002</v>
      </c>
      <c r="O40" s="1000">
        <v>25.810000000000002</v>
      </c>
      <c r="P40" s="1001">
        <v>0</v>
      </c>
      <c r="Q40" s="930"/>
      <c r="R40" s="930"/>
      <c r="S40" s="930"/>
      <c r="T40" s="930"/>
      <c r="U40" s="930"/>
      <c r="V40" s="930"/>
      <c r="W40" s="930"/>
      <c r="X40" s="930"/>
      <c r="Y40" s="930"/>
      <c r="Z40" s="930"/>
      <c r="AA40" s="930"/>
      <c r="AB40" s="930"/>
      <c r="AC40" s="930"/>
      <c r="AD40" s="930"/>
      <c r="AE40" s="930"/>
    </row>
    <row r="41" spans="1:31" s="577" customFormat="1" ht="0.15" customHeight="1">
      <c r="A41" s="930">
        <v>1</v>
      </c>
      <c r="B41" s="930"/>
      <c r="C41" s="930" t="s">
        <v>1442</v>
      </c>
      <c r="D41" s="930" t="s">
        <v>1434</v>
      </c>
      <c r="E41" s="930"/>
      <c r="F41" s="930"/>
      <c r="G41" s="930" t="b">
        <v>0</v>
      </c>
      <c r="H41" s="930"/>
      <c r="I41" s="930"/>
      <c r="J41" s="930"/>
      <c r="K41" s="930"/>
      <c r="L41" s="1002" t="s">
        <v>500</v>
      </c>
      <c r="M41" s="997" t="s">
        <v>501</v>
      </c>
      <c r="N41" s="1003"/>
      <c r="O41" s="1003"/>
      <c r="P41" s="999">
        <v>0</v>
      </c>
      <c r="Q41" s="930"/>
      <c r="R41" s="930"/>
      <c r="S41" s="930"/>
      <c r="T41" s="930"/>
      <c r="U41" s="930"/>
      <c r="V41" s="930"/>
      <c r="W41" s="930"/>
      <c r="X41" s="930"/>
      <c r="Y41" s="930"/>
      <c r="Z41" s="930"/>
      <c r="AA41" s="930"/>
      <c r="AB41" s="930"/>
      <c r="AC41" s="930"/>
      <c r="AD41" s="930"/>
      <c r="AE41" s="930"/>
    </row>
    <row r="42" spans="1:31" s="577" customFormat="1" ht="0.15" customHeight="1">
      <c r="A42" s="930">
        <v>1</v>
      </c>
      <c r="B42" s="930"/>
      <c r="C42" s="930" t="s">
        <v>1443</v>
      </c>
      <c r="D42" s="930" t="s">
        <v>1434</v>
      </c>
      <c r="E42" s="930"/>
      <c r="F42" s="930"/>
      <c r="G42" s="930" t="b">
        <v>0</v>
      </c>
      <c r="H42" s="930"/>
      <c r="I42" s="930"/>
      <c r="J42" s="930"/>
      <c r="K42" s="930"/>
      <c r="L42" s="1002" t="s">
        <v>502</v>
      </c>
      <c r="M42" s="997" t="s">
        <v>503</v>
      </c>
      <c r="N42" s="1003"/>
      <c r="O42" s="1003"/>
      <c r="P42" s="999">
        <v>0</v>
      </c>
      <c r="Q42" s="930"/>
      <c r="R42" s="930"/>
      <c r="S42" s="930"/>
      <c r="T42" s="930"/>
      <c r="U42" s="930"/>
      <c r="V42" s="930"/>
      <c r="W42" s="930"/>
      <c r="X42" s="930"/>
      <c r="Y42" s="930"/>
      <c r="Z42" s="930"/>
      <c r="AA42" s="930"/>
      <c r="AB42" s="930"/>
      <c r="AC42" s="930"/>
      <c r="AD42" s="930"/>
      <c r="AE42" s="930"/>
    </row>
    <row r="43" spans="1:31" s="577" customFormat="1" ht="0.15" customHeight="1">
      <c r="A43" s="930">
        <v>1</v>
      </c>
      <c r="B43" s="930"/>
      <c r="C43" s="930"/>
      <c r="D43" s="930"/>
      <c r="E43" s="930"/>
      <c r="F43" s="930"/>
      <c r="G43" s="930" t="b">
        <v>0</v>
      </c>
      <c r="H43" s="930"/>
      <c r="I43" s="930"/>
      <c r="J43" s="930"/>
      <c r="K43" s="930"/>
      <c r="L43" s="992" t="s">
        <v>989</v>
      </c>
      <c r="M43" s="338"/>
      <c r="N43" s="339"/>
      <c r="O43" s="339"/>
      <c r="P43" s="512"/>
      <c r="Q43" s="930"/>
      <c r="R43" s="930"/>
      <c r="S43" s="930"/>
      <c r="T43" s="930"/>
      <c r="U43" s="930"/>
      <c r="V43" s="930"/>
      <c r="W43" s="930"/>
      <c r="X43" s="930"/>
      <c r="Y43" s="930"/>
      <c r="Z43" s="930"/>
      <c r="AA43" s="930"/>
      <c r="AB43" s="930"/>
      <c r="AC43" s="930"/>
      <c r="AD43" s="930"/>
      <c r="AE43" s="930"/>
    </row>
    <row r="44" spans="1:31" s="577" customFormat="1" ht="0.15" customHeight="1">
      <c r="A44" s="930">
        <v>1</v>
      </c>
      <c r="B44" s="930"/>
      <c r="C44" s="930" t="s">
        <v>1439</v>
      </c>
      <c r="D44" s="930" t="s">
        <v>1436</v>
      </c>
      <c r="E44" s="930"/>
      <c r="F44" s="930"/>
      <c r="G44" s="930" t="b">
        <v>0</v>
      </c>
      <c r="H44" s="930"/>
      <c r="I44" s="930"/>
      <c r="J44" s="930"/>
      <c r="K44" s="930"/>
      <c r="L44" s="1002" t="s">
        <v>497</v>
      </c>
      <c r="M44" s="997" t="s">
        <v>484</v>
      </c>
      <c r="N44" s="1003">
        <v>0</v>
      </c>
      <c r="O44" s="1003">
        <v>0</v>
      </c>
      <c r="P44" s="999">
        <v>0</v>
      </c>
      <c r="Q44" s="930"/>
      <c r="R44" s="930"/>
      <c r="S44" s="930"/>
      <c r="T44" s="930"/>
      <c r="U44" s="930"/>
      <c r="V44" s="930"/>
      <c r="W44" s="930"/>
      <c r="X44" s="930"/>
      <c r="Y44" s="930"/>
      <c r="Z44" s="930"/>
      <c r="AA44" s="930"/>
      <c r="AB44" s="930"/>
      <c r="AC44" s="930"/>
      <c r="AD44" s="930"/>
      <c r="AE44" s="930"/>
    </row>
    <row r="45" spans="1:31" s="577" customFormat="1" ht="0.15" customHeight="1">
      <c r="A45" s="930">
        <v>1</v>
      </c>
      <c r="B45" s="930"/>
      <c r="C45" s="930" t="s">
        <v>1440</v>
      </c>
      <c r="D45" s="930" t="s">
        <v>1436</v>
      </c>
      <c r="E45" s="930"/>
      <c r="F45" s="930"/>
      <c r="G45" s="930" t="b">
        <v>0</v>
      </c>
      <c r="H45" s="930"/>
      <c r="I45" s="930"/>
      <c r="J45" s="930"/>
      <c r="K45" s="930"/>
      <c r="L45" s="1002" t="s">
        <v>498</v>
      </c>
      <c r="M45" s="997" t="s">
        <v>484</v>
      </c>
      <c r="N45" s="1003"/>
      <c r="O45" s="1003"/>
      <c r="P45" s="999">
        <v>0</v>
      </c>
      <c r="Q45" s="930"/>
      <c r="R45" s="930"/>
      <c r="S45" s="930"/>
      <c r="T45" s="930"/>
      <c r="U45" s="930"/>
      <c r="V45" s="930"/>
      <c r="W45" s="930"/>
      <c r="X45" s="930"/>
      <c r="Y45" s="930"/>
      <c r="Z45" s="930"/>
      <c r="AA45" s="930"/>
      <c r="AB45" s="930"/>
      <c r="AC45" s="930"/>
      <c r="AD45" s="930"/>
      <c r="AE45" s="930"/>
    </row>
    <row r="46" spans="1:31" s="577" customFormat="1" ht="0.15" customHeight="1">
      <c r="A46" s="930">
        <v>1</v>
      </c>
      <c r="B46" s="967" t="s">
        <v>983</v>
      </c>
      <c r="C46" s="930" t="s">
        <v>1441</v>
      </c>
      <c r="D46" s="930" t="s">
        <v>1436</v>
      </c>
      <c r="E46" s="930"/>
      <c r="F46" s="930"/>
      <c r="G46" s="930" t="b">
        <v>0</v>
      </c>
      <c r="H46" s="930"/>
      <c r="I46" s="930"/>
      <c r="J46" s="930"/>
      <c r="K46" s="930"/>
      <c r="L46" s="1002" t="s">
        <v>499</v>
      </c>
      <c r="M46" s="997" t="s">
        <v>314</v>
      </c>
      <c r="N46" s="1000">
        <v>16.21</v>
      </c>
      <c r="O46" s="1000">
        <v>16.21</v>
      </c>
      <c r="P46" s="1001">
        <v>0</v>
      </c>
      <c r="Q46" s="930"/>
      <c r="R46" s="930"/>
      <c r="S46" s="930"/>
      <c r="T46" s="930"/>
      <c r="U46" s="930"/>
      <c r="V46" s="930"/>
      <c r="W46" s="930"/>
      <c r="X46" s="930"/>
      <c r="Y46" s="930"/>
      <c r="Z46" s="930"/>
      <c r="AA46" s="930"/>
      <c r="AB46" s="930"/>
      <c r="AC46" s="930"/>
      <c r="AD46" s="930"/>
      <c r="AE46" s="930"/>
    </row>
    <row r="47" spans="1:31" s="577" customFormat="1" ht="0.15" customHeight="1">
      <c r="A47" s="930">
        <v>1</v>
      </c>
      <c r="B47" s="930"/>
      <c r="C47" s="930" t="s">
        <v>1442</v>
      </c>
      <c r="D47" s="930" t="s">
        <v>1436</v>
      </c>
      <c r="E47" s="930"/>
      <c r="F47" s="930"/>
      <c r="G47" s="930" t="b">
        <v>0</v>
      </c>
      <c r="H47" s="930"/>
      <c r="I47" s="930"/>
      <c r="J47" s="930"/>
      <c r="K47" s="930"/>
      <c r="L47" s="1002" t="s">
        <v>500</v>
      </c>
      <c r="M47" s="997" t="s">
        <v>501</v>
      </c>
      <c r="N47" s="1003"/>
      <c r="O47" s="1003"/>
      <c r="P47" s="999">
        <v>0</v>
      </c>
      <c r="Q47" s="930"/>
      <c r="R47" s="930"/>
      <c r="S47" s="930"/>
      <c r="T47" s="930"/>
      <c r="U47" s="930"/>
      <c r="V47" s="930"/>
      <c r="W47" s="930"/>
      <c r="X47" s="930"/>
      <c r="Y47" s="930"/>
      <c r="Z47" s="930"/>
      <c r="AA47" s="930"/>
      <c r="AB47" s="930"/>
      <c r="AC47" s="930"/>
      <c r="AD47" s="930"/>
      <c r="AE47" s="930"/>
    </row>
    <row r="48" spans="1:31" s="577" customFormat="1" ht="0.15" customHeight="1">
      <c r="A48" s="930">
        <v>1</v>
      </c>
      <c r="B48" s="930"/>
      <c r="C48" s="930" t="s">
        <v>1443</v>
      </c>
      <c r="D48" s="930" t="s">
        <v>1436</v>
      </c>
      <c r="E48" s="930"/>
      <c r="F48" s="930"/>
      <c r="G48" s="930" t="b">
        <v>0</v>
      </c>
      <c r="H48" s="930"/>
      <c r="I48" s="930"/>
      <c r="J48" s="930"/>
      <c r="K48" s="930"/>
      <c r="L48" s="1002" t="s">
        <v>502</v>
      </c>
      <c r="M48" s="997" t="s">
        <v>503</v>
      </c>
      <c r="N48" s="1003"/>
      <c r="O48" s="1003"/>
      <c r="P48" s="999">
        <v>0</v>
      </c>
      <c r="Q48" s="930"/>
      <c r="R48" s="930"/>
      <c r="S48" s="930"/>
      <c r="T48" s="930"/>
      <c r="U48" s="930"/>
      <c r="V48" s="930"/>
      <c r="W48" s="930"/>
      <c r="X48" s="930"/>
      <c r="Y48" s="930"/>
      <c r="Z48" s="930"/>
      <c r="AA48" s="930"/>
      <c r="AB48" s="930"/>
      <c r="AC48" s="930"/>
      <c r="AD48" s="930"/>
      <c r="AE48" s="930"/>
    </row>
    <row r="49" spans="1:31" s="577" customFormat="1" ht="0.15" customHeight="1">
      <c r="A49" s="930">
        <v>1</v>
      </c>
      <c r="B49" s="930"/>
      <c r="C49" s="930"/>
      <c r="D49" s="930"/>
      <c r="E49" s="930"/>
      <c r="F49" s="930"/>
      <c r="G49" s="930" t="b">
        <v>0</v>
      </c>
      <c r="H49" s="930"/>
      <c r="I49" s="930"/>
      <c r="J49" s="930"/>
      <c r="K49" s="930"/>
      <c r="L49" s="992" t="s">
        <v>989</v>
      </c>
      <c r="M49" s="338"/>
      <c r="N49" s="339"/>
      <c r="O49" s="339"/>
      <c r="P49" s="512"/>
      <c r="Q49" s="930"/>
      <c r="R49" s="930"/>
      <c r="S49" s="930"/>
      <c r="T49" s="930"/>
      <c r="U49" s="930"/>
      <c r="V49" s="930"/>
      <c r="W49" s="930"/>
      <c r="X49" s="930"/>
      <c r="Y49" s="930"/>
      <c r="Z49" s="930"/>
      <c r="AA49" s="930"/>
      <c r="AB49" s="930"/>
      <c r="AC49" s="930"/>
      <c r="AD49" s="930"/>
      <c r="AE49" s="930"/>
    </row>
    <row r="50" spans="1:31" s="577" customFormat="1" ht="0.15" customHeight="1">
      <c r="A50" s="930">
        <v>1</v>
      </c>
      <c r="B50" s="930"/>
      <c r="C50" s="930" t="s">
        <v>1439</v>
      </c>
      <c r="D50" s="930" t="s">
        <v>1437</v>
      </c>
      <c r="E50" s="930"/>
      <c r="F50" s="930"/>
      <c r="G50" s="930" t="b">
        <v>0</v>
      </c>
      <c r="H50" s="930"/>
      <c r="I50" s="930"/>
      <c r="J50" s="930"/>
      <c r="K50" s="930"/>
      <c r="L50" s="1002" t="s">
        <v>497</v>
      </c>
      <c r="M50" s="997" t="s">
        <v>484</v>
      </c>
      <c r="N50" s="1003">
        <v>0</v>
      </c>
      <c r="O50" s="1003">
        <v>0</v>
      </c>
      <c r="P50" s="999">
        <v>0</v>
      </c>
      <c r="Q50" s="930"/>
      <c r="R50" s="930"/>
      <c r="S50" s="930"/>
      <c r="T50" s="930"/>
      <c r="U50" s="930"/>
      <c r="V50" s="930"/>
      <c r="W50" s="930"/>
      <c r="X50" s="930"/>
      <c r="Y50" s="930"/>
      <c r="Z50" s="930"/>
      <c r="AA50" s="930"/>
      <c r="AB50" s="930"/>
      <c r="AC50" s="930"/>
      <c r="AD50" s="930"/>
      <c r="AE50" s="930"/>
    </row>
    <row r="51" spans="1:31" s="577" customFormat="1" ht="0.15" customHeight="1">
      <c r="A51" s="930">
        <v>1</v>
      </c>
      <c r="B51" s="930"/>
      <c r="C51" s="930" t="s">
        <v>1440</v>
      </c>
      <c r="D51" s="930" t="s">
        <v>1437</v>
      </c>
      <c r="E51" s="930"/>
      <c r="F51" s="930"/>
      <c r="G51" s="930" t="b">
        <v>0</v>
      </c>
      <c r="H51" s="930"/>
      <c r="I51" s="930"/>
      <c r="J51" s="930"/>
      <c r="K51" s="930"/>
      <c r="L51" s="1002" t="s">
        <v>498</v>
      </c>
      <c r="M51" s="997" t="s">
        <v>484</v>
      </c>
      <c r="N51" s="1003"/>
      <c r="O51" s="1003"/>
      <c r="P51" s="999">
        <v>0</v>
      </c>
      <c r="Q51" s="930"/>
      <c r="R51" s="930"/>
      <c r="S51" s="930"/>
      <c r="T51" s="930"/>
      <c r="U51" s="930"/>
      <c r="V51" s="930"/>
      <c r="W51" s="930"/>
      <c r="X51" s="930"/>
      <c r="Y51" s="930"/>
      <c r="Z51" s="930"/>
      <c r="AA51" s="930"/>
      <c r="AB51" s="930"/>
      <c r="AC51" s="930"/>
      <c r="AD51" s="930"/>
      <c r="AE51" s="930"/>
    </row>
    <row r="52" spans="1:31" s="577" customFormat="1" ht="0.15" customHeight="1">
      <c r="A52" s="930">
        <v>1</v>
      </c>
      <c r="B52" s="967" t="s">
        <v>984</v>
      </c>
      <c r="C52" s="930" t="s">
        <v>1441</v>
      </c>
      <c r="D52" s="930" t="s">
        <v>1437</v>
      </c>
      <c r="E52" s="930"/>
      <c r="F52" s="930"/>
      <c r="G52" s="930" t="b">
        <v>0</v>
      </c>
      <c r="H52" s="930"/>
      <c r="I52" s="930"/>
      <c r="J52" s="930"/>
      <c r="K52" s="930"/>
      <c r="L52" s="1002" t="s">
        <v>499</v>
      </c>
      <c r="M52" s="997" t="s">
        <v>314</v>
      </c>
      <c r="N52" s="1000">
        <v>16.21</v>
      </c>
      <c r="O52" s="1000">
        <v>16.21</v>
      </c>
      <c r="P52" s="1001">
        <v>0</v>
      </c>
      <c r="Q52" s="930"/>
      <c r="R52" s="930"/>
      <c r="S52" s="930"/>
      <c r="T52" s="930"/>
      <c r="U52" s="930"/>
      <c r="V52" s="930"/>
      <c r="W52" s="930"/>
      <c r="X52" s="930"/>
      <c r="Y52" s="930"/>
      <c r="Z52" s="930"/>
      <c r="AA52" s="930"/>
      <c r="AB52" s="930"/>
      <c r="AC52" s="930"/>
      <c r="AD52" s="930"/>
      <c r="AE52" s="930"/>
    </row>
    <row r="53" spans="1:31" s="577" customFormat="1" ht="0.15" customHeight="1">
      <c r="A53" s="930">
        <v>1</v>
      </c>
      <c r="B53" s="930"/>
      <c r="C53" s="930" t="s">
        <v>1442</v>
      </c>
      <c r="D53" s="930" t="s">
        <v>1437</v>
      </c>
      <c r="E53" s="930"/>
      <c r="F53" s="930"/>
      <c r="G53" s="930" t="b">
        <v>0</v>
      </c>
      <c r="H53" s="930"/>
      <c r="I53" s="930"/>
      <c r="J53" s="930"/>
      <c r="K53" s="930"/>
      <c r="L53" s="1002" t="s">
        <v>500</v>
      </c>
      <c r="M53" s="997" t="s">
        <v>501</v>
      </c>
      <c r="N53" s="1003"/>
      <c r="O53" s="1003"/>
      <c r="P53" s="999">
        <v>0</v>
      </c>
      <c r="Q53" s="930"/>
      <c r="R53" s="930"/>
      <c r="S53" s="930"/>
      <c r="T53" s="930"/>
      <c r="U53" s="930"/>
      <c r="V53" s="930"/>
      <c r="W53" s="930"/>
      <c r="X53" s="930"/>
      <c r="Y53" s="930"/>
      <c r="Z53" s="930"/>
      <c r="AA53" s="930"/>
      <c r="AB53" s="930"/>
      <c r="AC53" s="930"/>
      <c r="AD53" s="930"/>
      <c r="AE53" s="930"/>
    </row>
    <row r="54" spans="1:31" s="577" customFormat="1" ht="0.15" customHeight="1">
      <c r="A54" s="930">
        <v>1</v>
      </c>
      <c r="B54" s="930"/>
      <c r="C54" s="930" t="s">
        <v>1443</v>
      </c>
      <c r="D54" s="930" t="s">
        <v>1437</v>
      </c>
      <c r="E54" s="930"/>
      <c r="F54" s="930"/>
      <c r="G54" s="930" t="b">
        <v>0</v>
      </c>
      <c r="H54" s="930"/>
      <c r="I54" s="930"/>
      <c r="J54" s="930"/>
      <c r="K54" s="930"/>
      <c r="L54" s="1002" t="s">
        <v>502</v>
      </c>
      <c r="M54" s="997" t="s">
        <v>503</v>
      </c>
      <c r="N54" s="1003"/>
      <c r="O54" s="1003"/>
      <c r="P54" s="999">
        <v>0</v>
      </c>
      <c r="Q54" s="930"/>
      <c r="R54" s="930"/>
      <c r="S54" s="930"/>
      <c r="T54" s="930"/>
      <c r="U54" s="930"/>
      <c r="V54" s="930"/>
      <c r="W54" s="930"/>
      <c r="X54" s="930"/>
      <c r="Y54" s="930"/>
      <c r="Z54" s="930"/>
      <c r="AA54" s="930"/>
      <c r="AB54" s="930"/>
      <c r="AC54" s="930"/>
      <c r="AD54" s="930"/>
      <c r="AE54" s="930"/>
    </row>
    <row r="55" spans="1:31" s="577" customFormat="1">
      <c r="A55" s="769" t="s">
        <v>101</v>
      </c>
      <c r="B55" s="930"/>
      <c r="C55" s="930"/>
      <c r="D55" s="930"/>
      <c r="E55" s="930"/>
      <c r="F55" s="930" t="s">
        <v>822</v>
      </c>
      <c r="G55" s="849"/>
      <c r="H55" s="930"/>
      <c r="I55" s="930"/>
      <c r="J55" s="930"/>
      <c r="K55" s="930"/>
      <c r="L55" s="1164" t="s">
        <v>15</v>
      </c>
      <c r="M55" s="1165"/>
      <c r="N55" s="982" t="s">
        <v>2861</v>
      </c>
      <c r="O55" s="983"/>
      <c r="P55" s="984"/>
      <c r="Q55" s="930"/>
      <c r="R55" s="930"/>
      <c r="S55" s="930"/>
      <c r="T55" s="930"/>
      <c r="U55" s="930"/>
      <c r="V55" s="930"/>
      <c r="W55" s="930"/>
      <c r="X55" s="930"/>
      <c r="Y55" s="930"/>
      <c r="Z55" s="930"/>
      <c r="AA55" s="930"/>
      <c r="AB55" s="930"/>
      <c r="AC55" s="930"/>
      <c r="AD55" s="930"/>
      <c r="AE55" s="930"/>
    </row>
    <row r="56" spans="1:31" s="577" customFormat="1">
      <c r="A56" s="930">
        <v>2</v>
      </c>
      <c r="B56" s="930"/>
      <c r="C56" s="930"/>
      <c r="D56" s="930"/>
      <c r="E56" s="930"/>
      <c r="F56" s="930"/>
      <c r="G56" s="930"/>
      <c r="H56" s="930"/>
      <c r="I56" s="930"/>
      <c r="J56" s="930"/>
      <c r="K56" s="930"/>
      <c r="L56" s="1153" t="s">
        <v>489</v>
      </c>
      <c r="M56" s="1154"/>
      <c r="N56" s="982" t="s">
        <v>824</v>
      </c>
      <c r="O56" s="985"/>
      <c r="P56" s="986"/>
      <c r="Q56" s="930"/>
      <c r="R56" s="930"/>
      <c r="S56" s="930"/>
      <c r="T56" s="930"/>
      <c r="U56" s="930"/>
      <c r="V56" s="930"/>
      <c r="W56" s="930"/>
      <c r="X56" s="930"/>
      <c r="Y56" s="930"/>
      <c r="Z56" s="930"/>
      <c r="AA56" s="930"/>
      <c r="AB56" s="930"/>
      <c r="AC56" s="930"/>
      <c r="AD56" s="930"/>
      <c r="AE56" s="930"/>
    </row>
    <row r="57" spans="1:31" s="577" customFormat="1">
      <c r="A57" s="930">
        <v>2</v>
      </c>
      <c r="B57" s="930"/>
      <c r="C57" s="930"/>
      <c r="D57" s="930"/>
      <c r="E57" s="930"/>
      <c r="F57" s="930"/>
      <c r="G57" s="930"/>
      <c r="H57" s="930"/>
      <c r="I57" s="930"/>
      <c r="J57" s="930"/>
      <c r="K57" s="930"/>
      <c r="L57" s="1153" t="s">
        <v>490</v>
      </c>
      <c r="M57" s="1154"/>
      <c r="N57" s="982" t="s">
        <v>917</v>
      </c>
      <c r="O57" s="985"/>
      <c r="P57" s="986"/>
      <c r="Q57" s="930"/>
      <c r="R57" s="930"/>
      <c r="S57" s="930"/>
      <c r="T57" s="930"/>
      <c r="U57" s="930"/>
      <c r="V57" s="930"/>
      <c r="W57" s="930"/>
      <c r="X57" s="930"/>
      <c r="Y57" s="930"/>
      <c r="Z57" s="930"/>
      <c r="AA57" s="930"/>
      <c r="AB57" s="930"/>
      <c r="AC57" s="930"/>
      <c r="AD57" s="930"/>
      <c r="AE57" s="930"/>
    </row>
    <row r="58" spans="1:31" s="577" customFormat="1">
      <c r="A58" s="930">
        <v>2</v>
      </c>
      <c r="B58" s="930"/>
      <c r="C58" s="930"/>
      <c r="D58" s="930"/>
      <c r="E58" s="930"/>
      <c r="F58" s="930"/>
      <c r="G58" s="930"/>
      <c r="H58" s="930"/>
      <c r="I58" s="930"/>
      <c r="J58" s="930"/>
      <c r="K58" s="930"/>
      <c r="L58" s="1153" t="s">
        <v>267</v>
      </c>
      <c r="M58" s="1154"/>
      <c r="N58" s="1155">
        <v>0</v>
      </c>
      <c r="O58" s="1156"/>
      <c r="P58" s="1157"/>
      <c r="Q58" s="930"/>
      <c r="R58" s="930"/>
      <c r="S58" s="930"/>
      <c r="T58" s="930"/>
      <c r="U58" s="930"/>
      <c r="V58" s="930"/>
      <c r="W58" s="930"/>
      <c r="X58" s="930"/>
      <c r="Y58" s="930"/>
      <c r="Z58" s="930"/>
      <c r="AA58" s="930"/>
      <c r="AB58" s="930"/>
      <c r="AC58" s="930"/>
      <c r="AD58" s="930"/>
      <c r="AE58" s="930"/>
    </row>
    <row r="59" spans="1:31" s="577" customFormat="1">
      <c r="A59" s="930">
        <v>2</v>
      </c>
      <c r="B59" s="930"/>
      <c r="C59" s="930"/>
      <c r="D59" s="930"/>
      <c r="E59" s="930"/>
      <c r="F59" s="930"/>
      <c r="G59" s="930" t="b">
        <v>1</v>
      </c>
      <c r="H59" s="930"/>
      <c r="I59" s="930"/>
      <c r="J59" s="930"/>
      <c r="K59" s="930"/>
      <c r="L59" s="987" t="s">
        <v>491</v>
      </c>
      <c r="M59" s="988"/>
      <c r="N59" s="989"/>
      <c r="O59" s="989"/>
      <c r="P59" s="990"/>
      <c r="Q59" s="930"/>
      <c r="R59" s="930"/>
      <c r="S59" s="930"/>
      <c r="T59" s="930"/>
      <c r="U59" s="930"/>
      <c r="V59" s="930"/>
      <c r="W59" s="930"/>
      <c r="X59" s="930"/>
      <c r="Y59" s="930"/>
      <c r="Z59" s="930"/>
      <c r="AA59" s="930"/>
      <c r="AB59" s="930"/>
      <c r="AC59" s="930"/>
      <c r="AD59" s="930"/>
      <c r="AE59" s="930"/>
    </row>
    <row r="60" spans="1:31" s="326" customFormat="1" ht="22.8">
      <c r="A60" s="930">
        <v>2</v>
      </c>
      <c r="B60" s="930" t="s">
        <v>976</v>
      </c>
      <c r="C60" s="930" t="s">
        <v>1352</v>
      </c>
      <c r="D60" s="930" t="s">
        <v>1433</v>
      </c>
      <c r="E60" s="991"/>
      <c r="F60" s="991"/>
      <c r="G60" s="930" t="b">
        <v>1</v>
      </c>
      <c r="H60" s="991"/>
      <c r="I60" s="991"/>
      <c r="J60" s="991"/>
      <c r="K60" s="991"/>
      <c r="L60" s="992" t="s">
        <v>925</v>
      </c>
      <c r="M60" s="993" t="s">
        <v>484</v>
      </c>
      <c r="N60" s="994">
        <v>37.979999999999997</v>
      </c>
      <c r="O60" s="994">
        <v>37.979999999999997</v>
      </c>
      <c r="P60" s="995">
        <v>0</v>
      </c>
      <c r="Q60" s="991"/>
      <c r="R60" s="991"/>
      <c r="S60" s="991"/>
      <c r="T60" s="991"/>
      <c r="U60" s="991"/>
      <c r="V60" s="991"/>
      <c r="W60" s="991"/>
      <c r="X60" s="991"/>
      <c r="Y60" s="991"/>
      <c r="Z60" s="991"/>
      <c r="AA60" s="991"/>
      <c r="AB60" s="991"/>
      <c r="AC60" s="991"/>
      <c r="AD60" s="991"/>
      <c r="AE60" s="991"/>
    </row>
    <row r="61" spans="1:31" s="326" customFormat="1" ht="22.8">
      <c r="A61" s="930">
        <v>2</v>
      </c>
      <c r="B61" s="930" t="s">
        <v>977</v>
      </c>
      <c r="C61" s="930" t="s">
        <v>1352</v>
      </c>
      <c r="D61" s="930" t="s">
        <v>1434</v>
      </c>
      <c r="E61" s="991"/>
      <c r="F61" s="991"/>
      <c r="G61" s="930" t="b">
        <v>1</v>
      </c>
      <c r="H61" s="991"/>
      <c r="I61" s="991"/>
      <c r="J61" s="991"/>
      <c r="K61" s="991"/>
      <c r="L61" s="992" t="s">
        <v>926</v>
      </c>
      <c r="M61" s="993" t="s">
        <v>484</v>
      </c>
      <c r="N61" s="994">
        <v>61.25</v>
      </c>
      <c r="O61" s="994">
        <v>41.3</v>
      </c>
      <c r="P61" s="995">
        <v>-32.571428571428577</v>
      </c>
      <c r="Q61" s="991"/>
      <c r="R61" s="991"/>
      <c r="S61" s="991"/>
      <c r="T61" s="991"/>
      <c r="U61" s="991"/>
      <c r="V61" s="991"/>
      <c r="W61" s="991"/>
      <c r="X61" s="991"/>
      <c r="Y61" s="991"/>
      <c r="Z61" s="991"/>
      <c r="AA61" s="991"/>
      <c r="AB61" s="991"/>
      <c r="AC61" s="991"/>
      <c r="AD61" s="991"/>
      <c r="AE61" s="991"/>
    </row>
    <row r="62" spans="1:31" s="577" customFormat="1">
      <c r="A62" s="930">
        <v>2</v>
      </c>
      <c r="B62" s="930"/>
      <c r="C62" s="930" t="s">
        <v>1353</v>
      </c>
      <c r="D62" s="930" t="s">
        <v>1435</v>
      </c>
      <c r="E62" s="930"/>
      <c r="F62" s="930"/>
      <c r="G62" s="930" t="b">
        <v>1</v>
      </c>
      <c r="H62" s="930"/>
      <c r="I62" s="930"/>
      <c r="J62" s="930"/>
      <c r="K62" s="930"/>
      <c r="L62" s="996" t="s">
        <v>492</v>
      </c>
      <c r="M62" s="997" t="s">
        <v>142</v>
      </c>
      <c r="N62" s="998">
        <v>161.26908899420749</v>
      </c>
      <c r="O62" s="998">
        <v>108.7414428646656</v>
      </c>
      <c r="P62" s="999"/>
      <c r="Q62" s="930"/>
      <c r="R62" s="930"/>
      <c r="S62" s="930"/>
      <c r="T62" s="930"/>
      <c r="U62" s="930"/>
      <c r="V62" s="930"/>
      <c r="W62" s="930"/>
      <c r="X62" s="930"/>
      <c r="Y62" s="930"/>
      <c r="Z62" s="930"/>
      <c r="AA62" s="930"/>
      <c r="AB62" s="930"/>
      <c r="AC62" s="930"/>
      <c r="AD62" s="930"/>
      <c r="AE62" s="930"/>
    </row>
    <row r="63" spans="1:31" s="577" customFormat="1">
      <c r="A63" s="930">
        <v>2</v>
      </c>
      <c r="B63" s="967" t="s">
        <v>985</v>
      </c>
      <c r="C63" s="930" t="s">
        <v>1354</v>
      </c>
      <c r="D63" s="930" t="s">
        <v>1435</v>
      </c>
      <c r="E63" s="930"/>
      <c r="F63" s="930"/>
      <c r="G63" s="930" t="b">
        <v>1</v>
      </c>
      <c r="H63" s="930"/>
      <c r="I63" s="930"/>
      <c r="J63" s="930"/>
      <c r="K63" s="930"/>
      <c r="L63" s="996" t="s">
        <v>493</v>
      </c>
      <c r="M63" s="997" t="s">
        <v>314</v>
      </c>
      <c r="N63" s="1000">
        <v>59.089999999999996</v>
      </c>
      <c r="O63" s="1000">
        <v>59.089999999999996</v>
      </c>
      <c r="P63" s="1001">
        <v>0</v>
      </c>
      <c r="Q63" s="930"/>
      <c r="R63" s="930"/>
      <c r="S63" s="930"/>
      <c r="T63" s="930"/>
      <c r="U63" s="930"/>
      <c r="V63" s="930"/>
      <c r="W63" s="930"/>
      <c r="X63" s="930"/>
      <c r="Y63" s="930"/>
      <c r="Z63" s="930"/>
      <c r="AA63" s="930"/>
      <c r="AB63" s="930"/>
      <c r="AC63" s="930"/>
      <c r="AD63" s="930"/>
      <c r="AE63" s="930"/>
    </row>
    <row r="64" spans="1:31" s="326" customFormat="1">
      <c r="A64" s="930">
        <v>2</v>
      </c>
      <c r="B64" s="967" t="s">
        <v>979</v>
      </c>
      <c r="C64" s="930" t="s">
        <v>1352</v>
      </c>
      <c r="D64" s="930" t="s">
        <v>1436</v>
      </c>
      <c r="E64" s="991"/>
      <c r="F64" s="991"/>
      <c r="G64" s="930" t="b">
        <v>1</v>
      </c>
      <c r="H64" s="991"/>
      <c r="I64" s="991"/>
      <c r="J64" s="991"/>
      <c r="K64" s="991"/>
      <c r="L64" s="992" t="s">
        <v>494</v>
      </c>
      <c r="M64" s="993" t="s">
        <v>484</v>
      </c>
      <c r="N64" s="994">
        <v>37.979999999999997</v>
      </c>
      <c r="O64" s="994">
        <v>37.979999999999997</v>
      </c>
      <c r="P64" s="995">
        <v>0</v>
      </c>
      <c r="Q64" s="991"/>
      <c r="R64" s="991"/>
      <c r="S64" s="991"/>
      <c r="T64" s="991"/>
      <c r="U64" s="991"/>
      <c r="V64" s="991"/>
      <c r="W64" s="991"/>
      <c r="X64" s="991"/>
      <c r="Y64" s="991"/>
      <c r="Z64" s="991"/>
      <c r="AA64" s="991"/>
      <c r="AB64" s="991"/>
      <c r="AC64" s="991"/>
      <c r="AD64" s="991"/>
      <c r="AE64" s="991"/>
    </row>
    <row r="65" spans="1:31" s="326" customFormat="1">
      <c r="A65" s="930">
        <v>2</v>
      </c>
      <c r="B65" s="967" t="s">
        <v>978</v>
      </c>
      <c r="C65" s="930" t="s">
        <v>1352</v>
      </c>
      <c r="D65" s="930" t="s">
        <v>1437</v>
      </c>
      <c r="E65" s="991"/>
      <c r="F65" s="991"/>
      <c r="G65" s="930" t="b">
        <v>1</v>
      </c>
      <c r="H65" s="991"/>
      <c r="I65" s="991"/>
      <c r="J65" s="991"/>
      <c r="K65" s="991"/>
      <c r="L65" s="992" t="s">
        <v>495</v>
      </c>
      <c r="M65" s="993" t="s">
        <v>484</v>
      </c>
      <c r="N65" s="994">
        <v>61.25</v>
      </c>
      <c r="O65" s="994">
        <v>41.3</v>
      </c>
      <c r="P65" s="995">
        <v>-32.571428571428577</v>
      </c>
      <c r="Q65" s="991"/>
      <c r="R65" s="991"/>
      <c r="S65" s="991"/>
      <c r="T65" s="991"/>
      <c r="U65" s="991"/>
      <c r="V65" s="991"/>
      <c r="W65" s="991"/>
      <c r="X65" s="991"/>
      <c r="Y65" s="991"/>
      <c r="Z65" s="991"/>
      <c r="AA65" s="991"/>
      <c r="AB65" s="991"/>
      <c r="AC65" s="991"/>
      <c r="AD65" s="991"/>
      <c r="AE65" s="991"/>
    </row>
    <row r="66" spans="1:31" s="577" customFormat="1">
      <c r="A66" s="930">
        <v>2</v>
      </c>
      <c r="B66" s="967"/>
      <c r="C66" s="930" t="s">
        <v>1353</v>
      </c>
      <c r="D66" s="930" t="s">
        <v>1438</v>
      </c>
      <c r="E66" s="930"/>
      <c r="F66" s="930"/>
      <c r="G66" s="930" t="b">
        <v>1</v>
      </c>
      <c r="H66" s="930"/>
      <c r="I66" s="930"/>
      <c r="J66" s="930"/>
      <c r="K66" s="930"/>
      <c r="L66" s="996" t="s">
        <v>492</v>
      </c>
      <c r="M66" s="997" t="s">
        <v>142</v>
      </c>
      <c r="N66" s="998">
        <v>161.26908899420749</v>
      </c>
      <c r="O66" s="998">
        <v>108.7414428646656</v>
      </c>
      <c r="P66" s="999"/>
      <c r="Q66" s="930"/>
      <c r="R66" s="930"/>
      <c r="S66" s="930"/>
      <c r="T66" s="930"/>
      <c r="U66" s="930"/>
      <c r="V66" s="930"/>
      <c r="W66" s="930"/>
      <c r="X66" s="930"/>
      <c r="Y66" s="930"/>
      <c r="Z66" s="930"/>
      <c r="AA66" s="930"/>
      <c r="AB66" s="930"/>
      <c r="AC66" s="930"/>
      <c r="AD66" s="930"/>
      <c r="AE66" s="930"/>
    </row>
    <row r="67" spans="1:31" s="577" customFormat="1">
      <c r="A67" s="930">
        <v>2</v>
      </c>
      <c r="B67" s="967" t="s">
        <v>986</v>
      </c>
      <c r="C67" s="930" t="s">
        <v>1354</v>
      </c>
      <c r="D67" s="930" t="s">
        <v>1438</v>
      </c>
      <c r="E67" s="930"/>
      <c r="F67" s="930"/>
      <c r="G67" s="930" t="b">
        <v>1</v>
      </c>
      <c r="H67" s="930"/>
      <c r="I67" s="930"/>
      <c r="J67" s="930"/>
      <c r="K67" s="930"/>
      <c r="L67" s="996" t="s">
        <v>980</v>
      </c>
      <c r="M67" s="955" t="s">
        <v>314</v>
      </c>
      <c r="N67" s="1000">
        <v>37.26</v>
      </c>
      <c r="O67" s="1000">
        <v>37.26</v>
      </c>
      <c r="P67" s="1001">
        <v>0</v>
      </c>
      <c r="Q67" s="930"/>
      <c r="R67" s="930"/>
      <c r="S67" s="930"/>
      <c r="T67" s="930"/>
      <c r="U67" s="930"/>
      <c r="V67" s="930"/>
      <c r="W67" s="930"/>
      <c r="X67" s="930"/>
      <c r="Y67" s="930"/>
      <c r="Z67" s="930"/>
      <c r="AA67" s="930"/>
      <c r="AB67" s="930"/>
      <c r="AC67" s="930"/>
      <c r="AD67" s="930"/>
      <c r="AE67" s="930"/>
    </row>
    <row r="68" spans="1:31" s="577" customFormat="1" ht="0.15" customHeight="1">
      <c r="A68" s="930">
        <v>2</v>
      </c>
      <c r="B68" s="930"/>
      <c r="C68" s="930"/>
      <c r="D68" s="930"/>
      <c r="E68" s="930"/>
      <c r="F68" s="930"/>
      <c r="G68" s="930" t="b">
        <v>0</v>
      </c>
      <c r="H68" s="930"/>
      <c r="I68" s="930"/>
      <c r="J68" s="930"/>
      <c r="K68" s="930"/>
      <c r="L68" s="987" t="s">
        <v>496</v>
      </c>
      <c r="M68" s="988"/>
      <c r="N68" s="989"/>
      <c r="O68" s="989"/>
      <c r="P68" s="990"/>
      <c r="Q68" s="930"/>
      <c r="R68" s="930"/>
      <c r="S68" s="930"/>
      <c r="T68" s="930"/>
      <c r="U68" s="930"/>
      <c r="V68" s="930"/>
      <c r="W68" s="930"/>
      <c r="X68" s="930"/>
      <c r="Y68" s="930"/>
      <c r="Z68" s="930"/>
      <c r="AA68" s="930"/>
      <c r="AB68" s="930"/>
      <c r="AC68" s="930"/>
      <c r="AD68" s="930"/>
      <c r="AE68" s="930"/>
    </row>
    <row r="69" spans="1:31" s="577" customFormat="1" ht="0.15" customHeight="1">
      <c r="A69" s="930">
        <v>2</v>
      </c>
      <c r="B69" s="930"/>
      <c r="C69" s="930"/>
      <c r="D69" s="930"/>
      <c r="E69" s="930"/>
      <c r="F69" s="930"/>
      <c r="G69" s="930" t="b">
        <v>0</v>
      </c>
      <c r="H69" s="930"/>
      <c r="I69" s="930"/>
      <c r="J69" s="930"/>
      <c r="K69" s="930"/>
      <c r="L69" s="337" t="s">
        <v>987</v>
      </c>
      <c r="M69" s="338"/>
      <c r="N69" s="339"/>
      <c r="O69" s="339"/>
      <c r="P69" s="512"/>
      <c r="Q69" s="930"/>
      <c r="R69" s="930"/>
      <c r="S69" s="930"/>
      <c r="T69" s="930"/>
      <c r="U69" s="930"/>
      <c r="V69" s="930"/>
      <c r="W69" s="930"/>
      <c r="X69" s="930"/>
      <c r="Y69" s="930"/>
      <c r="Z69" s="930"/>
      <c r="AA69" s="930"/>
      <c r="AB69" s="930"/>
      <c r="AC69" s="930"/>
      <c r="AD69" s="930"/>
      <c r="AE69" s="930"/>
    </row>
    <row r="70" spans="1:31" s="577" customFormat="1" ht="0.15" customHeight="1">
      <c r="A70" s="930">
        <v>2</v>
      </c>
      <c r="B70" s="930"/>
      <c r="C70" s="930" t="s">
        <v>1439</v>
      </c>
      <c r="D70" s="930" t="s">
        <v>1433</v>
      </c>
      <c r="E70" s="930"/>
      <c r="F70" s="930"/>
      <c r="G70" s="930" t="b">
        <v>0</v>
      </c>
      <c r="H70" s="930"/>
      <c r="I70" s="930"/>
      <c r="J70" s="930"/>
      <c r="K70" s="930"/>
      <c r="L70" s="1002" t="s">
        <v>497</v>
      </c>
      <c r="M70" s="997" t="s">
        <v>484</v>
      </c>
      <c r="N70" s="1003">
        <v>0</v>
      </c>
      <c r="O70" s="1003">
        <v>0</v>
      </c>
      <c r="P70" s="999">
        <v>0</v>
      </c>
      <c r="Q70" s="930"/>
      <c r="R70" s="930"/>
      <c r="S70" s="930"/>
      <c r="T70" s="930"/>
      <c r="U70" s="930"/>
      <c r="V70" s="930"/>
      <c r="W70" s="930"/>
      <c r="X70" s="930"/>
      <c r="Y70" s="930"/>
      <c r="Z70" s="930"/>
      <c r="AA70" s="930"/>
      <c r="AB70" s="930"/>
      <c r="AC70" s="930"/>
      <c r="AD70" s="930"/>
      <c r="AE70" s="930"/>
    </row>
    <row r="71" spans="1:31" s="577" customFormat="1" ht="0.15" customHeight="1">
      <c r="A71" s="930">
        <v>2</v>
      </c>
      <c r="B71" s="930"/>
      <c r="C71" s="930" t="s">
        <v>1440</v>
      </c>
      <c r="D71" s="930" t="s">
        <v>1433</v>
      </c>
      <c r="E71" s="930"/>
      <c r="F71" s="930"/>
      <c r="G71" s="930" t="b">
        <v>0</v>
      </c>
      <c r="H71" s="930"/>
      <c r="I71" s="930"/>
      <c r="J71" s="930"/>
      <c r="K71" s="930"/>
      <c r="L71" s="1002" t="s">
        <v>498</v>
      </c>
      <c r="M71" s="997" t="s">
        <v>484</v>
      </c>
      <c r="N71" s="1003"/>
      <c r="O71" s="1003"/>
      <c r="P71" s="999">
        <v>0</v>
      </c>
      <c r="Q71" s="930"/>
      <c r="R71" s="930"/>
      <c r="S71" s="930"/>
      <c r="T71" s="930"/>
      <c r="U71" s="930"/>
      <c r="V71" s="930"/>
      <c r="W71" s="930"/>
      <c r="X71" s="930"/>
      <c r="Y71" s="930"/>
      <c r="Z71" s="930"/>
      <c r="AA71" s="930"/>
      <c r="AB71" s="930"/>
      <c r="AC71" s="930"/>
      <c r="AD71" s="930"/>
      <c r="AE71" s="930"/>
    </row>
    <row r="72" spans="1:31" s="577" customFormat="1" ht="0.15" customHeight="1">
      <c r="A72" s="930">
        <v>2</v>
      </c>
      <c r="B72" s="967" t="s">
        <v>981</v>
      </c>
      <c r="C72" s="930" t="s">
        <v>1441</v>
      </c>
      <c r="D72" s="930" t="s">
        <v>1433</v>
      </c>
      <c r="E72" s="930"/>
      <c r="F72" s="930"/>
      <c r="G72" s="930" t="b">
        <v>0</v>
      </c>
      <c r="H72" s="930"/>
      <c r="I72" s="930"/>
      <c r="J72" s="930"/>
      <c r="K72" s="930"/>
      <c r="L72" s="1002" t="s">
        <v>499</v>
      </c>
      <c r="M72" s="955" t="s">
        <v>314</v>
      </c>
      <c r="N72" s="1000">
        <v>29.544999999999998</v>
      </c>
      <c r="O72" s="1000">
        <v>29.544999999999998</v>
      </c>
      <c r="P72" s="1001">
        <v>0</v>
      </c>
      <c r="Q72" s="930"/>
      <c r="R72" s="930"/>
      <c r="S72" s="930"/>
      <c r="T72" s="930"/>
      <c r="U72" s="930"/>
      <c r="V72" s="930"/>
      <c r="W72" s="930"/>
      <c r="X72" s="930"/>
      <c r="Y72" s="930"/>
      <c r="Z72" s="930"/>
      <c r="AA72" s="930"/>
      <c r="AB72" s="930"/>
      <c r="AC72" s="930"/>
      <c r="AD72" s="930"/>
      <c r="AE72" s="930"/>
    </row>
    <row r="73" spans="1:31" s="577" customFormat="1" ht="0.15" customHeight="1">
      <c r="A73" s="930">
        <v>2</v>
      </c>
      <c r="B73" s="930"/>
      <c r="C73" s="930" t="s">
        <v>1442</v>
      </c>
      <c r="D73" s="930" t="s">
        <v>1433</v>
      </c>
      <c r="E73" s="930"/>
      <c r="F73" s="930"/>
      <c r="G73" s="930" t="b">
        <v>0</v>
      </c>
      <c r="H73" s="930"/>
      <c r="I73" s="930"/>
      <c r="J73" s="930"/>
      <c r="K73" s="930"/>
      <c r="L73" s="1002" t="s">
        <v>500</v>
      </c>
      <c r="M73" s="997" t="s">
        <v>501</v>
      </c>
      <c r="N73" s="1003"/>
      <c r="O73" s="1003"/>
      <c r="P73" s="999">
        <v>0</v>
      </c>
      <c r="Q73" s="930"/>
      <c r="R73" s="930"/>
      <c r="S73" s="930"/>
      <c r="T73" s="930"/>
      <c r="U73" s="930"/>
      <c r="V73" s="930"/>
      <c r="W73" s="930"/>
      <c r="X73" s="930"/>
      <c r="Y73" s="930"/>
      <c r="Z73" s="930"/>
      <c r="AA73" s="930"/>
      <c r="AB73" s="930"/>
      <c r="AC73" s="930"/>
      <c r="AD73" s="930"/>
      <c r="AE73" s="930"/>
    </row>
    <row r="74" spans="1:31" s="577" customFormat="1" ht="0.15" customHeight="1">
      <c r="A74" s="930">
        <v>2</v>
      </c>
      <c r="B74" s="930"/>
      <c r="C74" s="930" t="s">
        <v>1443</v>
      </c>
      <c r="D74" s="930" t="s">
        <v>1433</v>
      </c>
      <c r="E74" s="930"/>
      <c r="F74" s="930"/>
      <c r="G74" s="930" t="b">
        <v>0</v>
      </c>
      <c r="H74" s="930"/>
      <c r="I74" s="930"/>
      <c r="J74" s="930"/>
      <c r="K74" s="930"/>
      <c r="L74" s="1002" t="s">
        <v>502</v>
      </c>
      <c r="M74" s="997" t="s">
        <v>503</v>
      </c>
      <c r="N74" s="1003"/>
      <c r="O74" s="1003"/>
      <c r="P74" s="999">
        <v>0</v>
      </c>
      <c r="Q74" s="930"/>
      <c r="R74" s="930"/>
      <c r="S74" s="930"/>
      <c r="T74" s="930"/>
      <c r="U74" s="930"/>
      <c r="V74" s="930"/>
      <c r="W74" s="930"/>
      <c r="X74" s="930"/>
      <c r="Y74" s="930"/>
      <c r="Z74" s="930"/>
      <c r="AA74" s="930"/>
      <c r="AB74" s="930"/>
      <c r="AC74" s="930"/>
      <c r="AD74" s="930"/>
      <c r="AE74" s="930"/>
    </row>
    <row r="75" spans="1:31" s="577" customFormat="1" ht="0.15" customHeight="1">
      <c r="A75" s="930">
        <v>2</v>
      </c>
      <c r="B75" s="930"/>
      <c r="C75" s="930"/>
      <c r="D75" s="930"/>
      <c r="E75" s="930"/>
      <c r="F75" s="930"/>
      <c r="G75" s="930" t="b">
        <v>0</v>
      </c>
      <c r="H75" s="930"/>
      <c r="I75" s="930"/>
      <c r="J75" s="930"/>
      <c r="K75" s="930"/>
      <c r="L75" s="992" t="s">
        <v>988</v>
      </c>
      <c r="M75" s="338"/>
      <c r="N75" s="339"/>
      <c r="O75" s="339"/>
      <c r="P75" s="512"/>
      <c r="Q75" s="930"/>
      <c r="R75" s="930"/>
      <c r="S75" s="930"/>
      <c r="T75" s="930"/>
      <c r="U75" s="930"/>
      <c r="V75" s="930"/>
      <c r="W75" s="930"/>
      <c r="X75" s="930"/>
      <c r="Y75" s="930"/>
      <c r="Z75" s="930"/>
      <c r="AA75" s="930"/>
      <c r="AB75" s="930"/>
      <c r="AC75" s="930"/>
      <c r="AD75" s="930"/>
      <c r="AE75" s="930"/>
    </row>
    <row r="76" spans="1:31" s="577" customFormat="1" ht="0.15" customHeight="1">
      <c r="A76" s="930">
        <v>2</v>
      </c>
      <c r="B76" s="930"/>
      <c r="C76" s="930" t="s">
        <v>1439</v>
      </c>
      <c r="D76" s="930" t="s">
        <v>1434</v>
      </c>
      <c r="E76" s="930"/>
      <c r="F76" s="930"/>
      <c r="G76" s="930" t="b">
        <v>0</v>
      </c>
      <c r="H76" s="930"/>
      <c r="I76" s="930"/>
      <c r="J76" s="930"/>
      <c r="K76" s="930"/>
      <c r="L76" s="1002" t="s">
        <v>497</v>
      </c>
      <c r="M76" s="997" t="s">
        <v>484</v>
      </c>
      <c r="N76" s="1003">
        <v>0</v>
      </c>
      <c r="O76" s="1003">
        <v>0</v>
      </c>
      <c r="P76" s="999">
        <v>0</v>
      </c>
      <c r="Q76" s="930"/>
      <c r="R76" s="930"/>
      <c r="S76" s="930"/>
      <c r="T76" s="930"/>
      <c r="U76" s="930"/>
      <c r="V76" s="930"/>
      <c r="W76" s="930"/>
      <c r="X76" s="930"/>
      <c r="Y76" s="930"/>
      <c r="Z76" s="930"/>
      <c r="AA76" s="930"/>
      <c r="AB76" s="930"/>
      <c r="AC76" s="930"/>
      <c r="AD76" s="930"/>
      <c r="AE76" s="930"/>
    </row>
    <row r="77" spans="1:31" s="577" customFormat="1" ht="0.15" customHeight="1">
      <c r="A77" s="930">
        <v>2</v>
      </c>
      <c r="B77" s="930"/>
      <c r="C77" s="930" t="s">
        <v>1440</v>
      </c>
      <c r="D77" s="930" t="s">
        <v>1434</v>
      </c>
      <c r="E77" s="930"/>
      <c r="F77" s="930"/>
      <c r="G77" s="930" t="b">
        <v>0</v>
      </c>
      <c r="H77" s="930"/>
      <c r="I77" s="930"/>
      <c r="J77" s="930"/>
      <c r="K77" s="930"/>
      <c r="L77" s="1002" t="s">
        <v>498</v>
      </c>
      <c r="M77" s="997" t="s">
        <v>484</v>
      </c>
      <c r="N77" s="1003"/>
      <c r="O77" s="1003"/>
      <c r="P77" s="999">
        <v>0</v>
      </c>
      <c r="Q77" s="930"/>
      <c r="R77" s="930"/>
      <c r="S77" s="930"/>
      <c r="T77" s="930"/>
      <c r="U77" s="930"/>
      <c r="V77" s="930"/>
      <c r="W77" s="930"/>
      <c r="X77" s="930"/>
      <c r="Y77" s="930"/>
      <c r="Z77" s="930"/>
      <c r="AA77" s="930"/>
      <c r="AB77" s="930"/>
      <c r="AC77" s="930"/>
      <c r="AD77" s="930"/>
      <c r="AE77" s="930"/>
    </row>
    <row r="78" spans="1:31" s="577" customFormat="1" ht="0.15" customHeight="1">
      <c r="A78" s="930">
        <v>2</v>
      </c>
      <c r="B78" s="967" t="s">
        <v>982</v>
      </c>
      <c r="C78" s="930" t="s">
        <v>1441</v>
      </c>
      <c r="D78" s="930" t="s">
        <v>1434</v>
      </c>
      <c r="E78" s="930"/>
      <c r="F78" s="930"/>
      <c r="G78" s="930" t="b">
        <v>0</v>
      </c>
      <c r="H78" s="930"/>
      <c r="I78" s="930"/>
      <c r="J78" s="930"/>
      <c r="K78" s="930"/>
      <c r="L78" s="1002" t="s">
        <v>499</v>
      </c>
      <c r="M78" s="997" t="s">
        <v>314</v>
      </c>
      <c r="N78" s="1000">
        <v>29.544999999999998</v>
      </c>
      <c r="O78" s="1000">
        <v>29.544999999999998</v>
      </c>
      <c r="P78" s="1001">
        <v>0</v>
      </c>
      <c r="Q78" s="930"/>
      <c r="R78" s="930"/>
      <c r="S78" s="930"/>
      <c r="T78" s="930"/>
      <c r="U78" s="930"/>
      <c r="V78" s="930"/>
      <c r="W78" s="930"/>
      <c r="X78" s="930"/>
      <c r="Y78" s="930"/>
      <c r="Z78" s="930"/>
      <c r="AA78" s="930"/>
      <c r="AB78" s="930"/>
      <c r="AC78" s="930"/>
      <c r="AD78" s="930"/>
      <c r="AE78" s="930"/>
    </row>
    <row r="79" spans="1:31" s="577" customFormat="1" ht="0.15" customHeight="1">
      <c r="A79" s="930">
        <v>2</v>
      </c>
      <c r="B79" s="930"/>
      <c r="C79" s="930" t="s">
        <v>1442</v>
      </c>
      <c r="D79" s="930" t="s">
        <v>1434</v>
      </c>
      <c r="E79" s="930"/>
      <c r="F79" s="930"/>
      <c r="G79" s="930" t="b">
        <v>0</v>
      </c>
      <c r="H79" s="930"/>
      <c r="I79" s="930"/>
      <c r="J79" s="930"/>
      <c r="K79" s="930"/>
      <c r="L79" s="1002" t="s">
        <v>500</v>
      </c>
      <c r="M79" s="997" t="s">
        <v>501</v>
      </c>
      <c r="N79" s="1003"/>
      <c r="O79" s="1003"/>
      <c r="P79" s="999">
        <v>0</v>
      </c>
      <c r="Q79" s="930"/>
      <c r="R79" s="930"/>
      <c r="S79" s="930"/>
      <c r="T79" s="930"/>
      <c r="U79" s="930"/>
      <c r="V79" s="930"/>
      <c r="W79" s="930"/>
      <c r="X79" s="930"/>
      <c r="Y79" s="930"/>
      <c r="Z79" s="930"/>
      <c r="AA79" s="930"/>
      <c r="AB79" s="930"/>
      <c r="AC79" s="930"/>
      <c r="AD79" s="930"/>
      <c r="AE79" s="930"/>
    </row>
    <row r="80" spans="1:31" s="577" customFormat="1" ht="0.15" customHeight="1">
      <c r="A80" s="930">
        <v>2</v>
      </c>
      <c r="B80" s="930"/>
      <c r="C80" s="930" t="s">
        <v>1443</v>
      </c>
      <c r="D80" s="930" t="s">
        <v>1434</v>
      </c>
      <c r="E80" s="930"/>
      <c r="F80" s="930"/>
      <c r="G80" s="930" t="b">
        <v>0</v>
      </c>
      <c r="H80" s="930"/>
      <c r="I80" s="930"/>
      <c r="J80" s="930"/>
      <c r="K80" s="930"/>
      <c r="L80" s="1002" t="s">
        <v>502</v>
      </c>
      <c r="M80" s="997" t="s">
        <v>503</v>
      </c>
      <c r="N80" s="1003"/>
      <c r="O80" s="1003"/>
      <c r="P80" s="999">
        <v>0</v>
      </c>
      <c r="Q80" s="930"/>
      <c r="R80" s="930"/>
      <c r="S80" s="930"/>
      <c r="T80" s="930"/>
      <c r="U80" s="930"/>
      <c r="V80" s="930"/>
      <c r="W80" s="930"/>
      <c r="X80" s="930"/>
      <c r="Y80" s="930"/>
      <c r="Z80" s="930"/>
      <c r="AA80" s="930"/>
      <c r="AB80" s="930"/>
      <c r="AC80" s="930"/>
      <c r="AD80" s="930"/>
      <c r="AE80" s="930"/>
    </row>
    <row r="81" spans="1:31" s="577" customFormat="1" ht="0.15" customHeight="1">
      <c r="A81" s="930">
        <v>2</v>
      </c>
      <c r="B81" s="930"/>
      <c r="C81" s="930"/>
      <c r="D81" s="930"/>
      <c r="E81" s="930"/>
      <c r="F81" s="930"/>
      <c r="G81" s="930" t="b">
        <v>0</v>
      </c>
      <c r="H81" s="930"/>
      <c r="I81" s="930"/>
      <c r="J81" s="930"/>
      <c r="K81" s="930"/>
      <c r="L81" s="992" t="s">
        <v>989</v>
      </c>
      <c r="M81" s="338"/>
      <c r="N81" s="339"/>
      <c r="O81" s="339"/>
      <c r="P81" s="512"/>
      <c r="Q81" s="930"/>
      <c r="R81" s="930"/>
      <c r="S81" s="930"/>
      <c r="T81" s="930"/>
      <c r="U81" s="930"/>
      <c r="V81" s="930"/>
      <c r="W81" s="930"/>
      <c r="X81" s="930"/>
      <c r="Y81" s="930"/>
      <c r="Z81" s="930"/>
      <c r="AA81" s="930"/>
      <c r="AB81" s="930"/>
      <c r="AC81" s="930"/>
      <c r="AD81" s="930"/>
      <c r="AE81" s="930"/>
    </row>
    <row r="82" spans="1:31" s="577" customFormat="1" ht="0.15" customHeight="1">
      <c r="A82" s="930">
        <v>2</v>
      </c>
      <c r="B82" s="930"/>
      <c r="C82" s="930" t="s">
        <v>1439</v>
      </c>
      <c r="D82" s="930" t="s">
        <v>1436</v>
      </c>
      <c r="E82" s="930"/>
      <c r="F82" s="930"/>
      <c r="G82" s="930" t="b">
        <v>0</v>
      </c>
      <c r="H82" s="930"/>
      <c r="I82" s="930"/>
      <c r="J82" s="930"/>
      <c r="K82" s="930"/>
      <c r="L82" s="1002" t="s">
        <v>497</v>
      </c>
      <c r="M82" s="997" t="s">
        <v>484</v>
      </c>
      <c r="N82" s="1003">
        <v>0</v>
      </c>
      <c r="O82" s="1003">
        <v>0</v>
      </c>
      <c r="P82" s="999">
        <v>0</v>
      </c>
      <c r="Q82" s="930"/>
      <c r="R82" s="930"/>
      <c r="S82" s="930"/>
      <c r="T82" s="930"/>
      <c r="U82" s="930"/>
      <c r="V82" s="930"/>
      <c r="W82" s="930"/>
      <c r="X82" s="930"/>
      <c r="Y82" s="930"/>
      <c r="Z82" s="930"/>
      <c r="AA82" s="930"/>
      <c r="AB82" s="930"/>
      <c r="AC82" s="930"/>
      <c r="AD82" s="930"/>
      <c r="AE82" s="930"/>
    </row>
    <row r="83" spans="1:31" s="577" customFormat="1" ht="0.15" customHeight="1">
      <c r="A83" s="930">
        <v>2</v>
      </c>
      <c r="B83" s="930"/>
      <c r="C83" s="930" t="s">
        <v>1440</v>
      </c>
      <c r="D83" s="930" t="s">
        <v>1436</v>
      </c>
      <c r="E83" s="930"/>
      <c r="F83" s="930"/>
      <c r="G83" s="930" t="b">
        <v>0</v>
      </c>
      <c r="H83" s="930"/>
      <c r="I83" s="930"/>
      <c r="J83" s="930"/>
      <c r="K83" s="930"/>
      <c r="L83" s="1002" t="s">
        <v>498</v>
      </c>
      <c r="M83" s="997" t="s">
        <v>484</v>
      </c>
      <c r="N83" s="1003"/>
      <c r="O83" s="1003"/>
      <c r="P83" s="999">
        <v>0</v>
      </c>
      <c r="Q83" s="930"/>
      <c r="R83" s="930"/>
      <c r="S83" s="930"/>
      <c r="T83" s="930"/>
      <c r="U83" s="930"/>
      <c r="V83" s="930"/>
      <c r="W83" s="930"/>
      <c r="X83" s="930"/>
      <c r="Y83" s="930"/>
      <c r="Z83" s="930"/>
      <c r="AA83" s="930"/>
      <c r="AB83" s="930"/>
      <c r="AC83" s="930"/>
      <c r="AD83" s="930"/>
      <c r="AE83" s="930"/>
    </row>
    <row r="84" spans="1:31" s="577" customFormat="1" ht="0.15" customHeight="1">
      <c r="A84" s="930">
        <v>2</v>
      </c>
      <c r="B84" s="967" t="s">
        <v>983</v>
      </c>
      <c r="C84" s="930" t="s">
        <v>1441</v>
      </c>
      <c r="D84" s="930" t="s">
        <v>1436</v>
      </c>
      <c r="E84" s="930"/>
      <c r="F84" s="930"/>
      <c r="G84" s="930" t="b">
        <v>0</v>
      </c>
      <c r="H84" s="930"/>
      <c r="I84" s="930"/>
      <c r="J84" s="930"/>
      <c r="K84" s="930"/>
      <c r="L84" s="1002" t="s">
        <v>499</v>
      </c>
      <c r="M84" s="997" t="s">
        <v>314</v>
      </c>
      <c r="N84" s="1000">
        <v>18.63</v>
      </c>
      <c r="O84" s="1000">
        <v>18.63</v>
      </c>
      <c r="P84" s="1001">
        <v>0</v>
      </c>
      <c r="Q84" s="930"/>
      <c r="R84" s="930"/>
      <c r="S84" s="930"/>
      <c r="T84" s="930"/>
      <c r="U84" s="930"/>
      <c r="V84" s="930"/>
      <c r="W84" s="930"/>
      <c r="X84" s="930"/>
      <c r="Y84" s="930"/>
      <c r="Z84" s="930"/>
      <c r="AA84" s="930"/>
      <c r="AB84" s="930"/>
      <c r="AC84" s="930"/>
      <c r="AD84" s="930"/>
      <c r="AE84" s="930"/>
    </row>
    <row r="85" spans="1:31" s="577" customFormat="1" ht="0.15" customHeight="1">
      <c r="A85" s="930">
        <v>2</v>
      </c>
      <c r="B85" s="930"/>
      <c r="C85" s="930" t="s">
        <v>1442</v>
      </c>
      <c r="D85" s="930" t="s">
        <v>1436</v>
      </c>
      <c r="E85" s="930"/>
      <c r="F85" s="930"/>
      <c r="G85" s="930" t="b">
        <v>0</v>
      </c>
      <c r="H85" s="930"/>
      <c r="I85" s="930"/>
      <c r="J85" s="930"/>
      <c r="K85" s="930"/>
      <c r="L85" s="1002" t="s">
        <v>500</v>
      </c>
      <c r="M85" s="997" t="s">
        <v>501</v>
      </c>
      <c r="N85" s="1003"/>
      <c r="O85" s="1003"/>
      <c r="P85" s="999">
        <v>0</v>
      </c>
      <c r="Q85" s="930"/>
      <c r="R85" s="930"/>
      <c r="S85" s="930"/>
      <c r="T85" s="930"/>
      <c r="U85" s="930"/>
      <c r="V85" s="930"/>
      <c r="W85" s="930"/>
      <c r="X85" s="930"/>
      <c r="Y85" s="930"/>
      <c r="Z85" s="930"/>
      <c r="AA85" s="930"/>
      <c r="AB85" s="930"/>
      <c r="AC85" s="930"/>
      <c r="AD85" s="930"/>
      <c r="AE85" s="930"/>
    </row>
    <row r="86" spans="1:31" s="577" customFormat="1" ht="0.15" customHeight="1">
      <c r="A86" s="930">
        <v>2</v>
      </c>
      <c r="B86" s="930"/>
      <c r="C86" s="930" t="s">
        <v>1443</v>
      </c>
      <c r="D86" s="930" t="s">
        <v>1436</v>
      </c>
      <c r="E86" s="930"/>
      <c r="F86" s="930"/>
      <c r="G86" s="930" t="b">
        <v>0</v>
      </c>
      <c r="H86" s="930"/>
      <c r="I86" s="930"/>
      <c r="J86" s="930"/>
      <c r="K86" s="930"/>
      <c r="L86" s="1002" t="s">
        <v>502</v>
      </c>
      <c r="M86" s="997" t="s">
        <v>503</v>
      </c>
      <c r="N86" s="1003"/>
      <c r="O86" s="1003"/>
      <c r="P86" s="999">
        <v>0</v>
      </c>
      <c r="Q86" s="930"/>
      <c r="R86" s="930"/>
      <c r="S86" s="930"/>
      <c r="T86" s="930"/>
      <c r="U86" s="930"/>
      <c r="V86" s="930"/>
      <c r="W86" s="930"/>
      <c r="X86" s="930"/>
      <c r="Y86" s="930"/>
      <c r="Z86" s="930"/>
      <c r="AA86" s="930"/>
      <c r="AB86" s="930"/>
      <c r="AC86" s="930"/>
      <c r="AD86" s="930"/>
      <c r="AE86" s="930"/>
    </row>
    <row r="87" spans="1:31" s="577" customFormat="1" ht="0.15" customHeight="1">
      <c r="A87" s="930">
        <v>2</v>
      </c>
      <c r="B87" s="930"/>
      <c r="C87" s="930"/>
      <c r="D87" s="930"/>
      <c r="E87" s="930"/>
      <c r="F87" s="930"/>
      <c r="G87" s="930" t="b">
        <v>0</v>
      </c>
      <c r="H87" s="930"/>
      <c r="I87" s="930"/>
      <c r="J87" s="930"/>
      <c r="K87" s="930"/>
      <c r="L87" s="992" t="s">
        <v>989</v>
      </c>
      <c r="M87" s="338"/>
      <c r="N87" s="339"/>
      <c r="O87" s="339"/>
      <c r="P87" s="512"/>
      <c r="Q87" s="930"/>
      <c r="R87" s="930"/>
      <c r="S87" s="930"/>
      <c r="T87" s="930"/>
      <c r="U87" s="930"/>
      <c r="V87" s="930"/>
      <c r="W87" s="930"/>
      <c r="X87" s="930"/>
      <c r="Y87" s="930"/>
      <c r="Z87" s="930"/>
      <c r="AA87" s="930"/>
      <c r="AB87" s="930"/>
      <c r="AC87" s="930"/>
      <c r="AD87" s="930"/>
      <c r="AE87" s="930"/>
    </row>
    <row r="88" spans="1:31" s="577" customFormat="1" ht="0.15" customHeight="1">
      <c r="A88" s="930">
        <v>2</v>
      </c>
      <c r="B88" s="930"/>
      <c r="C88" s="930" t="s">
        <v>1439</v>
      </c>
      <c r="D88" s="930" t="s">
        <v>1437</v>
      </c>
      <c r="E88" s="930"/>
      <c r="F88" s="930"/>
      <c r="G88" s="930" t="b">
        <v>0</v>
      </c>
      <c r="H88" s="930"/>
      <c r="I88" s="930"/>
      <c r="J88" s="930"/>
      <c r="K88" s="930"/>
      <c r="L88" s="1002" t="s">
        <v>497</v>
      </c>
      <c r="M88" s="997" t="s">
        <v>484</v>
      </c>
      <c r="N88" s="1003">
        <v>0</v>
      </c>
      <c r="O88" s="1003">
        <v>0</v>
      </c>
      <c r="P88" s="999">
        <v>0</v>
      </c>
      <c r="Q88" s="930"/>
      <c r="R88" s="930"/>
      <c r="S88" s="930"/>
      <c r="T88" s="930"/>
      <c r="U88" s="930"/>
      <c r="V88" s="930"/>
      <c r="W88" s="930"/>
      <c r="X88" s="930"/>
      <c r="Y88" s="930"/>
      <c r="Z88" s="930"/>
      <c r="AA88" s="930"/>
      <c r="AB88" s="930"/>
      <c r="AC88" s="930"/>
      <c r="AD88" s="930"/>
      <c r="AE88" s="930"/>
    </row>
    <row r="89" spans="1:31" s="577" customFormat="1" ht="0.15" customHeight="1">
      <c r="A89" s="930">
        <v>2</v>
      </c>
      <c r="B89" s="930"/>
      <c r="C89" s="930" t="s">
        <v>1440</v>
      </c>
      <c r="D89" s="930" t="s">
        <v>1437</v>
      </c>
      <c r="E89" s="930"/>
      <c r="F89" s="930"/>
      <c r="G89" s="930" t="b">
        <v>0</v>
      </c>
      <c r="H89" s="930"/>
      <c r="I89" s="930"/>
      <c r="J89" s="930"/>
      <c r="K89" s="930"/>
      <c r="L89" s="1002" t="s">
        <v>498</v>
      </c>
      <c r="M89" s="997" t="s">
        <v>484</v>
      </c>
      <c r="N89" s="1003"/>
      <c r="O89" s="1003"/>
      <c r="P89" s="999">
        <v>0</v>
      </c>
      <c r="Q89" s="930"/>
      <c r="R89" s="930"/>
      <c r="S89" s="930"/>
      <c r="T89" s="930"/>
      <c r="U89" s="930"/>
      <c r="V89" s="930"/>
      <c r="W89" s="930"/>
      <c r="X89" s="930"/>
      <c r="Y89" s="930"/>
      <c r="Z89" s="930"/>
      <c r="AA89" s="930"/>
      <c r="AB89" s="930"/>
      <c r="AC89" s="930"/>
      <c r="AD89" s="930"/>
      <c r="AE89" s="930"/>
    </row>
    <row r="90" spans="1:31" s="577" customFormat="1" ht="0.15" customHeight="1">
      <c r="A90" s="930">
        <v>2</v>
      </c>
      <c r="B90" s="967" t="s">
        <v>984</v>
      </c>
      <c r="C90" s="930" t="s">
        <v>1441</v>
      </c>
      <c r="D90" s="930" t="s">
        <v>1437</v>
      </c>
      <c r="E90" s="930"/>
      <c r="F90" s="930"/>
      <c r="G90" s="930" t="b">
        <v>0</v>
      </c>
      <c r="H90" s="930"/>
      <c r="I90" s="930"/>
      <c r="J90" s="930"/>
      <c r="K90" s="930"/>
      <c r="L90" s="1002" t="s">
        <v>499</v>
      </c>
      <c r="M90" s="997" t="s">
        <v>314</v>
      </c>
      <c r="N90" s="1000">
        <v>18.63</v>
      </c>
      <c r="O90" s="1000">
        <v>18.63</v>
      </c>
      <c r="P90" s="1001">
        <v>0</v>
      </c>
      <c r="Q90" s="930"/>
      <c r="R90" s="930"/>
      <c r="S90" s="930"/>
      <c r="T90" s="930"/>
      <c r="U90" s="930"/>
      <c r="V90" s="930"/>
      <c r="W90" s="930"/>
      <c r="X90" s="930"/>
      <c r="Y90" s="930"/>
      <c r="Z90" s="930"/>
      <c r="AA90" s="930"/>
      <c r="AB90" s="930"/>
      <c r="AC90" s="930"/>
      <c r="AD90" s="930"/>
      <c r="AE90" s="930"/>
    </row>
    <row r="91" spans="1:31" s="577" customFormat="1" ht="0.15" customHeight="1">
      <c r="A91" s="930">
        <v>2</v>
      </c>
      <c r="B91" s="930"/>
      <c r="C91" s="930" t="s">
        <v>1442</v>
      </c>
      <c r="D91" s="930" t="s">
        <v>1437</v>
      </c>
      <c r="E91" s="930"/>
      <c r="F91" s="930"/>
      <c r="G91" s="930" t="b">
        <v>0</v>
      </c>
      <c r="H91" s="930"/>
      <c r="I91" s="930"/>
      <c r="J91" s="930"/>
      <c r="K91" s="930"/>
      <c r="L91" s="1002" t="s">
        <v>500</v>
      </c>
      <c r="M91" s="997" t="s">
        <v>501</v>
      </c>
      <c r="N91" s="1003"/>
      <c r="O91" s="1003"/>
      <c r="P91" s="999">
        <v>0</v>
      </c>
      <c r="Q91" s="930"/>
      <c r="R91" s="930"/>
      <c r="S91" s="930"/>
      <c r="T91" s="930"/>
      <c r="U91" s="930"/>
      <c r="V91" s="930"/>
      <c r="W91" s="930"/>
      <c r="X91" s="930"/>
      <c r="Y91" s="930"/>
      <c r="Z91" s="930"/>
      <c r="AA91" s="930"/>
      <c r="AB91" s="930"/>
      <c r="AC91" s="930"/>
      <c r="AD91" s="930"/>
      <c r="AE91" s="930"/>
    </row>
    <row r="92" spans="1:31" s="577" customFormat="1" ht="0.15" customHeight="1">
      <c r="A92" s="930">
        <v>2</v>
      </c>
      <c r="B92" s="930"/>
      <c r="C92" s="930" t="s">
        <v>1443</v>
      </c>
      <c r="D92" s="930" t="s">
        <v>1437</v>
      </c>
      <c r="E92" s="930"/>
      <c r="F92" s="930"/>
      <c r="G92" s="930" t="b">
        <v>0</v>
      </c>
      <c r="H92" s="930"/>
      <c r="I92" s="930"/>
      <c r="J92" s="930"/>
      <c r="K92" s="930"/>
      <c r="L92" s="1002" t="s">
        <v>502</v>
      </c>
      <c r="M92" s="997" t="s">
        <v>503</v>
      </c>
      <c r="N92" s="1003"/>
      <c r="O92" s="1003"/>
      <c r="P92" s="999">
        <v>0</v>
      </c>
      <c r="Q92" s="930"/>
      <c r="R92" s="930"/>
      <c r="S92" s="930"/>
      <c r="T92" s="930"/>
      <c r="U92" s="930"/>
      <c r="V92" s="930"/>
      <c r="W92" s="930"/>
      <c r="X92" s="930"/>
      <c r="Y92" s="930"/>
      <c r="Z92" s="930"/>
      <c r="AA92" s="930"/>
      <c r="AB92" s="930"/>
      <c r="AC92" s="930"/>
      <c r="AD92" s="930"/>
      <c r="AE92" s="930"/>
    </row>
    <row r="93" spans="1:31" s="577" customFormat="1">
      <c r="A93" s="769" t="s">
        <v>102</v>
      </c>
      <c r="B93" s="930"/>
      <c r="C93" s="930"/>
      <c r="D93" s="930"/>
      <c r="E93" s="930"/>
      <c r="F93" s="930" t="s">
        <v>822</v>
      </c>
      <c r="G93" s="849"/>
      <c r="H93" s="930"/>
      <c r="I93" s="930"/>
      <c r="J93" s="930"/>
      <c r="K93" s="930"/>
      <c r="L93" s="1164" t="s">
        <v>15</v>
      </c>
      <c r="M93" s="1165"/>
      <c r="N93" s="982" t="s">
        <v>2863</v>
      </c>
      <c r="O93" s="983"/>
      <c r="P93" s="984"/>
      <c r="Q93" s="930"/>
      <c r="R93" s="930"/>
      <c r="S93" s="930"/>
      <c r="T93" s="930"/>
      <c r="U93" s="930"/>
      <c r="V93" s="930"/>
      <c r="W93" s="930"/>
      <c r="X93" s="930"/>
      <c r="Y93" s="930"/>
      <c r="Z93" s="930"/>
      <c r="AA93" s="930"/>
      <c r="AB93" s="930"/>
      <c r="AC93" s="930"/>
      <c r="AD93" s="930"/>
      <c r="AE93" s="930"/>
    </row>
    <row r="94" spans="1:31" s="577" customFormat="1">
      <c r="A94" s="930">
        <v>3</v>
      </c>
      <c r="B94" s="930"/>
      <c r="C94" s="930"/>
      <c r="D94" s="930"/>
      <c r="E94" s="930"/>
      <c r="F94" s="930"/>
      <c r="G94" s="930"/>
      <c r="H94" s="930"/>
      <c r="I94" s="930"/>
      <c r="J94" s="930"/>
      <c r="K94" s="930"/>
      <c r="L94" s="1153" t="s">
        <v>489</v>
      </c>
      <c r="M94" s="1154"/>
      <c r="N94" s="982" t="s">
        <v>824</v>
      </c>
      <c r="O94" s="985"/>
      <c r="P94" s="986"/>
      <c r="Q94" s="930"/>
      <c r="R94" s="930"/>
      <c r="S94" s="930"/>
      <c r="T94" s="930"/>
      <c r="U94" s="930"/>
      <c r="V94" s="930"/>
      <c r="W94" s="930"/>
      <c r="X94" s="930"/>
      <c r="Y94" s="930"/>
      <c r="Z94" s="930"/>
      <c r="AA94" s="930"/>
      <c r="AB94" s="930"/>
      <c r="AC94" s="930"/>
      <c r="AD94" s="930"/>
      <c r="AE94" s="930"/>
    </row>
    <row r="95" spans="1:31" s="577" customFormat="1">
      <c r="A95" s="930">
        <v>3</v>
      </c>
      <c r="B95" s="930"/>
      <c r="C95" s="930"/>
      <c r="D95" s="930"/>
      <c r="E95" s="930"/>
      <c r="F95" s="930"/>
      <c r="G95" s="930"/>
      <c r="H95" s="930"/>
      <c r="I95" s="930"/>
      <c r="J95" s="930"/>
      <c r="K95" s="930"/>
      <c r="L95" s="1153" t="s">
        <v>490</v>
      </c>
      <c r="M95" s="1154"/>
      <c r="N95" s="982" t="s">
        <v>917</v>
      </c>
      <c r="O95" s="985"/>
      <c r="P95" s="986"/>
      <c r="Q95" s="930"/>
      <c r="R95" s="930"/>
      <c r="S95" s="930"/>
      <c r="T95" s="930"/>
      <c r="U95" s="930"/>
      <c r="V95" s="930"/>
      <c r="W95" s="930"/>
      <c r="X95" s="930"/>
      <c r="Y95" s="930"/>
      <c r="Z95" s="930"/>
      <c r="AA95" s="930"/>
      <c r="AB95" s="930"/>
      <c r="AC95" s="930"/>
      <c r="AD95" s="930"/>
      <c r="AE95" s="930"/>
    </row>
    <row r="96" spans="1:31" s="577" customFormat="1">
      <c r="A96" s="930">
        <v>3</v>
      </c>
      <c r="B96" s="930"/>
      <c r="C96" s="930"/>
      <c r="D96" s="930"/>
      <c r="E96" s="930"/>
      <c r="F96" s="930"/>
      <c r="G96" s="930"/>
      <c r="H96" s="930"/>
      <c r="I96" s="930"/>
      <c r="J96" s="930"/>
      <c r="K96" s="930"/>
      <c r="L96" s="1153" t="s">
        <v>267</v>
      </c>
      <c r="M96" s="1154"/>
      <c r="N96" s="1155">
        <v>0</v>
      </c>
      <c r="O96" s="1156"/>
      <c r="P96" s="1157"/>
      <c r="Q96" s="930"/>
      <c r="R96" s="930"/>
      <c r="S96" s="930"/>
      <c r="T96" s="930"/>
      <c r="U96" s="930"/>
      <c r="V96" s="930"/>
      <c r="W96" s="930"/>
      <c r="X96" s="930"/>
      <c r="Y96" s="930"/>
      <c r="Z96" s="930"/>
      <c r="AA96" s="930"/>
      <c r="AB96" s="930"/>
      <c r="AC96" s="930"/>
      <c r="AD96" s="930"/>
      <c r="AE96" s="930"/>
    </row>
    <row r="97" spans="1:31" s="577" customFormat="1">
      <c r="A97" s="930">
        <v>3</v>
      </c>
      <c r="B97" s="930"/>
      <c r="C97" s="930"/>
      <c r="D97" s="930"/>
      <c r="E97" s="930"/>
      <c r="F97" s="930"/>
      <c r="G97" s="930" t="b">
        <v>1</v>
      </c>
      <c r="H97" s="930"/>
      <c r="I97" s="930"/>
      <c r="J97" s="930"/>
      <c r="K97" s="930"/>
      <c r="L97" s="987" t="s">
        <v>491</v>
      </c>
      <c r="M97" s="988"/>
      <c r="N97" s="989"/>
      <c r="O97" s="989"/>
      <c r="P97" s="990"/>
      <c r="Q97" s="930"/>
      <c r="R97" s="930"/>
      <c r="S97" s="930"/>
      <c r="T97" s="930"/>
      <c r="U97" s="930"/>
      <c r="V97" s="930"/>
      <c r="W97" s="930"/>
      <c r="X97" s="930"/>
      <c r="Y97" s="930"/>
      <c r="Z97" s="930"/>
      <c r="AA97" s="930"/>
      <c r="AB97" s="930"/>
      <c r="AC97" s="930"/>
      <c r="AD97" s="930"/>
      <c r="AE97" s="930"/>
    </row>
    <row r="98" spans="1:31" s="326" customFormat="1" ht="22.8">
      <c r="A98" s="930">
        <v>3</v>
      </c>
      <c r="B98" s="930" t="s">
        <v>976</v>
      </c>
      <c r="C98" s="930" t="s">
        <v>1352</v>
      </c>
      <c r="D98" s="930" t="s">
        <v>1433</v>
      </c>
      <c r="E98" s="991"/>
      <c r="F98" s="991"/>
      <c r="G98" s="930" t="b">
        <v>1</v>
      </c>
      <c r="H98" s="991"/>
      <c r="I98" s="991"/>
      <c r="J98" s="991"/>
      <c r="K98" s="991"/>
      <c r="L98" s="992" t="s">
        <v>925</v>
      </c>
      <c r="M98" s="993" t="s">
        <v>484</v>
      </c>
      <c r="N98" s="994">
        <v>30.14</v>
      </c>
      <c r="O98" s="994">
        <v>30.14</v>
      </c>
      <c r="P98" s="995">
        <v>0</v>
      </c>
      <c r="Q98" s="991"/>
      <c r="R98" s="991"/>
      <c r="S98" s="991"/>
      <c r="T98" s="991"/>
      <c r="U98" s="991"/>
      <c r="V98" s="991"/>
      <c r="W98" s="991"/>
      <c r="X98" s="991"/>
      <c r="Y98" s="991"/>
      <c r="Z98" s="991"/>
      <c r="AA98" s="991"/>
      <c r="AB98" s="991"/>
      <c r="AC98" s="991"/>
      <c r="AD98" s="991"/>
      <c r="AE98" s="991"/>
    </row>
    <row r="99" spans="1:31" s="326" customFormat="1" ht="22.8">
      <c r="A99" s="930">
        <v>3</v>
      </c>
      <c r="B99" s="930" t="s">
        <v>977</v>
      </c>
      <c r="C99" s="930" t="s">
        <v>1352</v>
      </c>
      <c r="D99" s="930" t="s">
        <v>1434</v>
      </c>
      <c r="E99" s="991"/>
      <c r="F99" s="991"/>
      <c r="G99" s="930" t="b">
        <v>1</v>
      </c>
      <c r="H99" s="991"/>
      <c r="I99" s="991"/>
      <c r="J99" s="991"/>
      <c r="K99" s="991"/>
      <c r="L99" s="992" t="s">
        <v>926</v>
      </c>
      <c r="M99" s="993" t="s">
        <v>484</v>
      </c>
      <c r="N99" s="994">
        <v>38.549999999999997</v>
      </c>
      <c r="O99" s="994">
        <v>32.659999999999997</v>
      </c>
      <c r="P99" s="995">
        <v>-15.278858625162128</v>
      </c>
      <c r="Q99" s="991"/>
      <c r="R99" s="991"/>
      <c r="S99" s="991"/>
      <c r="T99" s="991"/>
      <c r="U99" s="991"/>
      <c r="V99" s="991"/>
      <c r="W99" s="991"/>
      <c r="X99" s="991"/>
      <c r="Y99" s="991"/>
      <c r="Z99" s="991"/>
      <c r="AA99" s="991"/>
      <c r="AB99" s="991"/>
      <c r="AC99" s="991"/>
      <c r="AD99" s="991"/>
      <c r="AE99" s="991"/>
    </row>
    <row r="100" spans="1:31" s="577" customFormat="1">
      <c r="A100" s="930">
        <v>3</v>
      </c>
      <c r="B100" s="930"/>
      <c r="C100" s="930" t="s">
        <v>1353</v>
      </c>
      <c r="D100" s="930" t="s">
        <v>1435</v>
      </c>
      <c r="E100" s="930"/>
      <c r="F100" s="930"/>
      <c r="G100" s="930" t="b">
        <v>1</v>
      </c>
      <c r="H100" s="930"/>
      <c r="I100" s="930"/>
      <c r="J100" s="930"/>
      <c r="K100" s="930"/>
      <c r="L100" s="996" t="s">
        <v>492</v>
      </c>
      <c r="M100" s="997" t="s">
        <v>142</v>
      </c>
      <c r="N100" s="998">
        <v>127.90311877903117</v>
      </c>
      <c r="O100" s="998">
        <v>108.3609820836098</v>
      </c>
      <c r="P100" s="999"/>
      <c r="Q100" s="930"/>
      <c r="R100" s="930"/>
      <c r="S100" s="930"/>
      <c r="T100" s="930"/>
      <c r="U100" s="930"/>
      <c r="V100" s="930"/>
      <c r="W100" s="930"/>
      <c r="X100" s="930"/>
      <c r="Y100" s="930"/>
      <c r="Z100" s="930"/>
      <c r="AA100" s="930"/>
      <c r="AB100" s="930"/>
      <c r="AC100" s="930"/>
      <c r="AD100" s="930"/>
      <c r="AE100" s="930"/>
    </row>
    <row r="101" spans="1:31" s="577" customFormat="1">
      <c r="A101" s="930">
        <v>3</v>
      </c>
      <c r="B101" s="967" t="s">
        <v>985</v>
      </c>
      <c r="C101" s="930" t="s">
        <v>1354</v>
      </c>
      <c r="D101" s="930" t="s">
        <v>1435</v>
      </c>
      <c r="E101" s="930"/>
      <c r="F101" s="930"/>
      <c r="G101" s="930" t="b">
        <v>1</v>
      </c>
      <c r="H101" s="930"/>
      <c r="I101" s="930"/>
      <c r="J101" s="930"/>
      <c r="K101" s="930"/>
      <c r="L101" s="996" t="s">
        <v>493</v>
      </c>
      <c r="M101" s="997" t="s">
        <v>314</v>
      </c>
      <c r="N101" s="1000">
        <v>21.65</v>
      </c>
      <c r="O101" s="1000">
        <v>21.65</v>
      </c>
      <c r="P101" s="1001">
        <v>0</v>
      </c>
      <c r="Q101" s="930"/>
      <c r="R101" s="930"/>
      <c r="S101" s="930"/>
      <c r="T101" s="930"/>
      <c r="U101" s="930"/>
      <c r="V101" s="930"/>
      <c r="W101" s="930"/>
      <c r="X101" s="930"/>
      <c r="Y101" s="930"/>
      <c r="Z101" s="930"/>
      <c r="AA101" s="930"/>
      <c r="AB101" s="930"/>
      <c r="AC101" s="930"/>
      <c r="AD101" s="930"/>
      <c r="AE101" s="930"/>
    </row>
    <row r="102" spans="1:31" s="326" customFormat="1">
      <c r="A102" s="930">
        <v>3</v>
      </c>
      <c r="B102" s="967" t="s">
        <v>979</v>
      </c>
      <c r="C102" s="930" t="s">
        <v>1352</v>
      </c>
      <c r="D102" s="930" t="s">
        <v>1436</v>
      </c>
      <c r="E102" s="991"/>
      <c r="F102" s="991"/>
      <c r="G102" s="930" t="b">
        <v>1</v>
      </c>
      <c r="H102" s="991"/>
      <c r="I102" s="991"/>
      <c r="J102" s="991"/>
      <c r="K102" s="991"/>
      <c r="L102" s="992" t="s">
        <v>494</v>
      </c>
      <c r="M102" s="993" t="s">
        <v>484</v>
      </c>
      <c r="N102" s="994">
        <v>30.14</v>
      </c>
      <c r="O102" s="994">
        <v>30.14</v>
      </c>
      <c r="P102" s="995">
        <v>0</v>
      </c>
      <c r="Q102" s="991"/>
      <c r="R102" s="991"/>
      <c r="S102" s="991"/>
      <c r="T102" s="991"/>
      <c r="U102" s="991"/>
      <c r="V102" s="991"/>
      <c r="W102" s="991"/>
      <c r="X102" s="991"/>
      <c r="Y102" s="991"/>
      <c r="Z102" s="991"/>
      <c r="AA102" s="991"/>
      <c r="AB102" s="991"/>
      <c r="AC102" s="991"/>
      <c r="AD102" s="991"/>
      <c r="AE102" s="991"/>
    </row>
    <row r="103" spans="1:31" s="326" customFormat="1">
      <c r="A103" s="930">
        <v>3</v>
      </c>
      <c r="B103" s="967" t="s">
        <v>978</v>
      </c>
      <c r="C103" s="930" t="s">
        <v>1352</v>
      </c>
      <c r="D103" s="930" t="s">
        <v>1437</v>
      </c>
      <c r="E103" s="991"/>
      <c r="F103" s="991"/>
      <c r="G103" s="930" t="b">
        <v>1</v>
      </c>
      <c r="H103" s="991"/>
      <c r="I103" s="991"/>
      <c r="J103" s="991"/>
      <c r="K103" s="991"/>
      <c r="L103" s="992" t="s">
        <v>495</v>
      </c>
      <c r="M103" s="993" t="s">
        <v>484</v>
      </c>
      <c r="N103" s="994">
        <v>38.549999999999997</v>
      </c>
      <c r="O103" s="994">
        <v>32.659999999999997</v>
      </c>
      <c r="P103" s="995">
        <v>-15.278858625162128</v>
      </c>
      <c r="Q103" s="991"/>
      <c r="R103" s="991"/>
      <c r="S103" s="991"/>
      <c r="T103" s="991"/>
      <c r="U103" s="991"/>
      <c r="V103" s="991"/>
      <c r="W103" s="991"/>
      <c r="X103" s="991"/>
      <c r="Y103" s="991"/>
      <c r="Z103" s="991"/>
      <c r="AA103" s="991"/>
      <c r="AB103" s="991"/>
      <c r="AC103" s="991"/>
      <c r="AD103" s="991"/>
      <c r="AE103" s="991"/>
    </row>
    <row r="104" spans="1:31" s="577" customFormat="1">
      <c r="A104" s="930">
        <v>3</v>
      </c>
      <c r="B104" s="967"/>
      <c r="C104" s="930" t="s">
        <v>1353</v>
      </c>
      <c r="D104" s="930" t="s">
        <v>1438</v>
      </c>
      <c r="E104" s="930"/>
      <c r="F104" s="930"/>
      <c r="G104" s="930" t="b">
        <v>1</v>
      </c>
      <c r="H104" s="930"/>
      <c r="I104" s="930"/>
      <c r="J104" s="930"/>
      <c r="K104" s="930"/>
      <c r="L104" s="996" t="s">
        <v>492</v>
      </c>
      <c r="M104" s="997" t="s">
        <v>142</v>
      </c>
      <c r="N104" s="998">
        <v>127.90311877903117</v>
      </c>
      <c r="O104" s="998">
        <v>108.3609820836098</v>
      </c>
      <c r="P104" s="999"/>
      <c r="Q104" s="930"/>
      <c r="R104" s="930"/>
      <c r="S104" s="930"/>
      <c r="T104" s="930"/>
      <c r="U104" s="930"/>
      <c r="V104" s="930"/>
      <c r="W104" s="930"/>
      <c r="X104" s="930"/>
      <c r="Y104" s="930"/>
      <c r="Z104" s="930"/>
      <c r="AA104" s="930"/>
      <c r="AB104" s="930"/>
      <c r="AC104" s="930"/>
      <c r="AD104" s="930"/>
      <c r="AE104" s="930"/>
    </row>
    <row r="105" spans="1:31" s="577" customFormat="1">
      <c r="A105" s="930">
        <v>3</v>
      </c>
      <c r="B105" s="967" t="s">
        <v>986</v>
      </c>
      <c r="C105" s="930" t="s">
        <v>1354</v>
      </c>
      <c r="D105" s="930" t="s">
        <v>1438</v>
      </c>
      <c r="E105" s="930"/>
      <c r="F105" s="930"/>
      <c r="G105" s="930" t="b">
        <v>1</v>
      </c>
      <c r="H105" s="930"/>
      <c r="I105" s="930"/>
      <c r="J105" s="930"/>
      <c r="K105" s="930"/>
      <c r="L105" s="996" t="s">
        <v>980</v>
      </c>
      <c r="M105" s="955" t="s">
        <v>314</v>
      </c>
      <c r="N105" s="1000">
        <v>12.6</v>
      </c>
      <c r="O105" s="1000">
        <v>12.6</v>
      </c>
      <c r="P105" s="1001">
        <v>0</v>
      </c>
      <c r="Q105" s="930"/>
      <c r="R105" s="930"/>
      <c r="S105" s="930"/>
      <c r="T105" s="930"/>
      <c r="U105" s="930"/>
      <c r="V105" s="930"/>
      <c r="W105" s="930"/>
      <c r="X105" s="930"/>
      <c r="Y105" s="930"/>
      <c r="Z105" s="930"/>
      <c r="AA105" s="930"/>
      <c r="AB105" s="930"/>
      <c r="AC105" s="930"/>
      <c r="AD105" s="930"/>
      <c r="AE105" s="930"/>
    </row>
    <row r="106" spans="1:31" s="577" customFormat="1" ht="0.15" customHeight="1">
      <c r="A106" s="930">
        <v>3</v>
      </c>
      <c r="B106" s="930"/>
      <c r="C106" s="930"/>
      <c r="D106" s="930"/>
      <c r="E106" s="930"/>
      <c r="F106" s="930"/>
      <c r="G106" s="930" t="b">
        <v>0</v>
      </c>
      <c r="H106" s="930"/>
      <c r="I106" s="930"/>
      <c r="J106" s="930"/>
      <c r="K106" s="930"/>
      <c r="L106" s="987" t="s">
        <v>496</v>
      </c>
      <c r="M106" s="988"/>
      <c r="N106" s="989"/>
      <c r="O106" s="989"/>
      <c r="P106" s="990"/>
      <c r="Q106" s="930"/>
      <c r="R106" s="930"/>
      <c r="S106" s="930"/>
      <c r="T106" s="930"/>
      <c r="U106" s="930"/>
      <c r="V106" s="930"/>
      <c r="W106" s="930"/>
      <c r="X106" s="930"/>
      <c r="Y106" s="930"/>
      <c r="Z106" s="930"/>
      <c r="AA106" s="930"/>
      <c r="AB106" s="930"/>
      <c r="AC106" s="930"/>
      <c r="AD106" s="930"/>
      <c r="AE106" s="930"/>
    </row>
    <row r="107" spans="1:31" s="577" customFormat="1" ht="0.15" customHeight="1">
      <c r="A107" s="930">
        <v>3</v>
      </c>
      <c r="B107" s="930"/>
      <c r="C107" s="930"/>
      <c r="D107" s="930"/>
      <c r="E107" s="930"/>
      <c r="F107" s="930"/>
      <c r="G107" s="930" t="b">
        <v>0</v>
      </c>
      <c r="H107" s="930"/>
      <c r="I107" s="930"/>
      <c r="J107" s="930"/>
      <c r="K107" s="930"/>
      <c r="L107" s="337" t="s">
        <v>987</v>
      </c>
      <c r="M107" s="338"/>
      <c r="N107" s="339"/>
      <c r="O107" s="339"/>
      <c r="P107" s="512"/>
      <c r="Q107" s="930"/>
      <c r="R107" s="930"/>
      <c r="S107" s="930"/>
      <c r="T107" s="930"/>
      <c r="U107" s="930"/>
      <c r="V107" s="930"/>
      <c r="W107" s="930"/>
      <c r="X107" s="930"/>
      <c r="Y107" s="930"/>
      <c r="Z107" s="930"/>
      <c r="AA107" s="930"/>
      <c r="AB107" s="930"/>
      <c r="AC107" s="930"/>
      <c r="AD107" s="930"/>
      <c r="AE107" s="930"/>
    </row>
    <row r="108" spans="1:31" s="577" customFormat="1" ht="0.15" customHeight="1">
      <c r="A108" s="930">
        <v>3</v>
      </c>
      <c r="B108" s="930"/>
      <c r="C108" s="930" t="s">
        <v>1439</v>
      </c>
      <c r="D108" s="930" t="s">
        <v>1433</v>
      </c>
      <c r="E108" s="930"/>
      <c r="F108" s="930"/>
      <c r="G108" s="930" t="b">
        <v>0</v>
      </c>
      <c r="H108" s="930"/>
      <c r="I108" s="930"/>
      <c r="J108" s="930"/>
      <c r="K108" s="930"/>
      <c r="L108" s="1002" t="s">
        <v>497</v>
      </c>
      <c r="M108" s="997" t="s">
        <v>484</v>
      </c>
      <c r="N108" s="1003">
        <v>0</v>
      </c>
      <c r="O108" s="1003">
        <v>0</v>
      </c>
      <c r="P108" s="999">
        <v>0</v>
      </c>
      <c r="Q108" s="930"/>
      <c r="R108" s="930"/>
      <c r="S108" s="930"/>
      <c r="T108" s="930"/>
      <c r="U108" s="930"/>
      <c r="V108" s="930"/>
      <c r="W108" s="930"/>
      <c r="X108" s="930"/>
      <c r="Y108" s="930"/>
      <c r="Z108" s="930"/>
      <c r="AA108" s="930"/>
      <c r="AB108" s="930"/>
      <c r="AC108" s="930"/>
      <c r="AD108" s="930"/>
      <c r="AE108" s="930"/>
    </row>
    <row r="109" spans="1:31" s="577" customFormat="1" ht="0.15" customHeight="1">
      <c r="A109" s="930">
        <v>3</v>
      </c>
      <c r="B109" s="930"/>
      <c r="C109" s="930" t="s">
        <v>1440</v>
      </c>
      <c r="D109" s="930" t="s">
        <v>1433</v>
      </c>
      <c r="E109" s="930"/>
      <c r="F109" s="930"/>
      <c r="G109" s="930" t="b">
        <v>0</v>
      </c>
      <c r="H109" s="930"/>
      <c r="I109" s="930"/>
      <c r="J109" s="930"/>
      <c r="K109" s="930"/>
      <c r="L109" s="1002" t="s">
        <v>498</v>
      </c>
      <c r="M109" s="997" t="s">
        <v>484</v>
      </c>
      <c r="N109" s="1003"/>
      <c r="O109" s="1003"/>
      <c r="P109" s="999">
        <v>0</v>
      </c>
      <c r="Q109" s="930"/>
      <c r="R109" s="930"/>
      <c r="S109" s="930"/>
      <c r="T109" s="930"/>
      <c r="U109" s="930"/>
      <c r="V109" s="930"/>
      <c r="W109" s="930"/>
      <c r="X109" s="930"/>
      <c r="Y109" s="930"/>
      <c r="Z109" s="930"/>
      <c r="AA109" s="930"/>
      <c r="AB109" s="930"/>
      <c r="AC109" s="930"/>
      <c r="AD109" s="930"/>
      <c r="AE109" s="930"/>
    </row>
    <row r="110" spans="1:31" s="577" customFormat="1" ht="0.15" customHeight="1">
      <c r="A110" s="930">
        <v>3</v>
      </c>
      <c r="B110" s="967" t="s">
        <v>981</v>
      </c>
      <c r="C110" s="930" t="s">
        <v>1441</v>
      </c>
      <c r="D110" s="930" t="s">
        <v>1433</v>
      </c>
      <c r="E110" s="930"/>
      <c r="F110" s="930"/>
      <c r="G110" s="930" t="b">
        <v>0</v>
      </c>
      <c r="H110" s="930"/>
      <c r="I110" s="930"/>
      <c r="J110" s="930"/>
      <c r="K110" s="930"/>
      <c r="L110" s="1002" t="s">
        <v>499</v>
      </c>
      <c r="M110" s="955" t="s">
        <v>314</v>
      </c>
      <c r="N110" s="1000">
        <v>10.824999999999999</v>
      </c>
      <c r="O110" s="1000">
        <v>10.824999999999999</v>
      </c>
      <c r="P110" s="1001">
        <v>0</v>
      </c>
      <c r="Q110" s="930"/>
      <c r="R110" s="930"/>
      <c r="S110" s="930"/>
      <c r="T110" s="930"/>
      <c r="U110" s="930"/>
      <c r="V110" s="930"/>
      <c r="W110" s="930"/>
      <c r="X110" s="930"/>
      <c r="Y110" s="930"/>
      <c r="Z110" s="930"/>
      <c r="AA110" s="930"/>
      <c r="AB110" s="930"/>
      <c r="AC110" s="930"/>
      <c r="AD110" s="930"/>
      <c r="AE110" s="930"/>
    </row>
    <row r="111" spans="1:31" s="577" customFormat="1" ht="0.15" customHeight="1">
      <c r="A111" s="930">
        <v>3</v>
      </c>
      <c r="B111" s="930"/>
      <c r="C111" s="930" t="s">
        <v>1442</v>
      </c>
      <c r="D111" s="930" t="s">
        <v>1433</v>
      </c>
      <c r="E111" s="930"/>
      <c r="F111" s="930"/>
      <c r="G111" s="930" t="b">
        <v>0</v>
      </c>
      <c r="H111" s="930"/>
      <c r="I111" s="930"/>
      <c r="J111" s="930"/>
      <c r="K111" s="930"/>
      <c r="L111" s="1002" t="s">
        <v>500</v>
      </c>
      <c r="M111" s="997" t="s">
        <v>501</v>
      </c>
      <c r="N111" s="1003"/>
      <c r="O111" s="1003"/>
      <c r="P111" s="999">
        <v>0</v>
      </c>
      <c r="Q111" s="930"/>
      <c r="R111" s="930"/>
      <c r="S111" s="930"/>
      <c r="T111" s="930"/>
      <c r="U111" s="930"/>
      <c r="V111" s="930"/>
      <c r="W111" s="930"/>
      <c r="X111" s="930"/>
      <c r="Y111" s="930"/>
      <c r="Z111" s="930"/>
      <c r="AA111" s="930"/>
      <c r="AB111" s="930"/>
      <c r="AC111" s="930"/>
      <c r="AD111" s="930"/>
      <c r="AE111" s="930"/>
    </row>
    <row r="112" spans="1:31" s="577" customFormat="1" ht="0.15" customHeight="1">
      <c r="A112" s="930">
        <v>3</v>
      </c>
      <c r="B112" s="930"/>
      <c r="C112" s="930" t="s">
        <v>1443</v>
      </c>
      <c r="D112" s="930" t="s">
        <v>1433</v>
      </c>
      <c r="E112" s="930"/>
      <c r="F112" s="930"/>
      <c r="G112" s="930" t="b">
        <v>0</v>
      </c>
      <c r="H112" s="930"/>
      <c r="I112" s="930"/>
      <c r="J112" s="930"/>
      <c r="K112" s="930"/>
      <c r="L112" s="1002" t="s">
        <v>502</v>
      </c>
      <c r="M112" s="997" t="s">
        <v>503</v>
      </c>
      <c r="N112" s="1003"/>
      <c r="O112" s="1003"/>
      <c r="P112" s="999">
        <v>0</v>
      </c>
      <c r="Q112" s="930"/>
      <c r="R112" s="930"/>
      <c r="S112" s="930"/>
      <c r="T112" s="930"/>
      <c r="U112" s="930"/>
      <c r="V112" s="930"/>
      <c r="W112" s="930"/>
      <c r="X112" s="930"/>
      <c r="Y112" s="930"/>
      <c r="Z112" s="930"/>
      <c r="AA112" s="930"/>
      <c r="AB112" s="930"/>
      <c r="AC112" s="930"/>
      <c r="AD112" s="930"/>
      <c r="AE112" s="930"/>
    </row>
    <row r="113" spans="1:31" s="577" customFormat="1" ht="0.15" customHeight="1">
      <c r="A113" s="930">
        <v>3</v>
      </c>
      <c r="B113" s="930"/>
      <c r="C113" s="930"/>
      <c r="D113" s="930"/>
      <c r="E113" s="930"/>
      <c r="F113" s="930"/>
      <c r="G113" s="930" t="b">
        <v>0</v>
      </c>
      <c r="H113" s="930"/>
      <c r="I113" s="930"/>
      <c r="J113" s="930"/>
      <c r="K113" s="930"/>
      <c r="L113" s="992" t="s">
        <v>988</v>
      </c>
      <c r="M113" s="338"/>
      <c r="N113" s="339"/>
      <c r="O113" s="339"/>
      <c r="P113" s="512"/>
      <c r="Q113" s="930"/>
      <c r="R113" s="930"/>
      <c r="S113" s="930"/>
      <c r="T113" s="930"/>
      <c r="U113" s="930"/>
      <c r="V113" s="930"/>
      <c r="W113" s="930"/>
      <c r="X113" s="930"/>
      <c r="Y113" s="930"/>
      <c r="Z113" s="930"/>
      <c r="AA113" s="930"/>
      <c r="AB113" s="930"/>
      <c r="AC113" s="930"/>
      <c r="AD113" s="930"/>
      <c r="AE113" s="930"/>
    </row>
    <row r="114" spans="1:31" s="577" customFormat="1" ht="0.15" customHeight="1">
      <c r="A114" s="930">
        <v>3</v>
      </c>
      <c r="B114" s="930"/>
      <c r="C114" s="930" t="s">
        <v>1439</v>
      </c>
      <c r="D114" s="930" t="s">
        <v>1434</v>
      </c>
      <c r="E114" s="930"/>
      <c r="F114" s="930"/>
      <c r="G114" s="930" t="b">
        <v>0</v>
      </c>
      <c r="H114" s="930"/>
      <c r="I114" s="930"/>
      <c r="J114" s="930"/>
      <c r="K114" s="930"/>
      <c r="L114" s="1002" t="s">
        <v>497</v>
      </c>
      <c r="M114" s="997" t="s">
        <v>484</v>
      </c>
      <c r="N114" s="1003">
        <v>0</v>
      </c>
      <c r="O114" s="1003">
        <v>0</v>
      </c>
      <c r="P114" s="999">
        <v>0</v>
      </c>
      <c r="Q114" s="930"/>
      <c r="R114" s="930"/>
      <c r="S114" s="930"/>
      <c r="T114" s="930"/>
      <c r="U114" s="930"/>
      <c r="V114" s="930"/>
      <c r="W114" s="930"/>
      <c r="X114" s="930"/>
      <c r="Y114" s="930"/>
      <c r="Z114" s="930"/>
      <c r="AA114" s="930"/>
      <c r="AB114" s="930"/>
      <c r="AC114" s="930"/>
      <c r="AD114" s="930"/>
      <c r="AE114" s="930"/>
    </row>
    <row r="115" spans="1:31" s="577" customFormat="1" ht="0.15" customHeight="1">
      <c r="A115" s="930">
        <v>3</v>
      </c>
      <c r="B115" s="930"/>
      <c r="C115" s="930" t="s">
        <v>1440</v>
      </c>
      <c r="D115" s="930" t="s">
        <v>1434</v>
      </c>
      <c r="E115" s="930"/>
      <c r="F115" s="930"/>
      <c r="G115" s="930" t="b">
        <v>0</v>
      </c>
      <c r="H115" s="930"/>
      <c r="I115" s="930"/>
      <c r="J115" s="930"/>
      <c r="K115" s="930"/>
      <c r="L115" s="1002" t="s">
        <v>498</v>
      </c>
      <c r="M115" s="997" t="s">
        <v>484</v>
      </c>
      <c r="N115" s="1003"/>
      <c r="O115" s="1003"/>
      <c r="P115" s="999">
        <v>0</v>
      </c>
      <c r="Q115" s="930"/>
      <c r="R115" s="930"/>
      <c r="S115" s="930"/>
      <c r="T115" s="930"/>
      <c r="U115" s="930"/>
      <c r="V115" s="930"/>
      <c r="W115" s="930"/>
      <c r="X115" s="930"/>
      <c r="Y115" s="930"/>
      <c r="Z115" s="930"/>
      <c r="AA115" s="930"/>
      <c r="AB115" s="930"/>
      <c r="AC115" s="930"/>
      <c r="AD115" s="930"/>
      <c r="AE115" s="930"/>
    </row>
    <row r="116" spans="1:31" s="577" customFormat="1" ht="0.15" customHeight="1">
      <c r="A116" s="930">
        <v>3</v>
      </c>
      <c r="B116" s="967" t="s">
        <v>982</v>
      </c>
      <c r="C116" s="930" t="s">
        <v>1441</v>
      </c>
      <c r="D116" s="930" t="s">
        <v>1434</v>
      </c>
      <c r="E116" s="930"/>
      <c r="F116" s="930"/>
      <c r="G116" s="930" t="b">
        <v>0</v>
      </c>
      <c r="H116" s="930"/>
      <c r="I116" s="930"/>
      <c r="J116" s="930"/>
      <c r="K116" s="930"/>
      <c r="L116" s="1002" t="s">
        <v>499</v>
      </c>
      <c r="M116" s="997" t="s">
        <v>314</v>
      </c>
      <c r="N116" s="1000">
        <v>10.824999999999999</v>
      </c>
      <c r="O116" s="1000">
        <v>10.824999999999999</v>
      </c>
      <c r="P116" s="1001">
        <v>0</v>
      </c>
      <c r="Q116" s="930"/>
      <c r="R116" s="930"/>
      <c r="S116" s="930"/>
      <c r="T116" s="930"/>
      <c r="U116" s="930"/>
      <c r="V116" s="930"/>
      <c r="W116" s="930"/>
      <c r="X116" s="930"/>
      <c r="Y116" s="930"/>
      <c r="Z116" s="930"/>
      <c r="AA116" s="930"/>
      <c r="AB116" s="930"/>
      <c r="AC116" s="930"/>
      <c r="AD116" s="930"/>
      <c r="AE116" s="930"/>
    </row>
    <row r="117" spans="1:31" s="577" customFormat="1" ht="0.15" customHeight="1">
      <c r="A117" s="930">
        <v>3</v>
      </c>
      <c r="B117" s="930"/>
      <c r="C117" s="930" t="s">
        <v>1442</v>
      </c>
      <c r="D117" s="930" t="s">
        <v>1434</v>
      </c>
      <c r="E117" s="930"/>
      <c r="F117" s="930"/>
      <c r="G117" s="930" t="b">
        <v>0</v>
      </c>
      <c r="H117" s="930"/>
      <c r="I117" s="930"/>
      <c r="J117" s="930"/>
      <c r="K117" s="930"/>
      <c r="L117" s="1002" t="s">
        <v>500</v>
      </c>
      <c r="M117" s="997" t="s">
        <v>501</v>
      </c>
      <c r="N117" s="1003"/>
      <c r="O117" s="1003"/>
      <c r="P117" s="999">
        <v>0</v>
      </c>
      <c r="Q117" s="930"/>
      <c r="R117" s="930"/>
      <c r="S117" s="930"/>
      <c r="T117" s="930"/>
      <c r="U117" s="930"/>
      <c r="V117" s="930"/>
      <c r="W117" s="930"/>
      <c r="X117" s="930"/>
      <c r="Y117" s="930"/>
      <c r="Z117" s="930"/>
      <c r="AA117" s="930"/>
      <c r="AB117" s="930"/>
      <c r="AC117" s="930"/>
      <c r="AD117" s="930"/>
      <c r="AE117" s="930"/>
    </row>
    <row r="118" spans="1:31" s="577" customFormat="1" ht="0.15" customHeight="1">
      <c r="A118" s="930">
        <v>3</v>
      </c>
      <c r="B118" s="930"/>
      <c r="C118" s="930" t="s">
        <v>1443</v>
      </c>
      <c r="D118" s="930" t="s">
        <v>1434</v>
      </c>
      <c r="E118" s="930"/>
      <c r="F118" s="930"/>
      <c r="G118" s="930" t="b">
        <v>0</v>
      </c>
      <c r="H118" s="930"/>
      <c r="I118" s="930"/>
      <c r="J118" s="930"/>
      <c r="K118" s="930"/>
      <c r="L118" s="1002" t="s">
        <v>502</v>
      </c>
      <c r="M118" s="997" t="s">
        <v>503</v>
      </c>
      <c r="N118" s="1003"/>
      <c r="O118" s="1003"/>
      <c r="P118" s="999">
        <v>0</v>
      </c>
      <c r="Q118" s="930"/>
      <c r="R118" s="930"/>
      <c r="S118" s="930"/>
      <c r="T118" s="930"/>
      <c r="U118" s="930"/>
      <c r="V118" s="930"/>
      <c r="W118" s="930"/>
      <c r="X118" s="930"/>
      <c r="Y118" s="930"/>
      <c r="Z118" s="930"/>
      <c r="AA118" s="930"/>
      <c r="AB118" s="930"/>
      <c r="AC118" s="930"/>
      <c r="AD118" s="930"/>
      <c r="AE118" s="930"/>
    </row>
    <row r="119" spans="1:31" s="577" customFormat="1" ht="0.15" customHeight="1">
      <c r="A119" s="930">
        <v>3</v>
      </c>
      <c r="B119" s="930"/>
      <c r="C119" s="930"/>
      <c r="D119" s="930"/>
      <c r="E119" s="930"/>
      <c r="F119" s="930"/>
      <c r="G119" s="930" t="b">
        <v>0</v>
      </c>
      <c r="H119" s="930"/>
      <c r="I119" s="930"/>
      <c r="J119" s="930"/>
      <c r="K119" s="930"/>
      <c r="L119" s="992" t="s">
        <v>989</v>
      </c>
      <c r="M119" s="338"/>
      <c r="N119" s="339"/>
      <c r="O119" s="339"/>
      <c r="P119" s="512"/>
      <c r="Q119" s="930"/>
      <c r="R119" s="930"/>
      <c r="S119" s="930"/>
      <c r="T119" s="930"/>
      <c r="U119" s="930"/>
      <c r="V119" s="930"/>
      <c r="W119" s="930"/>
      <c r="X119" s="930"/>
      <c r="Y119" s="930"/>
      <c r="Z119" s="930"/>
      <c r="AA119" s="930"/>
      <c r="AB119" s="930"/>
      <c r="AC119" s="930"/>
      <c r="AD119" s="930"/>
      <c r="AE119" s="930"/>
    </row>
    <row r="120" spans="1:31" s="577" customFormat="1" ht="0.15" customHeight="1">
      <c r="A120" s="930">
        <v>3</v>
      </c>
      <c r="B120" s="930"/>
      <c r="C120" s="930" t="s">
        <v>1439</v>
      </c>
      <c r="D120" s="930" t="s">
        <v>1436</v>
      </c>
      <c r="E120" s="930"/>
      <c r="F120" s="930"/>
      <c r="G120" s="930" t="b">
        <v>0</v>
      </c>
      <c r="H120" s="930"/>
      <c r="I120" s="930"/>
      <c r="J120" s="930"/>
      <c r="K120" s="930"/>
      <c r="L120" s="1002" t="s">
        <v>497</v>
      </c>
      <c r="M120" s="997" t="s">
        <v>484</v>
      </c>
      <c r="N120" s="1003">
        <v>0</v>
      </c>
      <c r="O120" s="1003">
        <v>0</v>
      </c>
      <c r="P120" s="999">
        <v>0</v>
      </c>
      <c r="Q120" s="930"/>
      <c r="R120" s="930"/>
      <c r="S120" s="930"/>
      <c r="T120" s="930"/>
      <c r="U120" s="930"/>
      <c r="V120" s="930"/>
      <c r="W120" s="930"/>
      <c r="X120" s="930"/>
      <c r="Y120" s="930"/>
      <c r="Z120" s="930"/>
      <c r="AA120" s="930"/>
      <c r="AB120" s="930"/>
      <c r="AC120" s="930"/>
      <c r="AD120" s="930"/>
      <c r="AE120" s="930"/>
    </row>
    <row r="121" spans="1:31" s="577" customFormat="1" ht="0.15" customHeight="1">
      <c r="A121" s="930">
        <v>3</v>
      </c>
      <c r="B121" s="930"/>
      <c r="C121" s="930" t="s">
        <v>1440</v>
      </c>
      <c r="D121" s="930" t="s">
        <v>1436</v>
      </c>
      <c r="E121" s="930"/>
      <c r="F121" s="930"/>
      <c r="G121" s="930" t="b">
        <v>0</v>
      </c>
      <c r="H121" s="930"/>
      <c r="I121" s="930"/>
      <c r="J121" s="930"/>
      <c r="K121" s="930"/>
      <c r="L121" s="1002" t="s">
        <v>498</v>
      </c>
      <c r="M121" s="997" t="s">
        <v>484</v>
      </c>
      <c r="N121" s="1003"/>
      <c r="O121" s="1003"/>
      <c r="P121" s="999">
        <v>0</v>
      </c>
      <c r="Q121" s="930"/>
      <c r="R121" s="930"/>
      <c r="S121" s="930"/>
      <c r="T121" s="930"/>
      <c r="U121" s="930"/>
      <c r="V121" s="930"/>
      <c r="W121" s="930"/>
      <c r="X121" s="930"/>
      <c r="Y121" s="930"/>
      <c r="Z121" s="930"/>
      <c r="AA121" s="930"/>
      <c r="AB121" s="930"/>
      <c r="AC121" s="930"/>
      <c r="AD121" s="930"/>
      <c r="AE121" s="930"/>
    </row>
    <row r="122" spans="1:31" s="577" customFormat="1" ht="0.15" customHeight="1">
      <c r="A122" s="930">
        <v>3</v>
      </c>
      <c r="B122" s="967" t="s">
        <v>983</v>
      </c>
      <c r="C122" s="930" t="s">
        <v>1441</v>
      </c>
      <c r="D122" s="930" t="s">
        <v>1436</v>
      </c>
      <c r="E122" s="930"/>
      <c r="F122" s="930"/>
      <c r="G122" s="930" t="b">
        <v>0</v>
      </c>
      <c r="H122" s="930"/>
      <c r="I122" s="930"/>
      <c r="J122" s="930"/>
      <c r="K122" s="930"/>
      <c r="L122" s="1002" t="s">
        <v>499</v>
      </c>
      <c r="M122" s="997" t="s">
        <v>314</v>
      </c>
      <c r="N122" s="1000">
        <v>6.3</v>
      </c>
      <c r="O122" s="1000">
        <v>6.3</v>
      </c>
      <c r="P122" s="1001">
        <v>0</v>
      </c>
      <c r="Q122" s="930"/>
      <c r="R122" s="930"/>
      <c r="S122" s="930"/>
      <c r="T122" s="930"/>
      <c r="U122" s="930"/>
      <c r="V122" s="930"/>
      <c r="W122" s="930"/>
      <c r="X122" s="930"/>
      <c r="Y122" s="930"/>
      <c r="Z122" s="930"/>
      <c r="AA122" s="930"/>
      <c r="AB122" s="930"/>
      <c r="AC122" s="930"/>
      <c r="AD122" s="930"/>
      <c r="AE122" s="930"/>
    </row>
    <row r="123" spans="1:31" s="577" customFormat="1" ht="0.15" customHeight="1">
      <c r="A123" s="930">
        <v>3</v>
      </c>
      <c r="B123" s="930"/>
      <c r="C123" s="930" t="s">
        <v>1442</v>
      </c>
      <c r="D123" s="930" t="s">
        <v>1436</v>
      </c>
      <c r="E123" s="930"/>
      <c r="F123" s="930"/>
      <c r="G123" s="930" t="b">
        <v>0</v>
      </c>
      <c r="H123" s="930"/>
      <c r="I123" s="930"/>
      <c r="J123" s="930"/>
      <c r="K123" s="930"/>
      <c r="L123" s="1002" t="s">
        <v>500</v>
      </c>
      <c r="M123" s="997" t="s">
        <v>501</v>
      </c>
      <c r="N123" s="1003"/>
      <c r="O123" s="1003"/>
      <c r="P123" s="999">
        <v>0</v>
      </c>
      <c r="Q123" s="930"/>
      <c r="R123" s="930"/>
      <c r="S123" s="930"/>
      <c r="T123" s="930"/>
      <c r="U123" s="930"/>
      <c r="V123" s="930"/>
      <c r="W123" s="930"/>
      <c r="X123" s="930"/>
      <c r="Y123" s="930"/>
      <c r="Z123" s="930"/>
      <c r="AA123" s="930"/>
      <c r="AB123" s="930"/>
      <c r="AC123" s="930"/>
      <c r="AD123" s="930"/>
      <c r="AE123" s="930"/>
    </row>
    <row r="124" spans="1:31" s="577" customFormat="1" ht="0.15" customHeight="1">
      <c r="A124" s="930">
        <v>3</v>
      </c>
      <c r="B124" s="930"/>
      <c r="C124" s="930" t="s">
        <v>1443</v>
      </c>
      <c r="D124" s="930" t="s">
        <v>1436</v>
      </c>
      <c r="E124" s="930"/>
      <c r="F124" s="930"/>
      <c r="G124" s="930" t="b">
        <v>0</v>
      </c>
      <c r="H124" s="930"/>
      <c r="I124" s="930"/>
      <c r="J124" s="930"/>
      <c r="K124" s="930"/>
      <c r="L124" s="1002" t="s">
        <v>502</v>
      </c>
      <c r="M124" s="997" t="s">
        <v>503</v>
      </c>
      <c r="N124" s="1003"/>
      <c r="O124" s="1003"/>
      <c r="P124" s="999">
        <v>0</v>
      </c>
      <c r="Q124" s="930"/>
      <c r="R124" s="930"/>
      <c r="S124" s="930"/>
      <c r="T124" s="930"/>
      <c r="U124" s="930"/>
      <c r="V124" s="930"/>
      <c r="W124" s="930"/>
      <c r="X124" s="930"/>
      <c r="Y124" s="930"/>
      <c r="Z124" s="930"/>
      <c r="AA124" s="930"/>
      <c r="AB124" s="930"/>
      <c r="AC124" s="930"/>
      <c r="AD124" s="930"/>
      <c r="AE124" s="930"/>
    </row>
    <row r="125" spans="1:31" s="577" customFormat="1" ht="0.15" customHeight="1">
      <c r="A125" s="930">
        <v>3</v>
      </c>
      <c r="B125" s="930"/>
      <c r="C125" s="930"/>
      <c r="D125" s="930"/>
      <c r="E125" s="930"/>
      <c r="F125" s="930"/>
      <c r="G125" s="930" t="b">
        <v>0</v>
      </c>
      <c r="H125" s="930"/>
      <c r="I125" s="930"/>
      <c r="J125" s="930"/>
      <c r="K125" s="930"/>
      <c r="L125" s="992" t="s">
        <v>989</v>
      </c>
      <c r="M125" s="338"/>
      <c r="N125" s="339"/>
      <c r="O125" s="339"/>
      <c r="P125" s="512"/>
      <c r="Q125" s="930"/>
      <c r="R125" s="930"/>
      <c r="S125" s="930"/>
      <c r="T125" s="930"/>
      <c r="U125" s="930"/>
      <c r="V125" s="930"/>
      <c r="W125" s="930"/>
      <c r="X125" s="930"/>
      <c r="Y125" s="930"/>
      <c r="Z125" s="930"/>
      <c r="AA125" s="930"/>
      <c r="AB125" s="930"/>
      <c r="AC125" s="930"/>
      <c r="AD125" s="930"/>
      <c r="AE125" s="930"/>
    </row>
    <row r="126" spans="1:31" s="577" customFormat="1" ht="0.15" customHeight="1">
      <c r="A126" s="930">
        <v>3</v>
      </c>
      <c r="B126" s="930"/>
      <c r="C126" s="930" t="s">
        <v>1439</v>
      </c>
      <c r="D126" s="930" t="s">
        <v>1437</v>
      </c>
      <c r="E126" s="930"/>
      <c r="F126" s="930"/>
      <c r="G126" s="930" t="b">
        <v>0</v>
      </c>
      <c r="H126" s="930"/>
      <c r="I126" s="930"/>
      <c r="J126" s="930"/>
      <c r="K126" s="930"/>
      <c r="L126" s="1002" t="s">
        <v>497</v>
      </c>
      <c r="M126" s="997" t="s">
        <v>484</v>
      </c>
      <c r="N126" s="1003">
        <v>0</v>
      </c>
      <c r="O126" s="1003">
        <v>0</v>
      </c>
      <c r="P126" s="999">
        <v>0</v>
      </c>
      <c r="Q126" s="930"/>
      <c r="R126" s="930"/>
      <c r="S126" s="930"/>
      <c r="T126" s="930"/>
      <c r="U126" s="930"/>
      <c r="V126" s="930"/>
      <c r="W126" s="930"/>
      <c r="X126" s="930"/>
      <c r="Y126" s="930"/>
      <c r="Z126" s="930"/>
      <c r="AA126" s="930"/>
      <c r="AB126" s="930"/>
      <c r="AC126" s="930"/>
      <c r="AD126" s="930"/>
      <c r="AE126" s="930"/>
    </row>
    <row r="127" spans="1:31" s="577" customFormat="1" ht="0.15" customHeight="1">
      <c r="A127" s="930">
        <v>3</v>
      </c>
      <c r="B127" s="930"/>
      <c r="C127" s="930" t="s">
        <v>1440</v>
      </c>
      <c r="D127" s="930" t="s">
        <v>1437</v>
      </c>
      <c r="E127" s="930"/>
      <c r="F127" s="930"/>
      <c r="G127" s="930" t="b">
        <v>0</v>
      </c>
      <c r="H127" s="930"/>
      <c r="I127" s="930"/>
      <c r="J127" s="930"/>
      <c r="K127" s="930"/>
      <c r="L127" s="1002" t="s">
        <v>498</v>
      </c>
      <c r="M127" s="997" t="s">
        <v>484</v>
      </c>
      <c r="N127" s="1003"/>
      <c r="O127" s="1003"/>
      <c r="P127" s="999">
        <v>0</v>
      </c>
      <c r="Q127" s="930"/>
      <c r="R127" s="930"/>
      <c r="S127" s="930"/>
      <c r="T127" s="930"/>
      <c r="U127" s="930"/>
      <c r="V127" s="930"/>
      <c r="W127" s="930"/>
      <c r="X127" s="930"/>
      <c r="Y127" s="930"/>
      <c r="Z127" s="930"/>
      <c r="AA127" s="930"/>
      <c r="AB127" s="930"/>
      <c r="AC127" s="930"/>
      <c r="AD127" s="930"/>
      <c r="AE127" s="930"/>
    </row>
    <row r="128" spans="1:31" s="577" customFormat="1" ht="0.15" customHeight="1">
      <c r="A128" s="930">
        <v>3</v>
      </c>
      <c r="B128" s="967" t="s">
        <v>984</v>
      </c>
      <c r="C128" s="930" t="s">
        <v>1441</v>
      </c>
      <c r="D128" s="930" t="s">
        <v>1437</v>
      </c>
      <c r="E128" s="930"/>
      <c r="F128" s="930"/>
      <c r="G128" s="930" t="b">
        <v>0</v>
      </c>
      <c r="H128" s="930"/>
      <c r="I128" s="930"/>
      <c r="J128" s="930"/>
      <c r="K128" s="930"/>
      <c r="L128" s="1002" t="s">
        <v>499</v>
      </c>
      <c r="M128" s="997" t="s">
        <v>314</v>
      </c>
      <c r="N128" s="1000">
        <v>6.3</v>
      </c>
      <c r="O128" s="1000">
        <v>6.3</v>
      </c>
      <c r="P128" s="1001">
        <v>0</v>
      </c>
      <c r="Q128" s="930"/>
      <c r="R128" s="930"/>
      <c r="S128" s="930"/>
      <c r="T128" s="930"/>
      <c r="U128" s="930"/>
      <c r="V128" s="930"/>
      <c r="W128" s="930"/>
      <c r="X128" s="930"/>
      <c r="Y128" s="930"/>
      <c r="Z128" s="930"/>
      <c r="AA128" s="930"/>
      <c r="AB128" s="930"/>
      <c r="AC128" s="930"/>
      <c r="AD128" s="930"/>
      <c r="AE128" s="930"/>
    </row>
    <row r="129" spans="1:31" s="577" customFormat="1" ht="0.15" customHeight="1">
      <c r="A129" s="930">
        <v>3</v>
      </c>
      <c r="B129" s="930"/>
      <c r="C129" s="930" t="s">
        <v>1442</v>
      </c>
      <c r="D129" s="930" t="s">
        <v>1437</v>
      </c>
      <c r="E129" s="930"/>
      <c r="F129" s="930"/>
      <c r="G129" s="930" t="b">
        <v>0</v>
      </c>
      <c r="H129" s="930"/>
      <c r="I129" s="930"/>
      <c r="J129" s="930"/>
      <c r="K129" s="930"/>
      <c r="L129" s="1002" t="s">
        <v>500</v>
      </c>
      <c r="M129" s="997" t="s">
        <v>501</v>
      </c>
      <c r="N129" s="1003"/>
      <c r="O129" s="1003"/>
      <c r="P129" s="999">
        <v>0</v>
      </c>
      <c r="Q129" s="930"/>
      <c r="R129" s="930"/>
      <c r="S129" s="930"/>
      <c r="T129" s="930"/>
      <c r="U129" s="930"/>
      <c r="V129" s="930"/>
      <c r="W129" s="930"/>
      <c r="X129" s="930"/>
      <c r="Y129" s="930"/>
      <c r="Z129" s="930"/>
      <c r="AA129" s="930"/>
      <c r="AB129" s="930"/>
      <c r="AC129" s="930"/>
      <c r="AD129" s="930"/>
      <c r="AE129" s="930"/>
    </row>
    <row r="130" spans="1:31" s="577" customFormat="1" ht="0.15" customHeight="1">
      <c r="A130" s="930">
        <v>3</v>
      </c>
      <c r="B130" s="930"/>
      <c r="C130" s="930" t="s">
        <v>1443</v>
      </c>
      <c r="D130" s="930" t="s">
        <v>1437</v>
      </c>
      <c r="E130" s="930"/>
      <c r="F130" s="930"/>
      <c r="G130" s="930" t="b">
        <v>0</v>
      </c>
      <c r="H130" s="930"/>
      <c r="I130" s="930"/>
      <c r="J130" s="930"/>
      <c r="K130" s="930"/>
      <c r="L130" s="1002" t="s">
        <v>502</v>
      </c>
      <c r="M130" s="997" t="s">
        <v>503</v>
      </c>
      <c r="N130" s="1003"/>
      <c r="O130" s="1003"/>
      <c r="P130" s="999">
        <v>0</v>
      </c>
      <c r="Q130" s="930"/>
      <c r="R130" s="930"/>
      <c r="S130" s="930"/>
      <c r="T130" s="930"/>
      <c r="U130" s="930"/>
      <c r="V130" s="930"/>
      <c r="W130" s="930"/>
      <c r="X130" s="930"/>
      <c r="Y130" s="930"/>
      <c r="Z130" s="930"/>
      <c r="AA130" s="930"/>
      <c r="AB130" s="930"/>
      <c r="AC130" s="930"/>
      <c r="AD130" s="930"/>
      <c r="AE130" s="930"/>
    </row>
    <row r="131" spans="1:31" s="577" customFormat="1">
      <c r="A131" s="769" t="s">
        <v>103</v>
      </c>
      <c r="B131" s="930"/>
      <c r="C131" s="930"/>
      <c r="D131" s="930"/>
      <c r="E131" s="930"/>
      <c r="F131" s="930" t="s">
        <v>822</v>
      </c>
      <c r="G131" s="849"/>
      <c r="H131" s="930"/>
      <c r="I131" s="930"/>
      <c r="J131" s="930"/>
      <c r="K131" s="930"/>
      <c r="L131" s="1164" t="s">
        <v>15</v>
      </c>
      <c r="M131" s="1165"/>
      <c r="N131" s="982" t="s">
        <v>2865</v>
      </c>
      <c r="O131" s="983"/>
      <c r="P131" s="984"/>
      <c r="Q131" s="930"/>
      <c r="R131" s="930"/>
      <c r="S131" s="930"/>
      <c r="T131" s="930"/>
      <c r="U131" s="930"/>
      <c r="V131" s="930"/>
      <c r="W131" s="930"/>
      <c r="X131" s="930"/>
      <c r="Y131" s="930"/>
      <c r="Z131" s="930"/>
      <c r="AA131" s="930"/>
      <c r="AB131" s="930"/>
      <c r="AC131" s="930"/>
      <c r="AD131" s="930"/>
      <c r="AE131" s="930"/>
    </row>
    <row r="132" spans="1:31" s="577" customFormat="1">
      <c r="A132" s="930">
        <v>4</v>
      </c>
      <c r="B132" s="930"/>
      <c r="C132" s="930"/>
      <c r="D132" s="930"/>
      <c r="E132" s="930"/>
      <c r="F132" s="930"/>
      <c r="G132" s="930"/>
      <c r="H132" s="930"/>
      <c r="I132" s="930"/>
      <c r="J132" s="930"/>
      <c r="K132" s="930"/>
      <c r="L132" s="1153" t="s">
        <v>489</v>
      </c>
      <c r="M132" s="1154"/>
      <c r="N132" s="982" t="s">
        <v>824</v>
      </c>
      <c r="O132" s="985"/>
      <c r="P132" s="986"/>
      <c r="Q132" s="930"/>
      <c r="R132" s="930"/>
      <c r="S132" s="930"/>
      <c r="T132" s="930"/>
      <c r="U132" s="930"/>
      <c r="V132" s="930"/>
      <c r="W132" s="930"/>
      <c r="X132" s="930"/>
      <c r="Y132" s="930"/>
      <c r="Z132" s="930"/>
      <c r="AA132" s="930"/>
      <c r="AB132" s="930"/>
      <c r="AC132" s="930"/>
      <c r="AD132" s="930"/>
      <c r="AE132" s="930"/>
    </row>
    <row r="133" spans="1:31" s="577" customFormat="1">
      <c r="A133" s="930">
        <v>4</v>
      </c>
      <c r="B133" s="930"/>
      <c r="C133" s="930"/>
      <c r="D133" s="930"/>
      <c r="E133" s="930"/>
      <c r="F133" s="930"/>
      <c r="G133" s="930"/>
      <c r="H133" s="930"/>
      <c r="I133" s="930"/>
      <c r="J133" s="930"/>
      <c r="K133" s="930"/>
      <c r="L133" s="1153" t="s">
        <v>490</v>
      </c>
      <c r="M133" s="1154"/>
      <c r="N133" s="982" t="s">
        <v>917</v>
      </c>
      <c r="O133" s="985"/>
      <c r="P133" s="986"/>
      <c r="Q133" s="930"/>
      <c r="R133" s="930"/>
      <c r="S133" s="930"/>
      <c r="T133" s="930"/>
      <c r="U133" s="930"/>
      <c r="V133" s="930"/>
      <c r="W133" s="930"/>
      <c r="X133" s="930"/>
      <c r="Y133" s="930"/>
      <c r="Z133" s="930"/>
      <c r="AA133" s="930"/>
      <c r="AB133" s="930"/>
      <c r="AC133" s="930"/>
      <c r="AD133" s="930"/>
      <c r="AE133" s="930"/>
    </row>
    <row r="134" spans="1:31" s="577" customFormat="1">
      <c r="A134" s="930">
        <v>4</v>
      </c>
      <c r="B134" s="930"/>
      <c r="C134" s="930"/>
      <c r="D134" s="930"/>
      <c r="E134" s="930"/>
      <c r="F134" s="930"/>
      <c r="G134" s="930"/>
      <c r="H134" s="930"/>
      <c r="I134" s="930"/>
      <c r="J134" s="930"/>
      <c r="K134" s="930"/>
      <c r="L134" s="1153" t="s">
        <v>267</v>
      </c>
      <c r="M134" s="1154"/>
      <c r="N134" s="1155">
        <v>0</v>
      </c>
      <c r="O134" s="1156"/>
      <c r="P134" s="1157"/>
      <c r="Q134" s="930"/>
      <c r="R134" s="930"/>
      <c r="S134" s="930"/>
      <c r="T134" s="930"/>
      <c r="U134" s="930"/>
      <c r="V134" s="930"/>
      <c r="W134" s="930"/>
      <c r="X134" s="930"/>
      <c r="Y134" s="930"/>
      <c r="Z134" s="930"/>
      <c r="AA134" s="930"/>
      <c r="AB134" s="930"/>
      <c r="AC134" s="930"/>
      <c r="AD134" s="930"/>
      <c r="AE134" s="930"/>
    </row>
    <row r="135" spans="1:31" s="577" customFormat="1">
      <c r="A135" s="930">
        <v>4</v>
      </c>
      <c r="B135" s="930"/>
      <c r="C135" s="930"/>
      <c r="D135" s="930"/>
      <c r="E135" s="930"/>
      <c r="F135" s="930"/>
      <c r="G135" s="930" t="b">
        <v>1</v>
      </c>
      <c r="H135" s="930"/>
      <c r="I135" s="930"/>
      <c r="J135" s="930"/>
      <c r="K135" s="930"/>
      <c r="L135" s="987" t="s">
        <v>491</v>
      </c>
      <c r="M135" s="988"/>
      <c r="N135" s="989"/>
      <c r="O135" s="989"/>
      <c r="P135" s="990"/>
      <c r="Q135" s="930"/>
      <c r="R135" s="930"/>
      <c r="S135" s="930"/>
      <c r="T135" s="930"/>
      <c r="U135" s="930"/>
      <c r="V135" s="930"/>
      <c r="W135" s="930"/>
      <c r="X135" s="930"/>
      <c r="Y135" s="930"/>
      <c r="Z135" s="930"/>
      <c r="AA135" s="930"/>
      <c r="AB135" s="930"/>
      <c r="AC135" s="930"/>
      <c r="AD135" s="930"/>
      <c r="AE135" s="930"/>
    </row>
    <row r="136" spans="1:31" s="326" customFormat="1" ht="22.8">
      <c r="A136" s="930">
        <v>4</v>
      </c>
      <c r="B136" s="930" t="s">
        <v>976</v>
      </c>
      <c r="C136" s="930" t="s">
        <v>1352</v>
      </c>
      <c r="D136" s="930" t="s">
        <v>1433</v>
      </c>
      <c r="E136" s="991"/>
      <c r="F136" s="991"/>
      <c r="G136" s="930" t="b">
        <v>1</v>
      </c>
      <c r="H136" s="991"/>
      <c r="I136" s="991"/>
      <c r="J136" s="991"/>
      <c r="K136" s="991"/>
      <c r="L136" s="992" t="s">
        <v>925</v>
      </c>
      <c r="M136" s="993" t="s">
        <v>484</v>
      </c>
      <c r="N136" s="994">
        <v>31.87</v>
      </c>
      <c r="O136" s="994">
        <v>31.87</v>
      </c>
      <c r="P136" s="995">
        <v>0</v>
      </c>
      <c r="Q136" s="991"/>
      <c r="R136" s="991"/>
      <c r="S136" s="991"/>
      <c r="T136" s="991"/>
      <c r="U136" s="991"/>
      <c r="V136" s="991"/>
      <c r="W136" s="991"/>
      <c r="X136" s="991"/>
      <c r="Y136" s="991"/>
      <c r="Z136" s="991"/>
      <c r="AA136" s="991"/>
      <c r="AB136" s="991"/>
      <c r="AC136" s="991"/>
      <c r="AD136" s="991"/>
      <c r="AE136" s="991"/>
    </row>
    <row r="137" spans="1:31" s="326" customFormat="1" ht="22.8">
      <c r="A137" s="930">
        <v>4</v>
      </c>
      <c r="B137" s="930" t="s">
        <v>977</v>
      </c>
      <c r="C137" s="930" t="s">
        <v>1352</v>
      </c>
      <c r="D137" s="930" t="s">
        <v>1434</v>
      </c>
      <c r="E137" s="991"/>
      <c r="F137" s="991"/>
      <c r="G137" s="930" t="b">
        <v>1</v>
      </c>
      <c r="H137" s="991"/>
      <c r="I137" s="991"/>
      <c r="J137" s="991"/>
      <c r="K137" s="991"/>
      <c r="L137" s="992" t="s">
        <v>926</v>
      </c>
      <c r="M137" s="993" t="s">
        <v>484</v>
      </c>
      <c r="N137" s="994">
        <v>46.34</v>
      </c>
      <c r="O137" s="994">
        <v>34.64</v>
      </c>
      <c r="P137" s="995">
        <v>-25.24816573154942</v>
      </c>
      <c r="Q137" s="991"/>
      <c r="R137" s="991"/>
      <c r="S137" s="991"/>
      <c r="T137" s="991"/>
      <c r="U137" s="991"/>
      <c r="V137" s="991"/>
      <c r="W137" s="991"/>
      <c r="X137" s="991"/>
      <c r="Y137" s="991"/>
      <c r="Z137" s="991"/>
      <c r="AA137" s="991"/>
      <c r="AB137" s="991"/>
      <c r="AC137" s="991"/>
      <c r="AD137" s="991"/>
      <c r="AE137" s="991"/>
    </row>
    <row r="138" spans="1:31" s="577" customFormat="1">
      <c r="A138" s="930">
        <v>4</v>
      </c>
      <c r="B138" s="930"/>
      <c r="C138" s="930" t="s">
        <v>1353</v>
      </c>
      <c r="D138" s="930" t="s">
        <v>1435</v>
      </c>
      <c r="E138" s="930"/>
      <c r="F138" s="930"/>
      <c r="G138" s="930" t="b">
        <v>1</v>
      </c>
      <c r="H138" s="930"/>
      <c r="I138" s="930"/>
      <c r="J138" s="930"/>
      <c r="K138" s="930"/>
      <c r="L138" s="996" t="s">
        <v>492</v>
      </c>
      <c r="M138" s="997" t="s">
        <v>142</v>
      </c>
      <c r="N138" s="998">
        <v>145.40320050203954</v>
      </c>
      <c r="O138" s="998">
        <v>108.6915594603075</v>
      </c>
      <c r="P138" s="999"/>
      <c r="Q138" s="930"/>
      <c r="R138" s="930"/>
      <c r="S138" s="930"/>
      <c r="T138" s="930"/>
      <c r="U138" s="930"/>
      <c r="V138" s="930"/>
      <c r="W138" s="930"/>
      <c r="X138" s="930"/>
      <c r="Y138" s="930"/>
      <c r="Z138" s="930"/>
      <c r="AA138" s="930"/>
      <c r="AB138" s="930"/>
      <c r="AC138" s="930"/>
      <c r="AD138" s="930"/>
      <c r="AE138" s="930"/>
    </row>
    <row r="139" spans="1:31" s="577" customFormat="1">
      <c r="A139" s="930">
        <v>4</v>
      </c>
      <c r="B139" s="967" t="s">
        <v>985</v>
      </c>
      <c r="C139" s="930" t="s">
        <v>1354</v>
      </c>
      <c r="D139" s="930" t="s">
        <v>1435</v>
      </c>
      <c r="E139" s="930"/>
      <c r="F139" s="930"/>
      <c r="G139" s="930" t="b">
        <v>1</v>
      </c>
      <c r="H139" s="930"/>
      <c r="I139" s="930"/>
      <c r="J139" s="930"/>
      <c r="K139" s="930"/>
      <c r="L139" s="996" t="s">
        <v>493</v>
      </c>
      <c r="M139" s="997" t="s">
        <v>314</v>
      </c>
      <c r="N139" s="1000">
        <v>60.43</v>
      </c>
      <c r="O139" s="1000">
        <v>60.43</v>
      </c>
      <c r="P139" s="1001">
        <v>0</v>
      </c>
      <c r="Q139" s="930"/>
      <c r="R139" s="930"/>
      <c r="S139" s="930"/>
      <c r="T139" s="930"/>
      <c r="U139" s="930"/>
      <c r="V139" s="930"/>
      <c r="W139" s="930"/>
      <c r="X139" s="930"/>
      <c r="Y139" s="930"/>
      <c r="Z139" s="930"/>
      <c r="AA139" s="930"/>
      <c r="AB139" s="930"/>
      <c r="AC139" s="930"/>
      <c r="AD139" s="930"/>
      <c r="AE139" s="930"/>
    </row>
    <row r="140" spans="1:31" s="326" customFormat="1">
      <c r="A140" s="930">
        <v>4</v>
      </c>
      <c r="B140" s="967" t="s">
        <v>979</v>
      </c>
      <c r="C140" s="930" t="s">
        <v>1352</v>
      </c>
      <c r="D140" s="930" t="s">
        <v>1436</v>
      </c>
      <c r="E140" s="991"/>
      <c r="F140" s="991"/>
      <c r="G140" s="930" t="b">
        <v>1</v>
      </c>
      <c r="H140" s="991"/>
      <c r="I140" s="991"/>
      <c r="J140" s="991"/>
      <c r="K140" s="991"/>
      <c r="L140" s="992" t="s">
        <v>494</v>
      </c>
      <c r="M140" s="993" t="s">
        <v>484</v>
      </c>
      <c r="N140" s="994">
        <v>31.87</v>
      </c>
      <c r="O140" s="994">
        <v>31.87</v>
      </c>
      <c r="P140" s="995">
        <v>0</v>
      </c>
      <c r="Q140" s="991"/>
      <c r="R140" s="991"/>
      <c r="S140" s="991"/>
      <c r="T140" s="991"/>
      <c r="U140" s="991"/>
      <c r="V140" s="991"/>
      <c r="W140" s="991"/>
      <c r="X140" s="991"/>
      <c r="Y140" s="991"/>
      <c r="Z140" s="991"/>
      <c r="AA140" s="991"/>
      <c r="AB140" s="991"/>
      <c r="AC140" s="991"/>
      <c r="AD140" s="991"/>
      <c r="AE140" s="991"/>
    </row>
    <row r="141" spans="1:31" s="326" customFormat="1">
      <c r="A141" s="930">
        <v>4</v>
      </c>
      <c r="B141" s="967" t="s">
        <v>978</v>
      </c>
      <c r="C141" s="930" t="s">
        <v>1352</v>
      </c>
      <c r="D141" s="930" t="s">
        <v>1437</v>
      </c>
      <c r="E141" s="991"/>
      <c r="F141" s="991"/>
      <c r="G141" s="930" t="b">
        <v>1</v>
      </c>
      <c r="H141" s="991"/>
      <c r="I141" s="991"/>
      <c r="J141" s="991"/>
      <c r="K141" s="991"/>
      <c r="L141" s="992" t="s">
        <v>495</v>
      </c>
      <c r="M141" s="993" t="s">
        <v>484</v>
      </c>
      <c r="N141" s="994">
        <v>46.34</v>
      </c>
      <c r="O141" s="994">
        <v>34.64</v>
      </c>
      <c r="P141" s="995">
        <v>-25.24816573154942</v>
      </c>
      <c r="Q141" s="991"/>
      <c r="R141" s="991"/>
      <c r="S141" s="991"/>
      <c r="T141" s="991"/>
      <c r="U141" s="991"/>
      <c r="V141" s="991"/>
      <c r="W141" s="991"/>
      <c r="X141" s="991"/>
      <c r="Y141" s="991"/>
      <c r="Z141" s="991"/>
      <c r="AA141" s="991"/>
      <c r="AB141" s="991"/>
      <c r="AC141" s="991"/>
      <c r="AD141" s="991"/>
      <c r="AE141" s="991"/>
    </row>
    <row r="142" spans="1:31" s="577" customFormat="1">
      <c r="A142" s="930">
        <v>4</v>
      </c>
      <c r="B142" s="967"/>
      <c r="C142" s="930" t="s">
        <v>1353</v>
      </c>
      <c r="D142" s="930" t="s">
        <v>1438</v>
      </c>
      <c r="E142" s="930"/>
      <c r="F142" s="930"/>
      <c r="G142" s="930" t="b">
        <v>1</v>
      </c>
      <c r="H142" s="930"/>
      <c r="I142" s="930"/>
      <c r="J142" s="930"/>
      <c r="K142" s="930"/>
      <c r="L142" s="996" t="s">
        <v>492</v>
      </c>
      <c r="M142" s="997" t="s">
        <v>142</v>
      </c>
      <c r="N142" s="998">
        <v>145.40320050203954</v>
      </c>
      <c r="O142" s="998">
        <v>108.6915594603075</v>
      </c>
      <c r="P142" s="999"/>
      <c r="Q142" s="930"/>
      <c r="R142" s="930"/>
      <c r="S142" s="930"/>
      <c r="T142" s="930"/>
      <c r="U142" s="930"/>
      <c r="V142" s="930"/>
      <c r="W142" s="930"/>
      <c r="X142" s="930"/>
      <c r="Y142" s="930"/>
      <c r="Z142" s="930"/>
      <c r="AA142" s="930"/>
      <c r="AB142" s="930"/>
      <c r="AC142" s="930"/>
      <c r="AD142" s="930"/>
      <c r="AE142" s="930"/>
    </row>
    <row r="143" spans="1:31" s="577" customFormat="1">
      <c r="A143" s="930">
        <v>4</v>
      </c>
      <c r="B143" s="967" t="s">
        <v>986</v>
      </c>
      <c r="C143" s="930" t="s">
        <v>1354</v>
      </c>
      <c r="D143" s="930" t="s">
        <v>1438</v>
      </c>
      <c r="E143" s="930"/>
      <c r="F143" s="930"/>
      <c r="G143" s="930" t="b">
        <v>1</v>
      </c>
      <c r="H143" s="930"/>
      <c r="I143" s="930"/>
      <c r="J143" s="930"/>
      <c r="K143" s="930"/>
      <c r="L143" s="996" t="s">
        <v>980</v>
      </c>
      <c r="M143" s="955" t="s">
        <v>314</v>
      </c>
      <c r="N143" s="1000">
        <v>40.21</v>
      </c>
      <c r="O143" s="1000">
        <v>40.21</v>
      </c>
      <c r="P143" s="1001">
        <v>0</v>
      </c>
      <c r="Q143" s="930"/>
      <c r="R143" s="930"/>
      <c r="S143" s="930"/>
      <c r="T143" s="930"/>
      <c r="U143" s="930"/>
      <c r="V143" s="930"/>
      <c r="W143" s="930"/>
      <c r="X143" s="930"/>
      <c r="Y143" s="930"/>
      <c r="Z143" s="930"/>
      <c r="AA143" s="930"/>
      <c r="AB143" s="930"/>
      <c r="AC143" s="930"/>
      <c r="AD143" s="930"/>
      <c r="AE143" s="930"/>
    </row>
    <row r="144" spans="1:31" s="577" customFormat="1" ht="0.15" customHeight="1">
      <c r="A144" s="930">
        <v>4</v>
      </c>
      <c r="B144" s="930"/>
      <c r="C144" s="930"/>
      <c r="D144" s="930"/>
      <c r="E144" s="930"/>
      <c r="F144" s="930"/>
      <c r="G144" s="930" t="b">
        <v>0</v>
      </c>
      <c r="H144" s="930"/>
      <c r="I144" s="930"/>
      <c r="J144" s="930"/>
      <c r="K144" s="930"/>
      <c r="L144" s="987" t="s">
        <v>496</v>
      </c>
      <c r="M144" s="988"/>
      <c r="N144" s="989"/>
      <c r="O144" s="989"/>
      <c r="P144" s="990"/>
      <c r="Q144" s="930"/>
      <c r="R144" s="930"/>
      <c r="S144" s="930"/>
      <c r="T144" s="930"/>
      <c r="U144" s="930"/>
      <c r="V144" s="930"/>
      <c r="W144" s="930"/>
      <c r="X144" s="930"/>
      <c r="Y144" s="930"/>
      <c r="Z144" s="930"/>
      <c r="AA144" s="930"/>
      <c r="AB144" s="930"/>
      <c r="AC144" s="930"/>
      <c r="AD144" s="930"/>
      <c r="AE144" s="930"/>
    </row>
    <row r="145" spans="1:31" s="577" customFormat="1" ht="0.15" customHeight="1">
      <c r="A145" s="930">
        <v>4</v>
      </c>
      <c r="B145" s="930"/>
      <c r="C145" s="930"/>
      <c r="D145" s="930"/>
      <c r="E145" s="930"/>
      <c r="F145" s="930"/>
      <c r="G145" s="930" t="b">
        <v>0</v>
      </c>
      <c r="H145" s="930"/>
      <c r="I145" s="930"/>
      <c r="J145" s="930"/>
      <c r="K145" s="930"/>
      <c r="L145" s="337" t="s">
        <v>987</v>
      </c>
      <c r="M145" s="338"/>
      <c r="N145" s="339"/>
      <c r="O145" s="339"/>
      <c r="P145" s="512"/>
      <c r="Q145" s="930"/>
      <c r="R145" s="930"/>
      <c r="S145" s="930"/>
      <c r="T145" s="930"/>
      <c r="U145" s="930"/>
      <c r="V145" s="930"/>
      <c r="W145" s="930"/>
      <c r="X145" s="930"/>
      <c r="Y145" s="930"/>
      <c r="Z145" s="930"/>
      <c r="AA145" s="930"/>
      <c r="AB145" s="930"/>
      <c r="AC145" s="930"/>
      <c r="AD145" s="930"/>
      <c r="AE145" s="930"/>
    </row>
    <row r="146" spans="1:31" s="577" customFormat="1" ht="0.15" customHeight="1">
      <c r="A146" s="930">
        <v>4</v>
      </c>
      <c r="B146" s="930"/>
      <c r="C146" s="930" t="s">
        <v>1439</v>
      </c>
      <c r="D146" s="930" t="s">
        <v>1433</v>
      </c>
      <c r="E146" s="930"/>
      <c r="F146" s="930"/>
      <c r="G146" s="930" t="b">
        <v>0</v>
      </c>
      <c r="H146" s="930"/>
      <c r="I146" s="930"/>
      <c r="J146" s="930"/>
      <c r="K146" s="930"/>
      <c r="L146" s="1002" t="s">
        <v>497</v>
      </c>
      <c r="M146" s="997" t="s">
        <v>484</v>
      </c>
      <c r="N146" s="1003">
        <v>0</v>
      </c>
      <c r="O146" s="1003">
        <v>0</v>
      </c>
      <c r="P146" s="999">
        <v>0</v>
      </c>
      <c r="Q146" s="930"/>
      <c r="R146" s="930"/>
      <c r="S146" s="930"/>
      <c r="T146" s="930"/>
      <c r="U146" s="930"/>
      <c r="V146" s="930"/>
      <c r="W146" s="930"/>
      <c r="X146" s="930"/>
      <c r="Y146" s="930"/>
      <c r="Z146" s="930"/>
      <c r="AA146" s="930"/>
      <c r="AB146" s="930"/>
      <c r="AC146" s="930"/>
      <c r="AD146" s="930"/>
      <c r="AE146" s="930"/>
    </row>
    <row r="147" spans="1:31" s="577" customFormat="1" ht="0.15" customHeight="1">
      <c r="A147" s="930">
        <v>4</v>
      </c>
      <c r="B147" s="930"/>
      <c r="C147" s="930" t="s">
        <v>1440</v>
      </c>
      <c r="D147" s="930" t="s">
        <v>1433</v>
      </c>
      <c r="E147" s="930"/>
      <c r="F147" s="930"/>
      <c r="G147" s="930" t="b">
        <v>0</v>
      </c>
      <c r="H147" s="930"/>
      <c r="I147" s="930"/>
      <c r="J147" s="930"/>
      <c r="K147" s="930"/>
      <c r="L147" s="1002" t="s">
        <v>498</v>
      </c>
      <c r="M147" s="997" t="s">
        <v>484</v>
      </c>
      <c r="N147" s="1003"/>
      <c r="O147" s="1003"/>
      <c r="P147" s="999">
        <v>0</v>
      </c>
      <c r="Q147" s="930"/>
      <c r="R147" s="930"/>
      <c r="S147" s="930"/>
      <c r="T147" s="930"/>
      <c r="U147" s="930"/>
      <c r="V147" s="930"/>
      <c r="W147" s="930"/>
      <c r="X147" s="930"/>
      <c r="Y147" s="930"/>
      <c r="Z147" s="930"/>
      <c r="AA147" s="930"/>
      <c r="AB147" s="930"/>
      <c r="AC147" s="930"/>
      <c r="AD147" s="930"/>
      <c r="AE147" s="930"/>
    </row>
    <row r="148" spans="1:31" s="577" customFormat="1" ht="0.15" customHeight="1">
      <c r="A148" s="930">
        <v>4</v>
      </c>
      <c r="B148" s="967" t="s">
        <v>981</v>
      </c>
      <c r="C148" s="930" t="s">
        <v>1441</v>
      </c>
      <c r="D148" s="930" t="s">
        <v>1433</v>
      </c>
      <c r="E148" s="930"/>
      <c r="F148" s="930"/>
      <c r="G148" s="930" t="b">
        <v>0</v>
      </c>
      <c r="H148" s="930"/>
      <c r="I148" s="930"/>
      <c r="J148" s="930"/>
      <c r="K148" s="930"/>
      <c r="L148" s="1002" t="s">
        <v>499</v>
      </c>
      <c r="M148" s="955" t="s">
        <v>314</v>
      </c>
      <c r="N148" s="1000">
        <v>30.215</v>
      </c>
      <c r="O148" s="1000">
        <v>30.215</v>
      </c>
      <c r="P148" s="1001">
        <v>0</v>
      </c>
      <c r="Q148" s="930"/>
      <c r="R148" s="930"/>
      <c r="S148" s="930"/>
      <c r="T148" s="930"/>
      <c r="U148" s="930"/>
      <c r="V148" s="930"/>
      <c r="W148" s="930"/>
      <c r="X148" s="930"/>
      <c r="Y148" s="930"/>
      <c r="Z148" s="930"/>
      <c r="AA148" s="930"/>
      <c r="AB148" s="930"/>
      <c r="AC148" s="930"/>
      <c r="AD148" s="930"/>
      <c r="AE148" s="930"/>
    </row>
    <row r="149" spans="1:31" s="577" customFormat="1" ht="0.15" customHeight="1">
      <c r="A149" s="930">
        <v>4</v>
      </c>
      <c r="B149" s="930"/>
      <c r="C149" s="930" t="s">
        <v>1442</v>
      </c>
      <c r="D149" s="930" t="s">
        <v>1433</v>
      </c>
      <c r="E149" s="930"/>
      <c r="F149" s="930"/>
      <c r="G149" s="930" t="b">
        <v>0</v>
      </c>
      <c r="H149" s="930"/>
      <c r="I149" s="930"/>
      <c r="J149" s="930"/>
      <c r="K149" s="930"/>
      <c r="L149" s="1002" t="s">
        <v>500</v>
      </c>
      <c r="M149" s="997" t="s">
        <v>501</v>
      </c>
      <c r="N149" s="1003"/>
      <c r="O149" s="1003"/>
      <c r="P149" s="999">
        <v>0</v>
      </c>
      <c r="Q149" s="930"/>
      <c r="R149" s="930"/>
      <c r="S149" s="930"/>
      <c r="T149" s="930"/>
      <c r="U149" s="930"/>
      <c r="V149" s="930"/>
      <c r="W149" s="930"/>
      <c r="X149" s="930"/>
      <c r="Y149" s="930"/>
      <c r="Z149" s="930"/>
      <c r="AA149" s="930"/>
      <c r="AB149" s="930"/>
      <c r="AC149" s="930"/>
      <c r="AD149" s="930"/>
      <c r="AE149" s="930"/>
    </row>
    <row r="150" spans="1:31" s="577" customFormat="1" ht="0.15" customHeight="1">
      <c r="A150" s="930">
        <v>4</v>
      </c>
      <c r="B150" s="930"/>
      <c r="C150" s="930" t="s">
        <v>1443</v>
      </c>
      <c r="D150" s="930" t="s">
        <v>1433</v>
      </c>
      <c r="E150" s="930"/>
      <c r="F150" s="930"/>
      <c r="G150" s="930" t="b">
        <v>0</v>
      </c>
      <c r="H150" s="930"/>
      <c r="I150" s="930"/>
      <c r="J150" s="930"/>
      <c r="K150" s="930"/>
      <c r="L150" s="1002" t="s">
        <v>502</v>
      </c>
      <c r="M150" s="997" t="s">
        <v>503</v>
      </c>
      <c r="N150" s="1003"/>
      <c r="O150" s="1003"/>
      <c r="P150" s="999">
        <v>0</v>
      </c>
      <c r="Q150" s="930"/>
      <c r="R150" s="930"/>
      <c r="S150" s="930"/>
      <c r="T150" s="930"/>
      <c r="U150" s="930"/>
      <c r="V150" s="930"/>
      <c r="W150" s="930"/>
      <c r="X150" s="930"/>
      <c r="Y150" s="930"/>
      <c r="Z150" s="930"/>
      <c r="AA150" s="930"/>
      <c r="AB150" s="930"/>
      <c r="AC150" s="930"/>
      <c r="AD150" s="930"/>
      <c r="AE150" s="930"/>
    </row>
    <row r="151" spans="1:31" s="577" customFormat="1" ht="0.15" customHeight="1">
      <c r="A151" s="930">
        <v>4</v>
      </c>
      <c r="B151" s="930"/>
      <c r="C151" s="930"/>
      <c r="D151" s="930"/>
      <c r="E151" s="930"/>
      <c r="F151" s="930"/>
      <c r="G151" s="930" t="b">
        <v>0</v>
      </c>
      <c r="H151" s="930"/>
      <c r="I151" s="930"/>
      <c r="J151" s="930"/>
      <c r="K151" s="930"/>
      <c r="L151" s="992" t="s">
        <v>988</v>
      </c>
      <c r="M151" s="338"/>
      <c r="N151" s="339"/>
      <c r="O151" s="339"/>
      <c r="P151" s="512"/>
      <c r="Q151" s="930"/>
      <c r="R151" s="930"/>
      <c r="S151" s="930"/>
      <c r="T151" s="930"/>
      <c r="U151" s="930"/>
      <c r="V151" s="930"/>
      <c r="W151" s="930"/>
      <c r="X151" s="930"/>
      <c r="Y151" s="930"/>
      <c r="Z151" s="930"/>
      <c r="AA151" s="930"/>
      <c r="AB151" s="930"/>
      <c r="AC151" s="930"/>
      <c r="AD151" s="930"/>
      <c r="AE151" s="930"/>
    </row>
    <row r="152" spans="1:31" s="577" customFormat="1" ht="0.15" customHeight="1">
      <c r="A152" s="930">
        <v>4</v>
      </c>
      <c r="B152" s="930"/>
      <c r="C152" s="930" t="s">
        <v>1439</v>
      </c>
      <c r="D152" s="930" t="s">
        <v>1434</v>
      </c>
      <c r="E152" s="930"/>
      <c r="F152" s="930"/>
      <c r="G152" s="930" t="b">
        <v>0</v>
      </c>
      <c r="H152" s="930"/>
      <c r="I152" s="930"/>
      <c r="J152" s="930"/>
      <c r="K152" s="930"/>
      <c r="L152" s="1002" t="s">
        <v>497</v>
      </c>
      <c r="M152" s="997" t="s">
        <v>484</v>
      </c>
      <c r="N152" s="1003">
        <v>0</v>
      </c>
      <c r="O152" s="1003">
        <v>0</v>
      </c>
      <c r="P152" s="999">
        <v>0</v>
      </c>
      <c r="Q152" s="930"/>
      <c r="R152" s="930"/>
      <c r="S152" s="930"/>
      <c r="T152" s="930"/>
      <c r="U152" s="930"/>
      <c r="V152" s="930"/>
      <c r="W152" s="930"/>
      <c r="X152" s="930"/>
      <c r="Y152" s="930"/>
      <c r="Z152" s="930"/>
      <c r="AA152" s="930"/>
      <c r="AB152" s="930"/>
      <c r="AC152" s="930"/>
      <c r="AD152" s="930"/>
      <c r="AE152" s="930"/>
    </row>
    <row r="153" spans="1:31" s="577" customFormat="1" ht="0.15" customHeight="1">
      <c r="A153" s="930">
        <v>4</v>
      </c>
      <c r="B153" s="930"/>
      <c r="C153" s="930" t="s">
        <v>1440</v>
      </c>
      <c r="D153" s="930" t="s">
        <v>1434</v>
      </c>
      <c r="E153" s="930"/>
      <c r="F153" s="930"/>
      <c r="G153" s="930" t="b">
        <v>0</v>
      </c>
      <c r="H153" s="930"/>
      <c r="I153" s="930"/>
      <c r="J153" s="930"/>
      <c r="K153" s="930"/>
      <c r="L153" s="1002" t="s">
        <v>498</v>
      </c>
      <c r="M153" s="997" t="s">
        <v>484</v>
      </c>
      <c r="N153" s="1003"/>
      <c r="O153" s="1003"/>
      <c r="P153" s="999">
        <v>0</v>
      </c>
      <c r="Q153" s="930"/>
      <c r="R153" s="930"/>
      <c r="S153" s="930"/>
      <c r="T153" s="930"/>
      <c r="U153" s="930"/>
      <c r="V153" s="930"/>
      <c r="W153" s="930"/>
      <c r="X153" s="930"/>
      <c r="Y153" s="930"/>
      <c r="Z153" s="930"/>
      <c r="AA153" s="930"/>
      <c r="AB153" s="930"/>
      <c r="AC153" s="930"/>
      <c r="AD153" s="930"/>
      <c r="AE153" s="930"/>
    </row>
    <row r="154" spans="1:31" s="577" customFormat="1" ht="0.15" customHeight="1">
      <c r="A154" s="930">
        <v>4</v>
      </c>
      <c r="B154" s="967" t="s">
        <v>982</v>
      </c>
      <c r="C154" s="930" t="s">
        <v>1441</v>
      </c>
      <c r="D154" s="930" t="s">
        <v>1434</v>
      </c>
      <c r="E154" s="930"/>
      <c r="F154" s="930"/>
      <c r="G154" s="930" t="b">
        <v>0</v>
      </c>
      <c r="H154" s="930"/>
      <c r="I154" s="930"/>
      <c r="J154" s="930"/>
      <c r="K154" s="930"/>
      <c r="L154" s="1002" t="s">
        <v>499</v>
      </c>
      <c r="M154" s="997" t="s">
        <v>314</v>
      </c>
      <c r="N154" s="1000">
        <v>30.215</v>
      </c>
      <c r="O154" s="1000">
        <v>30.215</v>
      </c>
      <c r="P154" s="1001">
        <v>0</v>
      </c>
      <c r="Q154" s="930"/>
      <c r="R154" s="930"/>
      <c r="S154" s="930"/>
      <c r="T154" s="930"/>
      <c r="U154" s="930"/>
      <c r="V154" s="930"/>
      <c r="W154" s="930"/>
      <c r="X154" s="930"/>
      <c r="Y154" s="930"/>
      <c r="Z154" s="930"/>
      <c r="AA154" s="930"/>
      <c r="AB154" s="930"/>
      <c r="AC154" s="930"/>
      <c r="AD154" s="930"/>
      <c r="AE154" s="930"/>
    </row>
    <row r="155" spans="1:31" s="577" customFormat="1" ht="0.15" customHeight="1">
      <c r="A155" s="930">
        <v>4</v>
      </c>
      <c r="B155" s="930"/>
      <c r="C155" s="930" t="s">
        <v>1442</v>
      </c>
      <c r="D155" s="930" t="s">
        <v>1434</v>
      </c>
      <c r="E155" s="930"/>
      <c r="F155" s="930"/>
      <c r="G155" s="930" t="b">
        <v>0</v>
      </c>
      <c r="H155" s="930"/>
      <c r="I155" s="930"/>
      <c r="J155" s="930"/>
      <c r="K155" s="930"/>
      <c r="L155" s="1002" t="s">
        <v>500</v>
      </c>
      <c r="M155" s="997" t="s">
        <v>501</v>
      </c>
      <c r="N155" s="1003"/>
      <c r="O155" s="1003"/>
      <c r="P155" s="999">
        <v>0</v>
      </c>
      <c r="Q155" s="930"/>
      <c r="R155" s="930"/>
      <c r="S155" s="930"/>
      <c r="T155" s="930"/>
      <c r="U155" s="930"/>
      <c r="V155" s="930"/>
      <c r="W155" s="930"/>
      <c r="X155" s="930"/>
      <c r="Y155" s="930"/>
      <c r="Z155" s="930"/>
      <c r="AA155" s="930"/>
      <c r="AB155" s="930"/>
      <c r="AC155" s="930"/>
      <c r="AD155" s="930"/>
      <c r="AE155" s="930"/>
    </row>
    <row r="156" spans="1:31" s="577" customFormat="1" ht="0.15" customHeight="1">
      <c r="A156" s="930">
        <v>4</v>
      </c>
      <c r="B156" s="930"/>
      <c r="C156" s="930" t="s">
        <v>1443</v>
      </c>
      <c r="D156" s="930" t="s">
        <v>1434</v>
      </c>
      <c r="E156" s="930"/>
      <c r="F156" s="930"/>
      <c r="G156" s="930" t="b">
        <v>0</v>
      </c>
      <c r="H156" s="930"/>
      <c r="I156" s="930"/>
      <c r="J156" s="930"/>
      <c r="K156" s="930"/>
      <c r="L156" s="1002" t="s">
        <v>502</v>
      </c>
      <c r="M156" s="997" t="s">
        <v>503</v>
      </c>
      <c r="N156" s="1003"/>
      <c r="O156" s="1003"/>
      <c r="P156" s="999">
        <v>0</v>
      </c>
      <c r="Q156" s="930"/>
      <c r="R156" s="930"/>
      <c r="S156" s="930"/>
      <c r="T156" s="930"/>
      <c r="U156" s="930"/>
      <c r="V156" s="930"/>
      <c r="W156" s="930"/>
      <c r="X156" s="930"/>
      <c r="Y156" s="930"/>
      <c r="Z156" s="930"/>
      <c r="AA156" s="930"/>
      <c r="AB156" s="930"/>
      <c r="AC156" s="930"/>
      <c r="AD156" s="930"/>
      <c r="AE156" s="930"/>
    </row>
    <row r="157" spans="1:31" s="577" customFormat="1" ht="0.15" customHeight="1">
      <c r="A157" s="930">
        <v>4</v>
      </c>
      <c r="B157" s="930"/>
      <c r="C157" s="930"/>
      <c r="D157" s="930"/>
      <c r="E157" s="930"/>
      <c r="F157" s="930"/>
      <c r="G157" s="930" t="b">
        <v>0</v>
      </c>
      <c r="H157" s="930"/>
      <c r="I157" s="930"/>
      <c r="J157" s="930"/>
      <c r="K157" s="930"/>
      <c r="L157" s="992" t="s">
        <v>989</v>
      </c>
      <c r="M157" s="338"/>
      <c r="N157" s="339"/>
      <c r="O157" s="339"/>
      <c r="P157" s="512"/>
      <c r="Q157" s="930"/>
      <c r="R157" s="930"/>
      <c r="S157" s="930"/>
      <c r="T157" s="930"/>
      <c r="U157" s="930"/>
      <c r="V157" s="930"/>
      <c r="W157" s="930"/>
      <c r="X157" s="930"/>
      <c r="Y157" s="930"/>
      <c r="Z157" s="930"/>
      <c r="AA157" s="930"/>
      <c r="AB157" s="930"/>
      <c r="AC157" s="930"/>
      <c r="AD157" s="930"/>
      <c r="AE157" s="930"/>
    </row>
    <row r="158" spans="1:31" s="577" customFormat="1" ht="0.15" customHeight="1">
      <c r="A158" s="930">
        <v>4</v>
      </c>
      <c r="B158" s="930"/>
      <c r="C158" s="930" t="s">
        <v>1439</v>
      </c>
      <c r="D158" s="930" t="s">
        <v>1436</v>
      </c>
      <c r="E158" s="930"/>
      <c r="F158" s="930"/>
      <c r="G158" s="930" t="b">
        <v>0</v>
      </c>
      <c r="H158" s="930"/>
      <c r="I158" s="930"/>
      <c r="J158" s="930"/>
      <c r="K158" s="930"/>
      <c r="L158" s="1002" t="s">
        <v>497</v>
      </c>
      <c r="M158" s="997" t="s">
        <v>484</v>
      </c>
      <c r="N158" s="1003">
        <v>0</v>
      </c>
      <c r="O158" s="1003">
        <v>0</v>
      </c>
      <c r="P158" s="999">
        <v>0</v>
      </c>
      <c r="Q158" s="930"/>
      <c r="R158" s="930"/>
      <c r="S158" s="930"/>
      <c r="T158" s="930"/>
      <c r="U158" s="930"/>
      <c r="V158" s="930"/>
      <c r="W158" s="930"/>
      <c r="X158" s="930"/>
      <c r="Y158" s="930"/>
      <c r="Z158" s="930"/>
      <c r="AA158" s="930"/>
      <c r="AB158" s="930"/>
      <c r="AC158" s="930"/>
      <c r="AD158" s="930"/>
      <c r="AE158" s="930"/>
    </row>
    <row r="159" spans="1:31" s="577" customFormat="1" ht="0.15" customHeight="1">
      <c r="A159" s="930">
        <v>4</v>
      </c>
      <c r="B159" s="930"/>
      <c r="C159" s="930" t="s">
        <v>1440</v>
      </c>
      <c r="D159" s="930" t="s">
        <v>1436</v>
      </c>
      <c r="E159" s="930"/>
      <c r="F159" s="930"/>
      <c r="G159" s="930" t="b">
        <v>0</v>
      </c>
      <c r="H159" s="930"/>
      <c r="I159" s="930"/>
      <c r="J159" s="930"/>
      <c r="K159" s="930"/>
      <c r="L159" s="1002" t="s">
        <v>498</v>
      </c>
      <c r="M159" s="997" t="s">
        <v>484</v>
      </c>
      <c r="N159" s="1003"/>
      <c r="O159" s="1003"/>
      <c r="P159" s="999">
        <v>0</v>
      </c>
      <c r="Q159" s="930"/>
      <c r="R159" s="930"/>
      <c r="S159" s="930"/>
      <c r="T159" s="930"/>
      <c r="U159" s="930"/>
      <c r="V159" s="930"/>
      <c r="W159" s="930"/>
      <c r="X159" s="930"/>
      <c r="Y159" s="930"/>
      <c r="Z159" s="930"/>
      <c r="AA159" s="930"/>
      <c r="AB159" s="930"/>
      <c r="AC159" s="930"/>
      <c r="AD159" s="930"/>
      <c r="AE159" s="930"/>
    </row>
    <row r="160" spans="1:31" s="577" customFormat="1" ht="0.15" customHeight="1">
      <c r="A160" s="930">
        <v>4</v>
      </c>
      <c r="B160" s="967" t="s">
        <v>983</v>
      </c>
      <c r="C160" s="930" t="s">
        <v>1441</v>
      </c>
      <c r="D160" s="930" t="s">
        <v>1436</v>
      </c>
      <c r="E160" s="930"/>
      <c r="F160" s="930"/>
      <c r="G160" s="930" t="b">
        <v>0</v>
      </c>
      <c r="H160" s="930"/>
      <c r="I160" s="930"/>
      <c r="J160" s="930"/>
      <c r="K160" s="930"/>
      <c r="L160" s="1002" t="s">
        <v>499</v>
      </c>
      <c r="M160" s="997" t="s">
        <v>314</v>
      </c>
      <c r="N160" s="1000">
        <v>20.105</v>
      </c>
      <c r="O160" s="1000">
        <v>20.105</v>
      </c>
      <c r="P160" s="1001">
        <v>0</v>
      </c>
      <c r="Q160" s="930"/>
      <c r="R160" s="930"/>
      <c r="S160" s="930"/>
      <c r="T160" s="930"/>
      <c r="U160" s="930"/>
      <c r="V160" s="930"/>
      <c r="W160" s="930"/>
      <c r="X160" s="930"/>
      <c r="Y160" s="930"/>
      <c r="Z160" s="930"/>
      <c r="AA160" s="930"/>
      <c r="AB160" s="930"/>
      <c r="AC160" s="930"/>
      <c r="AD160" s="930"/>
      <c r="AE160" s="930"/>
    </row>
    <row r="161" spans="1:31" s="577" customFormat="1" ht="0.15" customHeight="1">
      <c r="A161" s="930">
        <v>4</v>
      </c>
      <c r="B161" s="930"/>
      <c r="C161" s="930" t="s">
        <v>1442</v>
      </c>
      <c r="D161" s="930" t="s">
        <v>1436</v>
      </c>
      <c r="E161" s="930"/>
      <c r="F161" s="930"/>
      <c r="G161" s="930" t="b">
        <v>0</v>
      </c>
      <c r="H161" s="930"/>
      <c r="I161" s="930"/>
      <c r="J161" s="930"/>
      <c r="K161" s="930"/>
      <c r="L161" s="1002" t="s">
        <v>500</v>
      </c>
      <c r="M161" s="997" t="s">
        <v>501</v>
      </c>
      <c r="N161" s="1003"/>
      <c r="O161" s="1003"/>
      <c r="P161" s="999">
        <v>0</v>
      </c>
      <c r="Q161" s="930"/>
      <c r="R161" s="930"/>
      <c r="S161" s="930"/>
      <c r="T161" s="930"/>
      <c r="U161" s="930"/>
      <c r="V161" s="930"/>
      <c r="W161" s="930"/>
      <c r="X161" s="930"/>
      <c r="Y161" s="930"/>
      <c r="Z161" s="930"/>
      <c r="AA161" s="930"/>
      <c r="AB161" s="930"/>
      <c r="AC161" s="930"/>
      <c r="AD161" s="930"/>
      <c r="AE161" s="930"/>
    </row>
    <row r="162" spans="1:31" s="577" customFormat="1" ht="0.15" customHeight="1">
      <c r="A162" s="930">
        <v>4</v>
      </c>
      <c r="B162" s="930"/>
      <c r="C162" s="930" t="s">
        <v>1443</v>
      </c>
      <c r="D162" s="930" t="s">
        <v>1436</v>
      </c>
      <c r="E162" s="930"/>
      <c r="F162" s="930"/>
      <c r="G162" s="930" t="b">
        <v>0</v>
      </c>
      <c r="H162" s="930"/>
      <c r="I162" s="930"/>
      <c r="J162" s="930"/>
      <c r="K162" s="930"/>
      <c r="L162" s="1002" t="s">
        <v>502</v>
      </c>
      <c r="M162" s="997" t="s">
        <v>503</v>
      </c>
      <c r="N162" s="1003"/>
      <c r="O162" s="1003"/>
      <c r="P162" s="999">
        <v>0</v>
      </c>
      <c r="Q162" s="930"/>
      <c r="R162" s="930"/>
      <c r="S162" s="930"/>
      <c r="T162" s="930"/>
      <c r="U162" s="930"/>
      <c r="V162" s="930"/>
      <c r="W162" s="930"/>
      <c r="X162" s="930"/>
      <c r="Y162" s="930"/>
      <c r="Z162" s="930"/>
      <c r="AA162" s="930"/>
      <c r="AB162" s="930"/>
      <c r="AC162" s="930"/>
      <c r="AD162" s="930"/>
      <c r="AE162" s="930"/>
    </row>
    <row r="163" spans="1:31" s="577" customFormat="1" ht="0.15" customHeight="1">
      <c r="A163" s="930">
        <v>4</v>
      </c>
      <c r="B163" s="930"/>
      <c r="C163" s="930"/>
      <c r="D163" s="930"/>
      <c r="E163" s="930"/>
      <c r="F163" s="930"/>
      <c r="G163" s="930" t="b">
        <v>0</v>
      </c>
      <c r="H163" s="930"/>
      <c r="I163" s="930"/>
      <c r="J163" s="930"/>
      <c r="K163" s="930"/>
      <c r="L163" s="992" t="s">
        <v>989</v>
      </c>
      <c r="M163" s="338"/>
      <c r="N163" s="339"/>
      <c r="O163" s="339"/>
      <c r="P163" s="512"/>
      <c r="Q163" s="930"/>
      <c r="R163" s="930"/>
      <c r="S163" s="930"/>
      <c r="T163" s="930"/>
      <c r="U163" s="930"/>
      <c r="V163" s="930"/>
      <c r="W163" s="930"/>
      <c r="X163" s="930"/>
      <c r="Y163" s="930"/>
      <c r="Z163" s="930"/>
      <c r="AA163" s="930"/>
      <c r="AB163" s="930"/>
      <c r="AC163" s="930"/>
      <c r="AD163" s="930"/>
      <c r="AE163" s="930"/>
    </row>
    <row r="164" spans="1:31" s="577" customFormat="1" ht="0.15" customHeight="1">
      <c r="A164" s="930">
        <v>4</v>
      </c>
      <c r="B164" s="930"/>
      <c r="C164" s="930" t="s">
        <v>1439</v>
      </c>
      <c r="D164" s="930" t="s">
        <v>1437</v>
      </c>
      <c r="E164" s="930"/>
      <c r="F164" s="930"/>
      <c r="G164" s="930" t="b">
        <v>0</v>
      </c>
      <c r="H164" s="930"/>
      <c r="I164" s="930"/>
      <c r="J164" s="930"/>
      <c r="K164" s="930"/>
      <c r="L164" s="1002" t="s">
        <v>497</v>
      </c>
      <c r="M164" s="997" t="s">
        <v>484</v>
      </c>
      <c r="N164" s="1003">
        <v>0</v>
      </c>
      <c r="O164" s="1003">
        <v>0</v>
      </c>
      <c r="P164" s="999">
        <v>0</v>
      </c>
      <c r="Q164" s="930"/>
      <c r="R164" s="930"/>
      <c r="S164" s="930"/>
      <c r="T164" s="930"/>
      <c r="U164" s="930"/>
      <c r="V164" s="930"/>
      <c r="W164" s="930"/>
      <c r="X164" s="930"/>
      <c r="Y164" s="930"/>
      <c r="Z164" s="930"/>
      <c r="AA164" s="930"/>
      <c r="AB164" s="930"/>
      <c r="AC164" s="930"/>
      <c r="AD164" s="930"/>
      <c r="AE164" s="930"/>
    </row>
    <row r="165" spans="1:31" s="577" customFormat="1" ht="0.15" customHeight="1">
      <c r="A165" s="930">
        <v>4</v>
      </c>
      <c r="B165" s="930"/>
      <c r="C165" s="930" t="s">
        <v>1440</v>
      </c>
      <c r="D165" s="930" t="s">
        <v>1437</v>
      </c>
      <c r="E165" s="930"/>
      <c r="F165" s="930"/>
      <c r="G165" s="930" t="b">
        <v>0</v>
      </c>
      <c r="H165" s="930"/>
      <c r="I165" s="930"/>
      <c r="J165" s="930"/>
      <c r="K165" s="930"/>
      <c r="L165" s="1002" t="s">
        <v>498</v>
      </c>
      <c r="M165" s="997" t="s">
        <v>484</v>
      </c>
      <c r="N165" s="1003"/>
      <c r="O165" s="1003"/>
      <c r="P165" s="999">
        <v>0</v>
      </c>
      <c r="Q165" s="930"/>
      <c r="R165" s="930"/>
      <c r="S165" s="930"/>
      <c r="T165" s="930"/>
      <c r="U165" s="930"/>
      <c r="V165" s="930"/>
      <c r="W165" s="930"/>
      <c r="X165" s="930"/>
      <c r="Y165" s="930"/>
      <c r="Z165" s="930"/>
      <c r="AA165" s="930"/>
      <c r="AB165" s="930"/>
      <c r="AC165" s="930"/>
      <c r="AD165" s="930"/>
      <c r="AE165" s="930"/>
    </row>
    <row r="166" spans="1:31" s="577" customFormat="1" ht="0.15" customHeight="1">
      <c r="A166" s="930">
        <v>4</v>
      </c>
      <c r="B166" s="967" t="s">
        <v>984</v>
      </c>
      <c r="C166" s="930" t="s">
        <v>1441</v>
      </c>
      <c r="D166" s="930" t="s">
        <v>1437</v>
      </c>
      <c r="E166" s="930"/>
      <c r="F166" s="930"/>
      <c r="G166" s="930" t="b">
        <v>0</v>
      </c>
      <c r="H166" s="930"/>
      <c r="I166" s="930"/>
      <c r="J166" s="930"/>
      <c r="K166" s="930"/>
      <c r="L166" s="1002" t="s">
        <v>499</v>
      </c>
      <c r="M166" s="997" t="s">
        <v>314</v>
      </c>
      <c r="N166" s="1000">
        <v>20.105</v>
      </c>
      <c r="O166" s="1000">
        <v>20.105</v>
      </c>
      <c r="P166" s="1001">
        <v>0</v>
      </c>
      <c r="Q166" s="930"/>
      <c r="R166" s="930"/>
      <c r="S166" s="930"/>
      <c r="T166" s="930"/>
      <c r="U166" s="930"/>
      <c r="V166" s="930"/>
      <c r="W166" s="930"/>
      <c r="X166" s="930"/>
      <c r="Y166" s="930"/>
      <c r="Z166" s="930"/>
      <c r="AA166" s="930"/>
      <c r="AB166" s="930"/>
      <c r="AC166" s="930"/>
      <c r="AD166" s="930"/>
      <c r="AE166" s="930"/>
    </row>
    <row r="167" spans="1:31" s="577" customFormat="1" ht="0.15" customHeight="1">
      <c r="A167" s="930">
        <v>4</v>
      </c>
      <c r="B167" s="930"/>
      <c r="C167" s="930" t="s">
        <v>1442</v>
      </c>
      <c r="D167" s="930" t="s">
        <v>1437</v>
      </c>
      <c r="E167" s="930"/>
      <c r="F167" s="930"/>
      <c r="G167" s="930" t="b">
        <v>0</v>
      </c>
      <c r="H167" s="930"/>
      <c r="I167" s="930"/>
      <c r="J167" s="930"/>
      <c r="K167" s="930"/>
      <c r="L167" s="1002" t="s">
        <v>500</v>
      </c>
      <c r="M167" s="997" t="s">
        <v>501</v>
      </c>
      <c r="N167" s="1003"/>
      <c r="O167" s="1003"/>
      <c r="P167" s="999">
        <v>0</v>
      </c>
      <c r="Q167" s="930"/>
      <c r="R167" s="930"/>
      <c r="S167" s="930"/>
      <c r="T167" s="930"/>
      <c r="U167" s="930"/>
      <c r="V167" s="930"/>
      <c r="W167" s="930"/>
      <c r="X167" s="930"/>
      <c r="Y167" s="930"/>
      <c r="Z167" s="930"/>
      <c r="AA167" s="930"/>
      <c r="AB167" s="930"/>
      <c r="AC167" s="930"/>
      <c r="AD167" s="930"/>
      <c r="AE167" s="930"/>
    </row>
    <row r="168" spans="1:31" s="577" customFormat="1" ht="0.15" customHeight="1">
      <c r="A168" s="930">
        <v>4</v>
      </c>
      <c r="B168" s="930"/>
      <c r="C168" s="930" t="s">
        <v>1443</v>
      </c>
      <c r="D168" s="930" t="s">
        <v>1437</v>
      </c>
      <c r="E168" s="930"/>
      <c r="F168" s="930"/>
      <c r="G168" s="930" t="b">
        <v>0</v>
      </c>
      <c r="H168" s="930"/>
      <c r="I168" s="930"/>
      <c r="J168" s="930"/>
      <c r="K168" s="930"/>
      <c r="L168" s="1002" t="s">
        <v>502</v>
      </c>
      <c r="M168" s="997" t="s">
        <v>503</v>
      </c>
      <c r="N168" s="1003"/>
      <c r="O168" s="1003"/>
      <c r="P168" s="999">
        <v>0</v>
      </c>
      <c r="Q168" s="930"/>
      <c r="R168" s="930"/>
      <c r="S168" s="930"/>
      <c r="T168" s="930"/>
      <c r="U168" s="930"/>
      <c r="V168" s="930"/>
      <c r="W168" s="930"/>
      <c r="X168" s="930"/>
      <c r="Y168" s="930"/>
      <c r="Z168" s="930"/>
      <c r="AA168" s="930"/>
      <c r="AB168" s="930"/>
      <c r="AC168" s="930"/>
      <c r="AD168" s="930"/>
      <c r="AE168" s="930"/>
    </row>
    <row r="169" spans="1:31" s="577" customFormat="1">
      <c r="A169" s="769" t="s">
        <v>119</v>
      </c>
      <c r="B169" s="930"/>
      <c r="C169" s="930"/>
      <c r="D169" s="930"/>
      <c r="E169" s="930"/>
      <c r="F169" s="930" t="s">
        <v>822</v>
      </c>
      <c r="G169" s="849"/>
      <c r="H169" s="930"/>
      <c r="I169" s="930"/>
      <c r="J169" s="930"/>
      <c r="K169" s="930"/>
      <c r="L169" s="1164" t="s">
        <v>15</v>
      </c>
      <c r="M169" s="1165"/>
      <c r="N169" s="982" t="s">
        <v>2867</v>
      </c>
      <c r="O169" s="983"/>
      <c r="P169" s="984"/>
      <c r="Q169" s="930"/>
      <c r="R169" s="930"/>
      <c r="S169" s="930"/>
      <c r="T169" s="930"/>
      <c r="U169" s="930"/>
      <c r="V169" s="930"/>
      <c r="W169" s="930"/>
      <c r="X169" s="930"/>
      <c r="Y169" s="930"/>
      <c r="Z169" s="930"/>
      <c r="AA169" s="930"/>
      <c r="AB169" s="930"/>
      <c r="AC169" s="930"/>
      <c r="AD169" s="930"/>
      <c r="AE169" s="930"/>
    </row>
    <row r="170" spans="1:31" s="577" customFormat="1">
      <c r="A170" s="930">
        <v>5</v>
      </c>
      <c r="B170" s="930"/>
      <c r="C170" s="930"/>
      <c r="D170" s="930"/>
      <c r="E170" s="930"/>
      <c r="F170" s="930"/>
      <c r="G170" s="930"/>
      <c r="H170" s="930"/>
      <c r="I170" s="930"/>
      <c r="J170" s="930"/>
      <c r="K170" s="930"/>
      <c r="L170" s="1153" t="s">
        <v>489</v>
      </c>
      <c r="M170" s="1154"/>
      <c r="N170" s="982" t="s">
        <v>824</v>
      </c>
      <c r="O170" s="985"/>
      <c r="P170" s="986"/>
      <c r="Q170" s="930"/>
      <c r="R170" s="930"/>
      <c r="S170" s="930"/>
      <c r="T170" s="930"/>
      <c r="U170" s="930"/>
      <c r="V170" s="930"/>
      <c r="W170" s="930"/>
      <c r="X170" s="930"/>
      <c r="Y170" s="930"/>
      <c r="Z170" s="930"/>
      <c r="AA170" s="930"/>
      <c r="AB170" s="930"/>
      <c r="AC170" s="930"/>
      <c r="AD170" s="930"/>
      <c r="AE170" s="930"/>
    </row>
    <row r="171" spans="1:31" s="577" customFormat="1">
      <c r="A171" s="930">
        <v>5</v>
      </c>
      <c r="B171" s="930"/>
      <c r="C171" s="930"/>
      <c r="D171" s="930"/>
      <c r="E171" s="930"/>
      <c r="F171" s="930"/>
      <c r="G171" s="930"/>
      <c r="H171" s="930"/>
      <c r="I171" s="930"/>
      <c r="J171" s="930"/>
      <c r="K171" s="930"/>
      <c r="L171" s="1153" t="s">
        <v>490</v>
      </c>
      <c r="M171" s="1154"/>
      <c r="N171" s="982" t="s">
        <v>917</v>
      </c>
      <c r="O171" s="985"/>
      <c r="P171" s="986"/>
      <c r="Q171" s="930"/>
      <c r="R171" s="930"/>
      <c r="S171" s="930"/>
      <c r="T171" s="930"/>
      <c r="U171" s="930"/>
      <c r="V171" s="930"/>
      <c r="W171" s="930"/>
      <c r="X171" s="930"/>
      <c r="Y171" s="930"/>
      <c r="Z171" s="930"/>
      <c r="AA171" s="930"/>
      <c r="AB171" s="930"/>
      <c r="AC171" s="930"/>
      <c r="AD171" s="930"/>
      <c r="AE171" s="930"/>
    </row>
    <row r="172" spans="1:31" s="577" customFormat="1">
      <c r="A172" s="930">
        <v>5</v>
      </c>
      <c r="B172" s="930"/>
      <c r="C172" s="930"/>
      <c r="D172" s="930"/>
      <c r="E172" s="930"/>
      <c r="F172" s="930"/>
      <c r="G172" s="930"/>
      <c r="H172" s="930"/>
      <c r="I172" s="930"/>
      <c r="J172" s="930"/>
      <c r="K172" s="930"/>
      <c r="L172" s="1153" t="s">
        <v>267</v>
      </c>
      <c r="M172" s="1154"/>
      <c r="N172" s="1155">
        <v>0</v>
      </c>
      <c r="O172" s="1156"/>
      <c r="P172" s="1157"/>
      <c r="Q172" s="930"/>
      <c r="R172" s="930"/>
      <c r="S172" s="930"/>
      <c r="T172" s="930"/>
      <c r="U172" s="930"/>
      <c r="V172" s="930"/>
      <c r="W172" s="930"/>
      <c r="X172" s="930"/>
      <c r="Y172" s="930"/>
      <c r="Z172" s="930"/>
      <c r="AA172" s="930"/>
      <c r="AB172" s="930"/>
      <c r="AC172" s="930"/>
      <c r="AD172" s="930"/>
      <c r="AE172" s="930"/>
    </row>
    <row r="173" spans="1:31" s="577" customFormat="1">
      <c r="A173" s="930">
        <v>5</v>
      </c>
      <c r="B173" s="930"/>
      <c r="C173" s="930"/>
      <c r="D173" s="930"/>
      <c r="E173" s="930"/>
      <c r="F173" s="930"/>
      <c r="G173" s="930" t="b">
        <v>1</v>
      </c>
      <c r="H173" s="930"/>
      <c r="I173" s="930"/>
      <c r="J173" s="930"/>
      <c r="K173" s="930"/>
      <c r="L173" s="987" t="s">
        <v>491</v>
      </c>
      <c r="M173" s="988"/>
      <c r="N173" s="989"/>
      <c r="O173" s="989"/>
      <c r="P173" s="990"/>
      <c r="Q173" s="930"/>
      <c r="R173" s="930"/>
      <c r="S173" s="930"/>
      <c r="T173" s="930"/>
      <c r="U173" s="930"/>
      <c r="V173" s="930"/>
      <c r="W173" s="930"/>
      <c r="X173" s="930"/>
      <c r="Y173" s="930"/>
      <c r="Z173" s="930"/>
      <c r="AA173" s="930"/>
      <c r="AB173" s="930"/>
      <c r="AC173" s="930"/>
      <c r="AD173" s="930"/>
      <c r="AE173" s="930"/>
    </row>
    <row r="174" spans="1:31" s="326" customFormat="1" ht="22.8">
      <c r="A174" s="930">
        <v>5</v>
      </c>
      <c r="B174" s="930" t="s">
        <v>976</v>
      </c>
      <c r="C174" s="930" t="s">
        <v>1352</v>
      </c>
      <c r="D174" s="930" t="s">
        <v>1433</v>
      </c>
      <c r="E174" s="991"/>
      <c r="F174" s="991"/>
      <c r="G174" s="930" t="b">
        <v>1</v>
      </c>
      <c r="H174" s="991"/>
      <c r="I174" s="991"/>
      <c r="J174" s="991"/>
      <c r="K174" s="991"/>
      <c r="L174" s="992" t="s">
        <v>925</v>
      </c>
      <c r="M174" s="993" t="s">
        <v>484</v>
      </c>
      <c r="N174" s="994">
        <v>36.64</v>
      </c>
      <c r="O174" s="994">
        <v>36.64</v>
      </c>
      <c r="P174" s="995">
        <v>0</v>
      </c>
      <c r="Q174" s="991"/>
      <c r="R174" s="991"/>
      <c r="S174" s="991"/>
      <c r="T174" s="991"/>
      <c r="U174" s="991"/>
      <c r="V174" s="991"/>
      <c r="W174" s="991"/>
      <c r="X174" s="991"/>
      <c r="Y174" s="991"/>
      <c r="Z174" s="991"/>
      <c r="AA174" s="991"/>
      <c r="AB174" s="991"/>
      <c r="AC174" s="991"/>
      <c r="AD174" s="991"/>
      <c r="AE174" s="991"/>
    </row>
    <row r="175" spans="1:31" s="326" customFormat="1" ht="22.8">
      <c r="A175" s="930">
        <v>5</v>
      </c>
      <c r="B175" s="930" t="s">
        <v>977</v>
      </c>
      <c r="C175" s="930" t="s">
        <v>1352</v>
      </c>
      <c r="D175" s="930" t="s">
        <v>1434</v>
      </c>
      <c r="E175" s="991"/>
      <c r="F175" s="991"/>
      <c r="G175" s="930" t="b">
        <v>1</v>
      </c>
      <c r="H175" s="991"/>
      <c r="I175" s="991"/>
      <c r="J175" s="991"/>
      <c r="K175" s="991"/>
      <c r="L175" s="992" t="s">
        <v>926</v>
      </c>
      <c r="M175" s="993" t="s">
        <v>484</v>
      </c>
      <c r="N175" s="994">
        <v>52.8</v>
      </c>
      <c r="O175" s="994">
        <v>39.71</v>
      </c>
      <c r="P175" s="995">
        <v>-24.791666666666661</v>
      </c>
      <c r="Q175" s="991"/>
      <c r="R175" s="991"/>
      <c r="S175" s="991"/>
      <c r="T175" s="991"/>
      <c r="U175" s="991"/>
      <c r="V175" s="991"/>
      <c r="W175" s="991"/>
      <c r="X175" s="991"/>
      <c r="Y175" s="991"/>
      <c r="Z175" s="991"/>
      <c r="AA175" s="991"/>
      <c r="AB175" s="991"/>
      <c r="AC175" s="991"/>
      <c r="AD175" s="991"/>
      <c r="AE175" s="991"/>
    </row>
    <row r="176" spans="1:31" s="577" customFormat="1">
      <c r="A176" s="930">
        <v>5</v>
      </c>
      <c r="B176" s="930"/>
      <c r="C176" s="930" t="s">
        <v>1353</v>
      </c>
      <c r="D176" s="930" t="s">
        <v>1435</v>
      </c>
      <c r="E176" s="930"/>
      <c r="F176" s="930"/>
      <c r="G176" s="930" t="b">
        <v>1</v>
      </c>
      <c r="H176" s="930"/>
      <c r="I176" s="930"/>
      <c r="J176" s="930"/>
      <c r="K176" s="930"/>
      <c r="L176" s="996" t="s">
        <v>492</v>
      </c>
      <c r="M176" s="997" t="s">
        <v>142</v>
      </c>
      <c r="N176" s="998">
        <v>144.10480349344977</v>
      </c>
      <c r="O176" s="998">
        <v>108.37882096069869</v>
      </c>
      <c r="P176" s="999"/>
      <c r="Q176" s="930"/>
      <c r="R176" s="930"/>
      <c r="S176" s="930"/>
      <c r="T176" s="930"/>
      <c r="U176" s="930"/>
      <c r="V176" s="930"/>
      <c r="W176" s="930"/>
      <c r="X176" s="930"/>
      <c r="Y176" s="930"/>
      <c r="Z176" s="930"/>
      <c r="AA176" s="930"/>
      <c r="AB176" s="930"/>
      <c r="AC176" s="930"/>
      <c r="AD176" s="930"/>
      <c r="AE176" s="930"/>
    </row>
    <row r="177" spans="1:31" s="577" customFormat="1">
      <c r="A177" s="930">
        <v>5</v>
      </c>
      <c r="B177" s="967" t="s">
        <v>985</v>
      </c>
      <c r="C177" s="930" t="s">
        <v>1354</v>
      </c>
      <c r="D177" s="930" t="s">
        <v>1435</v>
      </c>
      <c r="E177" s="930"/>
      <c r="F177" s="930"/>
      <c r="G177" s="930" t="b">
        <v>1</v>
      </c>
      <c r="H177" s="930"/>
      <c r="I177" s="930"/>
      <c r="J177" s="930"/>
      <c r="K177" s="930"/>
      <c r="L177" s="996" t="s">
        <v>493</v>
      </c>
      <c r="M177" s="997" t="s">
        <v>314</v>
      </c>
      <c r="N177" s="1000">
        <v>113.97000000000001</v>
      </c>
      <c r="O177" s="1000">
        <v>113.97000000000001</v>
      </c>
      <c r="P177" s="1001">
        <v>0</v>
      </c>
      <c r="Q177" s="930"/>
      <c r="R177" s="930"/>
      <c r="S177" s="930"/>
      <c r="T177" s="930"/>
      <c r="U177" s="930"/>
      <c r="V177" s="930"/>
      <c r="W177" s="930"/>
      <c r="X177" s="930"/>
      <c r="Y177" s="930"/>
      <c r="Z177" s="930"/>
      <c r="AA177" s="930"/>
      <c r="AB177" s="930"/>
      <c r="AC177" s="930"/>
      <c r="AD177" s="930"/>
      <c r="AE177" s="930"/>
    </row>
    <row r="178" spans="1:31" s="326" customFormat="1">
      <c r="A178" s="930">
        <v>5</v>
      </c>
      <c r="B178" s="967" t="s">
        <v>979</v>
      </c>
      <c r="C178" s="930" t="s">
        <v>1352</v>
      </c>
      <c r="D178" s="930" t="s">
        <v>1436</v>
      </c>
      <c r="E178" s="991"/>
      <c r="F178" s="991"/>
      <c r="G178" s="930" t="b">
        <v>1</v>
      </c>
      <c r="H178" s="991"/>
      <c r="I178" s="991"/>
      <c r="J178" s="991"/>
      <c r="K178" s="991"/>
      <c r="L178" s="992" t="s">
        <v>494</v>
      </c>
      <c r="M178" s="993" t="s">
        <v>484</v>
      </c>
      <c r="N178" s="994">
        <v>36.64</v>
      </c>
      <c r="O178" s="994">
        <v>36.64</v>
      </c>
      <c r="P178" s="995">
        <v>0</v>
      </c>
      <c r="Q178" s="991"/>
      <c r="R178" s="991"/>
      <c r="S178" s="991"/>
      <c r="T178" s="991"/>
      <c r="U178" s="991"/>
      <c r="V178" s="991"/>
      <c r="W178" s="991"/>
      <c r="X178" s="991"/>
      <c r="Y178" s="991"/>
      <c r="Z178" s="991"/>
      <c r="AA178" s="991"/>
      <c r="AB178" s="991"/>
      <c r="AC178" s="991"/>
      <c r="AD178" s="991"/>
      <c r="AE178" s="991"/>
    </row>
    <row r="179" spans="1:31" s="326" customFormat="1">
      <c r="A179" s="930">
        <v>5</v>
      </c>
      <c r="B179" s="967" t="s">
        <v>978</v>
      </c>
      <c r="C179" s="930" t="s">
        <v>1352</v>
      </c>
      <c r="D179" s="930" t="s">
        <v>1437</v>
      </c>
      <c r="E179" s="991"/>
      <c r="F179" s="991"/>
      <c r="G179" s="930" t="b">
        <v>1</v>
      </c>
      <c r="H179" s="991"/>
      <c r="I179" s="991"/>
      <c r="J179" s="991"/>
      <c r="K179" s="991"/>
      <c r="L179" s="992" t="s">
        <v>495</v>
      </c>
      <c r="M179" s="993" t="s">
        <v>484</v>
      </c>
      <c r="N179" s="994">
        <v>52.8</v>
      </c>
      <c r="O179" s="994">
        <v>39.71</v>
      </c>
      <c r="P179" s="995">
        <v>-24.791666666666661</v>
      </c>
      <c r="Q179" s="991"/>
      <c r="R179" s="991"/>
      <c r="S179" s="991"/>
      <c r="T179" s="991"/>
      <c r="U179" s="991"/>
      <c r="V179" s="991"/>
      <c r="W179" s="991"/>
      <c r="X179" s="991"/>
      <c r="Y179" s="991"/>
      <c r="Z179" s="991"/>
      <c r="AA179" s="991"/>
      <c r="AB179" s="991"/>
      <c r="AC179" s="991"/>
      <c r="AD179" s="991"/>
      <c r="AE179" s="991"/>
    </row>
    <row r="180" spans="1:31" s="577" customFormat="1">
      <c r="A180" s="930">
        <v>5</v>
      </c>
      <c r="B180" s="967"/>
      <c r="C180" s="930" t="s">
        <v>1353</v>
      </c>
      <c r="D180" s="930" t="s">
        <v>1438</v>
      </c>
      <c r="E180" s="930"/>
      <c r="F180" s="930"/>
      <c r="G180" s="930" t="b">
        <v>1</v>
      </c>
      <c r="H180" s="930"/>
      <c r="I180" s="930"/>
      <c r="J180" s="930"/>
      <c r="K180" s="930"/>
      <c r="L180" s="996" t="s">
        <v>492</v>
      </c>
      <c r="M180" s="997" t="s">
        <v>142</v>
      </c>
      <c r="N180" s="998">
        <v>144.10480349344977</v>
      </c>
      <c r="O180" s="998">
        <v>108.37882096069869</v>
      </c>
      <c r="P180" s="999"/>
      <c r="Q180" s="930"/>
      <c r="R180" s="930"/>
      <c r="S180" s="930"/>
      <c r="T180" s="930"/>
      <c r="U180" s="930"/>
      <c r="V180" s="930"/>
      <c r="W180" s="930"/>
      <c r="X180" s="930"/>
      <c r="Y180" s="930"/>
      <c r="Z180" s="930"/>
      <c r="AA180" s="930"/>
      <c r="AB180" s="930"/>
      <c r="AC180" s="930"/>
      <c r="AD180" s="930"/>
      <c r="AE180" s="930"/>
    </row>
    <row r="181" spans="1:31" s="577" customFormat="1">
      <c r="A181" s="930">
        <v>5</v>
      </c>
      <c r="B181" s="967" t="s">
        <v>986</v>
      </c>
      <c r="C181" s="930" t="s">
        <v>1354</v>
      </c>
      <c r="D181" s="930" t="s">
        <v>1438</v>
      </c>
      <c r="E181" s="930"/>
      <c r="F181" s="930"/>
      <c r="G181" s="930" t="b">
        <v>1</v>
      </c>
      <c r="H181" s="930"/>
      <c r="I181" s="930"/>
      <c r="J181" s="930"/>
      <c r="K181" s="930"/>
      <c r="L181" s="996" t="s">
        <v>980</v>
      </c>
      <c r="M181" s="955" t="s">
        <v>314</v>
      </c>
      <c r="N181" s="1000">
        <v>84.77000000000001</v>
      </c>
      <c r="O181" s="1000">
        <v>84.77000000000001</v>
      </c>
      <c r="P181" s="1001">
        <v>0</v>
      </c>
      <c r="Q181" s="930"/>
      <c r="R181" s="930"/>
      <c r="S181" s="930"/>
      <c r="T181" s="930"/>
      <c r="U181" s="930"/>
      <c r="V181" s="930"/>
      <c r="W181" s="930"/>
      <c r="X181" s="930"/>
      <c r="Y181" s="930"/>
      <c r="Z181" s="930"/>
      <c r="AA181" s="930"/>
      <c r="AB181" s="930"/>
      <c r="AC181" s="930"/>
      <c r="AD181" s="930"/>
      <c r="AE181" s="930"/>
    </row>
    <row r="182" spans="1:31" s="577" customFormat="1" ht="0.15" customHeight="1">
      <c r="A182" s="930">
        <v>5</v>
      </c>
      <c r="B182" s="930"/>
      <c r="C182" s="930"/>
      <c r="D182" s="930"/>
      <c r="E182" s="930"/>
      <c r="F182" s="930"/>
      <c r="G182" s="930" t="b">
        <v>0</v>
      </c>
      <c r="H182" s="930"/>
      <c r="I182" s="930"/>
      <c r="J182" s="930"/>
      <c r="K182" s="930"/>
      <c r="L182" s="987" t="s">
        <v>496</v>
      </c>
      <c r="M182" s="988"/>
      <c r="N182" s="989"/>
      <c r="O182" s="989"/>
      <c r="P182" s="990"/>
      <c r="Q182" s="930"/>
      <c r="R182" s="930"/>
      <c r="S182" s="930"/>
      <c r="T182" s="930"/>
      <c r="U182" s="930"/>
      <c r="V182" s="930"/>
      <c r="W182" s="930"/>
      <c r="X182" s="930"/>
      <c r="Y182" s="930"/>
      <c r="Z182" s="930"/>
      <c r="AA182" s="930"/>
      <c r="AB182" s="930"/>
      <c r="AC182" s="930"/>
      <c r="AD182" s="930"/>
      <c r="AE182" s="930"/>
    </row>
    <row r="183" spans="1:31" s="577" customFormat="1" ht="0.15" customHeight="1">
      <c r="A183" s="930">
        <v>5</v>
      </c>
      <c r="B183" s="930"/>
      <c r="C183" s="930"/>
      <c r="D183" s="930"/>
      <c r="E183" s="930"/>
      <c r="F183" s="930"/>
      <c r="G183" s="930" t="b">
        <v>0</v>
      </c>
      <c r="H183" s="930"/>
      <c r="I183" s="930"/>
      <c r="J183" s="930"/>
      <c r="K183" s="930"/>
      <c r="L183" s="337" t="s">
        <v>987</v>
      </c>
      <c r="M183" s="338"/>
      <c r="N183" s="339"/>
      <c r="O183" s="339"/>
      <c r="P183" s="512"/>
      <c r="Q183" s="930"/>
      <c r="R183" s="930"/>
      <c r="S183" s="930"/>
      <c r="T183" s="930"/>
      <c r="U183" s="930"/>
      <c r="V183" s="930"/>
      <c r="W183" s="930"/>
      <c r="X183" s="930"/>
      <c r="Y183" s="930"/>
      <c r="Z183" s="930"/>
      <c r="AA183" s="930"/>
      <c r="AB183" s="930"/>
      <c r="AC183" s="930"/>
      <c r="AD183" s="930"/>
      <c r="AE183" s="930"/>
    </row>
    <row r="184" spans="1:31" s="577" customFormat="1" ht="0.15" customHeight="1">
      <c r="A184" s="930">
        <v>5</v>
      </c>
      <c r="B184" s="930"/>
      <c r="C184" s="930" t="s">
        <v>1439</v>
      </c>
      <c r="D184" s="930" t="s">
        <v>1433</v>
      </c>
      <c r="E184" s="930"/>
      <c r="F184" s="930"/>
      <c r="G184" s="930" t="b">
        <v>0</v>
      </c>
      <c r="H184" s="930"/>
      <c r="I184" s="930"/>
      <c r="J184" s="930"/>
      <c r="K184" s="930"/>
      <c r="L184" s="1002" t="s">
        <v>497</v>
      </c>
      <c r="M184" s="997" t="s">
        <v>484</v>
      </c>
      <c r="N184" s="1003">
        <v>0</v>
      </c>
      <c r="O184" s="1003">
        <v>0</v>
      </c>
      <c r="P184" s="999">
        <v>0</v>
      </c>
      <c r="Q184" s="930"/>
      <c r="R184" s="930"/>
      <c r="S184" s="930"/>
      <c r="T184" s="930"/>
      <c r="U184" s="930"/>
      <c r="V184" s="930"/>
      <c r="W184" s="930"/>
      <c r="X184" s="930"/>
      <c r="Y184" s="930"/>
      <c r="Z184" s="930"/>
      <c r="AA184" s="930"/>
      <c r="AB184" s="930"/>
      <c r="AC184" s="930"/>
      <c r="AD184" s="930"/>
      <c r="AE184" s="930"/>
    </row>
    <row r="185" spans="1:31" s="577" customFormat="1" ht="0.15" customHeight="1">
      <c r="A185" s="930">
        <v>5</v>
      </c>
      <c r="B185" s="930"/>
      <c r="C185" s="930" t="s">
        <v>1440</v>
      </c>
      <c r="D185" s="930" t="s">
        <v>1433</v>
      </c>
      <c r="E185" s="930"/>
      <c r="F185" s="930"/>
      <c r="G185" s="930" t="b">
        <v>0</v>
      </c>
      <c r="H185" s="930"/>
      <c r="I185" s="930"/>
      <c r="J185" s="930"/>
      <c r="K185" s="930"/>
      <c r="L185" s="1002" t="s">
        <v>498</v>
      </c>
      <c r="M185" s="997" t="s">
        <v>484</v>
      </c>
      <c r="N185" s="1003"/>
      <c r="O185" s="1003"/>
      <c r="P185" s="999">
        <v>0</v>
      </c>
      <c r="Q185" s="930"/>
      <c r="R185" s="930"/>
      <c r="S185" s="930"/>
      <c r="T185" s="930"/>
      <c r="U185" s="930"/>
      <c r="V185" s="930"/>
      <c r="W185" s="930"/>
      <c r="X185" s="930"/>
      <c r="Y185" s="930"/>
      <c r="Z185" s="930"/>
      <c r="AA185" s="930"/>
      <c r="AB185" s="930"/>
      <c r="AC185" s="930"/>
      <c r="AD185" s="930"/>
      <c r="AE185" s="930"/>
    </row>
    <row r="186" spans="1:31" s="577" customFormat="1" ht="0.15" customHeight="1">
      <c r="A186" s="930">
        <v>5</v>
      </c>
      <c r="B186" s="967" t="s">
        <v>981</v>
      </c>
      <c r="C186" s="930" t="s">
        <v>1441</v>
      </c>
      <c r="D186" s="930" t="s">
        <v>1433</v>
      </c>
      <c r="E186" s="930"/>
      <c r="F186" s="930"/>
      <c r="G186" s="930" t="b">
        <v>0</v>
      </c>
      <c r="H186" s="930"/>
      <c r="I186" s="930"/>
      <c r="J186" s="930"/>
      <c r="K186" s="930"/>
      <c r="L186" s="1002" t="s">
        <v>499</v>
      </c>
      <c r="M186" s="955" t="s">
        <v>314</v>
      </c>
      <c r="N186" s="1000">
        <v>56.985000000000007</v>
      </c>
      <c r="O186" s="1000">
        <v>56.985000000000007</v>
      </c>
      <c r="P186" s="1001">
        <v>0</v>
      </c>
      <c r="Q186" s="930"/>
      <c r="R186" s="930"/>
      <c r="S186" s="930"/>
      <c r="T186" s="930"/>
      <c r="U186" s="930"/>
      <c r="V186" s="930"/>
      <c r="W186" s="930"/>
      <c r="X186" s="930"/>
      <c r="Y186" s="930"/>
      <c r="Z186" s="930"/>
      <c r="AA186" s="930"/>
      <c r="AB186" s="930"/>
      <c r="AC186" s="930"/>
      <c r="AD186" s="930"/>
      <c r="AE186" s="930"/>
    </row>
    <row r="187" spans="1:31" s="577" customFormat="1" ht="0.15" customHeight="1">
      <c r="A187" s="930">
        <v>5</v>
      </c>
      <c r="B187" s="930"/>
      <c r="C187" s="930" t="s">
        <v>1442</v>
      </c>
      <c r="D187" s="930" t="s">
        <v>1433</v>
      </c>
      <c r="E187" s="930"/>
      <c r="F187" s="930"/>
      <c r="G187" s="930" t="b">
        <v>0</v>
      </c>
      <c r="H187" s="930"/>
      <c r="I187" s="930"/>
      <c r="J187" s="930"/>
      <c r="K187" s="930"/>
      <c r="L187" s="1002" t="s">
        <v>500</v>
      </c>
      <c r="M187" s="997" t="s">
        <v>501</v>
      </c>
      <c r="N187" s="1003"/>
      <c r="O187" s="1003"/>
      <c r="P187" s="999">
        <v>0</v>
      </c>
      <c r="Q187" s="930"/>
      <c r="R187" s="930"/>
      <c r="S187" s="930"/>
      <c r="T187" s="930"/>
      <c r="U187" s="930"/>
      <c r="V187" s="930"/>
      <c r="W187" s="930"/>
      <c r="X187" s="930"/>
      <c r="Y187" s="930"/>
      <c r="Z187" s="930"/>
      <c r="AA187" s="930"/>
      <c r="AB187" s="930"/>
      <c r="AC187" s="930"/>
      <c r="AD187" s="930"/>
      <c r="AE187" s="930"/>
    </row>
    <row r="188" spans="1:31" s="577" customFormat="1" ht="0.15" customHeight="1">
      <c r="A188" s="930">
        <v>5</v>
      </c>
      <c r="B188" s="930"/>
      <c r="C188" s="930" t="s">
        <v>1443</v>
      </c>
      <c r="D188" s="930" t="s">
        <v>1433</v>
      </c>
      <c r="E188" s="930"/>
      <c r="F188" s="930"/>
      <c r="G188" s="930" t="b">
        <v>0</v>
      </c>
      <c r="H188" s="930"/>
      <c r="I188" s="930"/>
      <c r="J188" s="930"/>
      <c r="K188" s="930"/>
      <c r="L188" s="1002" t="s">
        <v>502</v>
      </c>
      <c r="M188" s="997" t="s">
        <v>503</v>
      </c>
      <c r="N188" s="1003"/>
      <c r="O188" s="1003"/>
      <c r="P188" s="999">
        <v>0</v>
      </c>
      <c r="Q188" s="930"/>
      <c r="R188" s="930"/>
      <c r="S188" s="930"/>
      <c r="T188" s="930"/>
      <c r="U188" s="930"/>
      <c r="V188" s="930"/>
      <c r="W188" s="930"/>
      <c r="X188" s="930"/>
      <c r="Y188" s="930"/>
      <c r="Z188" s="930"/>
      <c r="AA188" s="930"/>
      <c r="AB188" s="930"/>
      <c r="AC188" s="930"/>
      <c r="AD188" s="930"/>
      <c r="AE188" s="930"/>
    </row>
    <row r="189" spans="1:31" s="577" customFormat="1" ht="0.15" customHeight="1">
      <c r="A189" s="930">
        <v>5</v>
      </c>
      <c r="B189" s="930"/>
      <c r="C189" s="930"/>
      <c r="D189" s="930"/>
      <c r="E189" s="930"/>
      <c r="F189" s="930"/>
      <c r="G189" s="930" t="b">
        <v>0</v>
      </c>
      <c r="H189" s="930"/>
      <c r="I189" s="930"/>
      <c r="J189" s="930"/>
      <c r="K189" s="930"/>
      <c r="L189" s="992" t="s">
        <v>988</v>
      </c>
      <c r="M189" s="338"/>
      <c r="N189" s="339"/>
      <c r="O189" s="339"/>
      <c r="P189" s="512"/>
      <c r="Q189" s="930"/>
      <c r="R189" s="930"/>
      <c r="S189" s="930"/>
      <c r="T189" s="930"/>
      <c r="U189" s="930"/>
      <c r="V189" s="930"/>
      <c r="W189" s="930"/>
      <c r="X189" s="930"/>
      <c r="Y189" s="930"/>
      <c r="Z189" s="930"/>
      <c r="AA189" s="930"/>
      <c r="AB189" s="930"/>
      <c r="AC189" s="930"/>
      <c r="AD189" s="930"/>
      <c r="AE189" s="930"/>
    </row>
    <row r="190" spans="1:31" s="577" customFormat="1" ht="0.15" customHeight="1">
      <c r="A190" s="930">
        <v>5</v>
      </c>
      <c r="B190" s="930"/>
      <c r="C190" s="930" t="s">
        <v>1439</v>
      </c>
      <c r="D190" s="930" t="s">
        <v>1434</v>
      </c>
      <c r="E190" s="930"/>
      <c r="F190" s="930"/>
      <c r="G190" s="930" t="b">
        <v>0</v>
      </c>
      <c r="H190" s="930"/>
      <c r="I190" s="930"/>
      <c r="J190" s="930"/>
      <c r="K190" s="930"/>
      <c r="L190" s="1002" t="s">
        <v>497</v>
      </c>
      <c r="M190" s="997" t="s">
        <v>484</v>
      </c>
      <c r="N190" s="1003">
        <v>0</v>
      </c>
      <c r="O190" s="1003">
        <v>0</v>
      </c>
      <c r="P190" s="999">
        <v>0</v>
      </c>
      <c r="Q190" s="930"/>
      <c r="R190" s="930"/>
      <c r="S190" s="930"/>
      <c r="T190" s="930"/>
      <c r="U190" s="930"/>
      <c r="V190" s="930"/>
      <c r="W190" s="930"/>
      <c r="X190" s="930"/>
      <c r="Y190" s="930"/>
      <c r="Z190" s="930"/>
      <c r="AA190" s="930"/>
      <c r="AB190" s="930"/>
      <c r="AC190" s="930"/>
      <c r="AD190" s="930"/>
      <c r="AE190" s="930"/>
    </row>
    <row r="191" spans="1:31" s="577" customFormat="1" ht="0.15" customHeight="1">
      <c r="A191" s="930">
        <v>5</v>
      </c>
      <c r="B191" s="930"/>
      <c r="C191" s="930" t="s">
        <v>1440</v>
      </c>
      <c r="D191" s="930" t="s">
        <v>1434</v>
      </c>
      <c r="E191" s="930"/>
      <c r="F191" s="930"/>
      <c r="G191" s="930" t="b">
        <v>0</v>
      </c>
      <c r="H191" s="930"/>
      <c r="I191" s="930"/>
      <c r="J191" s="930"/>
      <c r="K191" s="930"/>
      <c r="L191" s="1002" t="s">
        <v>498</v>
      </c>
      <c r="M191" s="997" t="s">
        <v>484</v>
      </c>
      <c r="N191" s="1003"/>
      <c r="O191" s="1003"/>
      <c r="P191" s="999">
        <v>0</v>
      </c>
      <c r="Q191" s="930"/>
      <c r="R191" s="930"/>
      <c r="S191" s="930"/>
      <c r="T191" s="930"/>
      <c r="U191" s="930"/>
      <c r="V191" s="930"/>
      <c r="W191" s="930"/>
      <c r="X191" s="930"/>
      <c r="Y191" s="930"/>
      <c r="Z191" s="930"/>
      <c r="AA191" s="930"/>
      <c r="AB191" s="930"/>
      <c r="AC191" s="930"/>
      <c r="AD191" s="930"/>
      <c r="AE191" s="930"/>
    </row>
    <row r="192" spans="1:31" s="577" customFormat="1" ht="0.15" customHeight="1">
      <c r="A192" s="930">
        <v>5</v>
      </c>
      <c r="B192" s="967" t="s">
        <v>982</v>
      </c>
      <c r="C192" s="930" t="s">
        <v>1441</v>
      </c>
      <c r="D192" s="930" t="s">
        <v>1434</v>
      </c>
      <c r="E192" s="930"/>
      <c r="F192" s="930"/>
      <c r="G192" s="930" t="b">
        <v>0</v>
      </c>
      <c r="H192" s="930"/>
      <c r="I192" s="930"/>
      <c r="J192" s="930"/>
      <c r="K192" s="930"/>
      <c r="L192" s="1002" t="s">
        <v>499</v>
      </c>
      <c r="M192" s="997" t="s">
        <v>314</v>
      </c>
      <c r="N192" s="1000">
        <v>56.985000000000007</v>
      </c>
      <c r="O192" s="1000">
        <v>56.985000000000007</v>
      </c>
      <c r="P192" s="1001">
        <v>0</v>
      </c>
      <c r="Q192" s="930"/>
      <c r="R192" s="930"/>
      <c r="S192" s="930"/>
      <c r="T192" s="930"/>
      <c r="U192" s="930"/>
      <c r="V192" s="930"/>
      <c r="W192" s="930"/>
      <c r="X192" s="930"/>
      <c r="Y192" s="930"/>
      <c r="Z192" s="930"/>
      <c r="AA192" s="930"/>
      <c r="AB192" s="930"/>
      <c r="AC192" s="930"/>
      <c r="AD192" s="930"/>
      <c r="AE192" s="930"/>
    </row>
    <row r="193" spans="1:31" s="577" customFormat="1" ht="0.15" customHeight="1">
      <c r="A193" s="930">
        <v>5</v>
      </c>
      <c r="B193" s="930"/>
      <c r="C193" s="930" t="s">
        <v>1442</v>
      </c>
      <c r="D193" s="930" t="s">
        <v>1434</v>
      </c>
      <c r="E193" s="930"/>
      <c r="F193" s="930"/>
      <c r="G193" s="930" t="b">
        <v>0</v>
      </c>
      <c r="H193" s="930"/>
      <c r="I193" s="930"/>
      <c r="J193" s="930"/>
      <c r="K193" s="930"/>
      <c r="L193" s="1002" t="s">
        <v>500</v>
      </c>
      <c r="M193" s="997" t="s">
        <v>501</v>
      </c>
      <c r="N193" s="1003"/>
      <c r="O193" s="1003"/>
      <c r="P193" s="999">
        <v>0</v>
      </c>
      <c r="Q193" s="930"/>
      <c r="R193" s="930"/>
      <c r="S193" s="930"/>
      <c r="T193" s="930"/>
      <c r="U193" s="930"/>
      <c r="V193" s="930"/>
      <c r="W193" s="930"/>
      <c r="X193" s="930"/>
      <c r="Y193" s="930"/>
      <c r="Z193" s="930"/>
      <c r="AA193" s="930"/>
      <c r="AB193" s="930"/>
      <c r="AC193" s="930"/>
      <c r="AD193" s="930"/>
      <c r="AE193" s="930"/>
    </row>
    <row r="194" spans="1:31" s="577" customFormat="1" ht="0.15" customHeight="1">
      <c r="A194" s="930">
        <v>5</v>
      </c>
      <c r="B194" s="930"/>
      <c r="C194" s="930" t="s">
        <v>1443</v>
      </c>
      <c r="D194" s="930" t="s">
        <v>1434</v>
      </c>
      <c r="E194" s="930"/>
      <c r="F194" s="930"/>
      <c r="G194" s="930" t="b">
        <v>0</v>
      </c>
      <c r="H194" s="930"/>
      <c r="I194" s="930"/>
      <c r="J194" s="930"/>
      <c r="K194" s="930"/>
      <c r="L194" s="1002" t="s">
        <v>502</v>
      </c>
      <c r="M194" s="997" t="s">
        <v>503</v>
      </c>
      <c r="N194" s="1003"/>
      <c r="O194" s="1003"/>
      <c r="P194" s="999">
        <v>0</v>
      </c>
      <c r="Q194" s="930"/>
      <c r="R194" s="930"/>
      <c r="S194" s="930"/>
      <c r="T194" s="930"/>
      <c r="U194" s="930"/>
      <c r="V194" s="930"/>
      <c r="W194" s="930"/>
      <c r="X194" s="930"/>
      <c r="Y194" s="930"/>
      <c r="Z194" s="930"/>
      <c r="AA194" s="930"/>
      <c r="AB194" s="930"/>
      <c r="AC194" s="930"/>
      <c r="AD194" s="930"/>
      <c r="AE194" s="930"/>
    </row>
    <row r="195" spans="1:31" s="577" customFormat="1" ht="0.15" customHeight="1">
      <c r="A195" s="930">
        <v>5</v>
      </c>
      <c r="B195" s="930"/>
      <c r="C195" s="930"/>
      <c r="D195" s="930"/>
      <c r="E195" s="930"/>
      <c r="F195" s="930"/>
      <c r="G195" s="930" t="b">
        <v>0</v>
      </c>
      <c r="H195" s="930"/>
      <c r="I195" s="930"/>
      <c r="J195" s="930"/>
      <c r="K195" s="930"/>
      <c r="L195" s="992" t="s">
        <v>989</v>
      </c>
      <c r="M195" s="338"/>
      <c r="N195" s="339"/>
      <c r="O195" s="339"/>
      <c r="P195" s="512"/>
      <c r="Q195" s="930"/>
      <c r="R195" s="930"/>
      <c r="S195" s="930"/>
      <c r="T195" s="930"/>
      <c r="U195" s="930"/>
      <c r="V195" s="930"/>
      <c r="W195" s="930"/>
      <c r="X195" s="930"/>
      <c r="Y195" s="930"/>
      <c r="Z195" s="930"/>
      <c r="AA195" s="930"/>
      <c r="AB195" s="930"/>
      <c r="AC195" s="930"/>
      <c r="AD195" s="930"/>
      <c r="AE195" s="930"/>
    </row>
    <row r="196" spans="1:31" s="577" customFormat="1" ht="0.15" customHeight="1">
      <c r="A196" s="930">
        <v>5</v>
      </c>
      <c r="B196" s="930"/>
      <c r="C196" s="930" t="s">
        <v>1439</v>
      </c>
      <c r="D196" s="930" t="s">
        <v>1436</v>
      </c>
      <c r="E196" s="930"/>
      <c r="F196" s="930"/>
      <c r="G196" s="930" t="b">
        <v>0</v>
      </c>
      <c r="H196" s="930"/>
      <c r="I196" s="930"/>
      <c r="J196" s="930"/>
      <c r="K196" s="930"/>
      <c r="L196" s="1002" t="s">
        <v>497</v>
      </c>
      <c r="M196" s="997" t="s">
        <v>484</v>
      </c>
      <c r="N196" s="1003">
        <v>0</v>
      </c>
      <c r="O196" s="1003">
        <v>0</v>
      </c>
      <c r="P196" s="999">
        <v>0</v>
      </c>
      <c r="Q196" s="930"/>
      <c r="R196" s="930"/>
      <c r="S196" s="930"/>
      <c r="T196" s="930"/>
      <c r="U196" s="930"/>
      <c r="V196" s="930"/>
      <c r="W196" s="930"/>
      <c r="X196" s="930"/>
      <c r="Y196" s="930"/>
      <c r="Z196" s="930"/>
      <c r="AA196" s="930"/>
      <c r="AB196" s="930"/>
      <c r="AC196" s="930"/>
      <c r="AD196" s="930"/>
      <c r="AE196" s="930"/>
    </row>
    <row r="197" spans="1:31" s="577" customFormat="1" ht="0.15" customHeight="1">
      <c r="A197" s="930">
        <v>5</v>
      </c>
      <c r="B197" s="930"/>
      <c r="C197" s="930" t="s">
        <v>1440</v>
      </c>
      <c r="D197" s="930" t="s">
        <v>1436</v>
      </c>
      <c r="E197" s="930"/>
      <c r="F197" s="930"/>
      <c r="G197" s="930" t="b">
        <v>0</v>
      </c>
      <c r="H197" s="930"/>
      <c r="I197" s="930"/>
      <c r="J197" s="930"/>
      <c r="K197" s="930"/>
      <c r="L197" s="1002" t="s">
        <v>498</v>
      </c>
      <c r="M197" s="997" t="s">
        <v>484</v>
      </c>
      <c r="N197" s="1003"/>
      <c r="O197" s="1003"/>
      <c r="P197" s="999">
        <v>0</v>
      </c>
      <c r="Q197" s="930"/>
      <c r="R197" s="930"/>
      <c r="S197" s="930"/>
      <c r="T197" s="930"/>
      <c r="U197" s="930"/>
      <c r="V197" s="930"/>
      <c r="W197" s="930"/>
      <c r="X197" s="930"/>
      <c r="Y197" s="930"/>
      <c r="Z197" s="930"/>
      <c r="AA197" s="930"/>
      <c r="AB197" s="930"/>
      <c r="AC197" s="930"/>
      <c r="AD197" s="930"/>
      <c r="AE197" s="930"/>
    </row>
    <row r="198" spans="1:31" s="577" customFormat="1" ht="0.15" customHeight="1">
      <c r="A198" s="930">
        <v>5</v>
      </c>
      <c r="B198" s="967" t="s">
        <v>983</v>
      </c>
      <c r="C198" s="930" t="s">
        <v>1441</v>
      </c>
      <c r="D198" s="930" t="s">
        <v>1436</v>
      </c>
      <c r="E198" s="930"/>
      <c r="F198" s="930"/>
      <c r="G198" s="930" t="b">
        <v>0</v>
      </c>
      <c r="H198" s="930"/>
      <c r="I198" s="930"/>
      <c r="J198" s="930"/>
      <c r="K198" s="930"/>
      <c r="L198" s="1002" t="s">
        <v>499</v>
      </c>
      <c r="M198" s="997" t="s">
        <v>314</v>
      </c>
      <c r="N198" s="1000">
        <v>42.385000000000005</v>
      </c>
      <c r="O198" s="1000">
        <v>42.385000000000005</v>
      </c>
      <c r="P198" s="1001">
        <v>0</v>
      </c>
      <c r="Q198" s="930"/>
      <c r="R198" s="930"/>
      <c r="S198" s="930"/>
      <c r="T198" s="930"/>
      <c r="U198" s="930"/>
      <c r="V198" s="930"/>
      <c r="W198" s="930"/>
      <c r="X198" s="930"/>
      <c r="Y198" s="930"/>
      <c r="Z198" s="930"/>
      <c r="AA198" s="930"/>
      <c r="AB198" s="930"/>
      <c r="AC198" s="930"/>
      <c r="AD198" s="930"/>
      <c r="AE198" s="930"/>
    </row>
    <row r="199" spans="1:31" s="577" customFormat="1" ht="0.15" customHeight="1">
      <c r="A199" s="930">
        <v>5</v>
      </c>
      <c r="B199" s="930"/>
      <c r="C199" s="930" t="s">
        <v>1442</v>
      </c>
      <c r="D199" s="930" t="s">
        <v>1436</v>
      </c>
      <c r="E199" s="930"/>
      <c r="F199" s="930"/>
      <c r="G199" s="930" t="b">
        <v>0</v>
      </c>
      <c r="H199" s="930"/>
      <c r="I199" s="930"/>
      <c r="J199" s="930"/>
      <c r="K199" s="930"/>
      <c r="L199" s="1002" t="s">
        <v>500</v>
      </c>
      <c r="M199" s="997" t="s">
        <v>501</v>
      </c>
      <c r="N199" s="1003"/>
      <c r="O199" s="1003"/>
      <c r="P199" s="999">
        <v>0</v>
      </c>
      <c r="Q199" s="930"/>
      <c r="R199" s="930"/>
      <c r="S199" s="930"/>
      <c r="T199" s="930"/>
      <c r="U199" s="930"/>
      <c r="V199" s="930"/>
      <c r="W199" s="930"/>
      <c r="X199" s="930"/>
      <c r="Y199" s="930"/>
      <c r="Z199" s="930"/>
      <c r="AA199" s="930"/>
      <c r="AB199" s="930"/>
      <c r="AC199" s="930"/>
      <c r="AD199" s="930"/>
      <c r="AE199" s="930"/>
    </row>
    <row r="200" spans="1:31" s="577" customFormat="1" ht="0.15" customHeight="1">
      <c r="A200" s="930">
        <v>5</v>
      </c>
      <c r="B200" s="930"/>
      <c r="C200" s="930" t="s">
        <v>1443</v>
      </c>
      <c r="D200" s="930" t="s">
        <v>1436</v>
      </c>
      <c r="E200" s="930"/>
      <c r="F200" s="930"/>
      <c r="G200" s="930" t="b">
        <v>0</v>
      </c>
      <c r="H200" s="930"/>
      <c r="I200" s="930"/>
      <c r="J200" s="930"/>
      <c r="K200" s="930"/>
      <c r="L200" s="1002" t="s">
        <v>502</v>
      </c>
      <c r="M200" s="997" t="s">
        <v>503</v>
      </c>
      <c r="N200" s="1003"/>
      <c r="O200" s="1003"/>
      <c r="P200" s="999">
        <v>0</v>
      </c>
      <c r="Q200" s="930"/>
      <c r="R200" s="930"/>
      <c r="S200" s="930"/>
      <c r="T200" s="930"/>
      <c r="U200" s="930"/>
      <c r="V200" s="930"/>
      <c r="W200" s="930"/>
      <c r="X200" s="930"/>
      <c r="Y200" s="930"/>
      <c r="Z200" s="930"/>
      <c r="AA200" s="930"/>
      <c r="AB200" s="930"/>
      <c r="AC200" s="930"/>
      <c r="AD200" s="930"/>
      <c r="AE200" s="930"/>
    </row>
    <row r="201" spans="1:31" s="577" customFormat="1" ht="0.15" customHeight="1">
      <c r="A201" s="930">
        <v>5</v>
      </c>
      <c r="B201" s="930"/>
      <c r="C201" s="930"/>
      <c r="D201" s="930"/>
      <c r="E201" s="930"/>
      <c r="F201" s="930"/>
      <c r="G201" s="930" t="b">
        <v>0</v>
      </c>
      <c r="H201" s="930"/>
      <c r="I201" s="930"/>
      <c r="J201" s="930"/>
      <c r="K201" s="930"/>
      <c r="L201" s="992" t="s">
        <v>989</v>
      </c>
      <c r="M201" s="338"/>
      <c r="N201" s="339"/>
      <c r="O201" s="339"/>
      <c r="P201" s="512"/>
      <c r="Q201" s="930"/>
      <c r="R201" s="930"/>
      <c r="S201" s="930"/>
      <c r="T201" s="930"/>
      <c r="U201" s="930"/>
      <c r="V201" s="930"/>
      <c r="W201" s="930"/>
      <c r="X201" s="930"/>
      <c r="Y201" s="930"/>
      <c r="Z201" s="930"/>
      <c r="AA201" s="930"/>
      <c r="AB201" s="930"/>
      <c r="AC201" s="930"/>
      <c r="AD201" s="930"/>
      <c r="AE201" s="930"/>
    </row>
    <row r="202" spans="1:31" s="577" customFormat="1" ht="0.15" customHeight="1">
      <c r="A202" s="930">
        <v>5</v>
      </c>
      <c r="B202" s="930"/>
      <c r="C202" s="930" t="s">
        <v>1439</v>
      </c>
      <c r="D202" s="930" t="s">
        <v>1437</v>
      </c>
      <c r="E202" s="930"/>
      <c r="F202" s="930"/>
      <c r="G202" s="930" t="b">
        <v>0</v>
      </c>
      <c r="H202" s="930"/>
      <c r="I202" s="930"/>
      <c r="J202" s="930"/>
      <c r="K202" s="930"/>
      <c r="L202" s="1002" t="s">
        <v>497</v>
      </c>
      <c r="M202" s="997" t="s">
        <v>484</v>
      </c>
      <c r="N202" s="1003">
        <v>0</v>
      </c>
      <c r="O202" s="1003">
        <v>0</v>
      </c>
      <c r="P202" s="999">
        <v>0</v>
      </c>
      <c r="Q202" s="930"/>
      <c r="R202" s="930"/>
      <c r="S202" s="930"/>
      <c r="T202" s="930"/>
      <c r="U202" s="930"/>
      <c r="V202" s="930"/>
      <c r="W202" s="930"/>
      <c r="X202" s="930"/>
      <c r="Y202" s="930"/>
      <c r="Z202" s="930"/>
      <c r="AA202" s="930"/>
      <c r="AB202" s="930"/>
      <c r="AC202" s="930"/>
      <c r="AD202" s="930"/>
      <c r="AE202" s="930"/>
    </row>
    <row r="203" spans="1:31" s="577" customFormat="1" ht="0.15" customHeight="1">
      <c r="A203" s="930">
        <v>5</v>
      </c>
      <c r="B203" s="930"/>
      <c r="C203" s="930" t="s">
        <v>1440</v>
      </c>
      <c r="D203" s="930" t="s">
        <v>1437</v>
      </c>
      <c r="E203" s="930"/>
      <c r="F203" s="930"/>
      <c r="G203" s="930" t="b">
        <v>0</v>
      </c>
      <c r="H203" s="930"/>
      <c r="I203" s="930"/>
      <c r="J203" s="930"/>
      <c r="K203" s="930"/>
      <c r="L203" s="1002" t="s">
        <v>498</v>
      </c>
      <c r="M203" s="997" t="s">
        <v>484</v>
      </c>
      <c r="N203" s="1003"/>
      <c r="O203" s="1003"/>
      <c r="P203" s="999">
        <v>0</v>
      </c>
      <c r="Q203" s="930"/>
      <c r="R203" s="930"/>
      <c r="S203" s="930"/>
      <c r="T203" s="930"/>
      <c r="U203" s="930"/>
      <c r="V203" s="930"/>
      <c r="W203" s="930"/>
      <c r="X203" s="930"/>
      <c r="Y203" s="930"/>
      <c r="Z203" s="930"/>
      <c r="AA203" s="930"/>
      <c r="AB203" s="930"/>
      <c r="AC203" s="930"/>
      <c r="AD203" s="930"/>
      <c r="AE203" s="930"/>
    </row>
    <row r="204" spans="1:31" s="577" customFormat="1" ht="0.15" customHeight="1">
      <c r="A204" s="930">
        <v>5</v>
      </c>
      <c r="B204" s="967" t="s">
        <v>984</v>
      </c>
      <c r="C204" s="930" t="s">
        <v>1441</v>
      </c>
      <c r="D204" s="930" t="s">
        <v>1437</v>
      </c>
      <c r="E204" s="930"/>
      <c r="F204" s="930"/>
      <c r="G204" s="930" t="b">
        <v>0</v>
      </c>
      <c r="H204" s="930"/>
      <c r="I204" s="930"/>
      <c r="J204" s="930"/>
      <c r="K204" s="930"/>
      <c r="L204" s="1002" t="s">
        <v>499</v>
      </c>
      <c r="M204" s="997" t="s">
        <v>314</v>
      </c>
      <c r="N204" s="1000">
        <v>42.385000000000005</v>
      </c>
      <c r="O204" s="1000">
        <v>42.385000000000005</v>
      </c>
      <c r="P204" s="1001">
        <v>0</v>
      </c>
      <c r="Q204" s="930"/>
      <c r="R204" s="930"/>
      <c r="S204" s="930"/>
      <c r="T204" s="930"/>
      <c r="U204" s="930"/>
      <c r="V204" s="930"/>
      <c r="W204" s="930"/>
      <c r="X204" s="930"/>
      <c r="Y204" s="930"/>
      <c r="Z204" s="930"/>
      <c r="AA204" s="930"/>
      <c r="AB204" s="930"/>
      <c r="AC204" s="930"/>
      <c r="AD204" s="930"/>
      <c r="AE204" s="930"/>
    </row>
    <row r="205" spans="1:31" s="577" customFormat="1" ht="0.15" customHeight="1">
      <c r="A205" s="930">
        <v>5</v>
      </c>
      <c r="B205" s="930"/>
      <c r="C205" s="930" t="s">
        <v>1442</v>
      </c>
      <c r="D205" s="930" t="s">
        <v>1437</v>
      </c>
      <c r="E205" s="930"/>
      <c r="F205" s="930"/>
      <c r="G205" s="930" t="b">
        <v>0</v>
      </c>
      <c r="H205" s="930"/>
      <c r="I205" s="930"/>
      <c r="J205" s="930"/>
      <c r="K205" s="930"/>
      <c r="L205" s="1002" t="s">
        <v>500</v>
      </c>
      <c r="M205" s="997" t="s">
        <v>501</v>
      </c>
      <c r="N205" s="1003"/>
      <c r="O205" s="1003"/>
      <c r="P205" s="999">
        <v>0</v>
      </c>
      <c r="Q205" s="930"/>
      <c r="R205" s="930"/>
      <c r="S205" s="930"/>
      <c r="T205" s="930"/>
      <c r="U205" s="930"/>
      <c r="V205" s="930"/>
      <c r="W205" s="930"/>
      <c r="X205" s="930"/>
      <c r="Y205" s="930"/>
      <c r="Z205" s="930"/>
      <c r="AA205" s="930"/>
      <c r="AB205" s="930"/>
      <c r="AC205" s="930"/>
      <c r="AD205" s="930"/>
      <c r="AE205" s="930"/>
    </row>
    <row r="206" spans="1:31" s="577" customFormat="1" ht="0.15" customHeight="1">
      <c r="A206" s="930">
        <v>5</v>
      </c>
      <c r="B206" s="930"/>
      <c r="C206" s="930" t="s">
        <v>1443</v>
      </c>
      <c r="D206" s="930" t="s">
        <v>1437</v>
      </c>
      <c r="E206" s="930"/>
      <c r="F206" s="930"/>
      <c r="G206" s="930" t="b">
        <v>0</v>
      </c>
      <c r="H206" s="930"/>
      <c r="I206" s="930"/>
      <c r="J206" s="930"/>
      <c r="K206" s="930"/>
      <c r="L206" s="1002" t="s">
        <v>502</v>
      </c>
      <c r="M206" s="997" t="s">
        <v>503</v>
      </c>
      <c r="N206" s="1003"/>
      <c r="O206" s="1003"/>
      <c r="P206" s="999">
        <v>0</v>
      </c>
      <c r="Q206" s="930"/>
      <c r="R206" s="930"/>
      <c r="S206" s="930"/>
      <c r="T206" s="930"/>
      <c r="U206" s="930"/>
      <c r="V206" s="930"/>
      <c r="W206" s="930"/>
      <c r="X206" s="930"/>
      <c r="Y206" s="930"/>
      <c r="Z206" s="930"/>
      <c r="AA206" s="930"/>
      <c r="AB206" s="930"/>
      <c r="AC206" s="930"/>
      <c r="AD206" s="930"/>
      <c r="AE206" s="930"/>
    </row>
    <row r="207" spans="1:31" s="577" customFormat="1">
      <c r="A207" s="769" t="s">
        <v>123</v>
      </c>
      <c r="B207" s="930"/>
      <c r="C207" s="930"/>
      <c r="D207" s="930"/>
      <c r="E207" s="930"/>
      <c r="F207" s="930" t="s">
        <v>822</v>
      </c>
      <c r="G207" s="849"/>
      <c r="H207" s="930"/>
      <c r="I207" s="930"/>
      <c r="J207" s="930"/>
      <c r="K207" s="930"/>
      <c r="L207" s="1164" t="s">
        <v>15</v>
      </c>
      <c r="M207" s="1165"/>
      <c r="N207" s="982" t="s">
        <v>2869</v>
      </c>
      <c r="O207" s="983"/>
      <c r="P207" s="984"/>
      <c r="Q207" s="930"/>
      <c r="R207" s="930"/>
      <c r="S207" s="930"/>
      <c r="T207" s="930"/>
      <c r="U207" s="930"/>
      <c r="V207" s="930"/>
      <c r="W207" s="930"/>
      <c r="X207" s="930"/>
      <c r="Y207" s="930"/>
      <c r="Z207" s="930"/>
      <c r="AA207" s="930"/>
      <c r="AB207" s="930"/>
      <c r="AC207" s="930"/>
      <c r="AD207" s="930"/>
      <c r="AE207" s="930"/>
    </row>
    <row r="208" spans="1:31" s="577" customFormat="1">
      <c r="A208" s="930">
        <v>6</v>
      </c>
      <c r="B208" s="930"/>
      <c r="C208" s="930"/>
      <c r="D208" s="930"/>
      <c r="E208" s="930"/>
      <c r="F208" s="930"/>
      <c r="G208" s="930"/>
      <c r="H208" s="930"/>
      <c r="I208" s="930"/>
      <c r="J208" s="930"/>
      <c r="K208" s="930"/>
      <c r="L208" s="1153" t="s">
        <v>489</v>
      </c>
      <c r="M208" s="1154"/>
      <c r="N208" s="982" t="s">
        <v>824</v>
      </c>
      <c r="O208" s="985"/>
      <c r="P208" s="986"/>
      <c r="Q208" s="930"/>
      <c r="R208" s="930"/>
      <c r="S208" s="930"/>
      <c r="T208" s="930"/>
      <c r="U208" s="930"/>
      <c r="V208" s="930"/>
      <c r="W208" s="930"/>
      <c r="X208" s="930"/>
      <c r="Y208" s="930"/>
      <c r="Z208" s="930"/>
      <c r="AA208" s="930"/>
      <c r="AB208" s="930"/>
      <c r="AC208" s="930"/>
      <c r="AD208" s="930"/>
      <c r="AE208" s="930"/>
    </row>
    <row r="209" spans="1:31" s="577" customFormat="1">
      <c r="A209" s="930">
        <v>6</v>
      </c>
      <c r="B209" s="930"/>
      <c r="C209" s="930"/>
      <c r="D209" s="930"/>
      <c r="E209" s="930"/>
      <c r="F209" s="930"/>
      <c r="G209" s="930"/>
      <c r="H209" s="930"/>
      <c r="I209" s="930"/>
      <c r="J209" s="930"/>
      <c r="K209" s="930"/>
      <c r="L209" s="1153" t="s">
        <v>490</v>
      </c>
      <c r="M209" s="1154"/>
      <c r="N209" s="982" t="s">
        <v>917</v>
      </c>
      <c r="O209" s="985"/>
      <c r="P209" s="986"/>
      <c r="Q209" s="930"/>
      <c r="R209" s="930"/>
      <c r="S209" s="930"/>
      <c r="T209" s="930"/>
      <c r="U209" s="930"/>
      <c r="V209" s="930"/>
      <c r="W209" s="930"/>
      <c r="X209" s="930"/>
      <c r="Y209" s="930"/>
      <c r="Z209" s="930"/>
      <c r="AA209" s="930"/>
      <c r="AB209" s="930"/>
      <c r="AC209" s="930"/>
      <c r="AD209" s="930"/>
      <c r="AE209" s="930"/>
    </row>
    <row r="210" spans="1:31" s="577" customFormat="1">
      <c r="A210" s="930">
        <v>6</v>
      </c>
      <c r="B210" s="930"/>
      <c r="C210" s="930"/>
      <c r="D210" s="930"/>
      <c r="E210" s="930"/>
      <c r="F210" s="930"/>
      <c r="G210" s="930"/>
      <c r="H210" s="930"/>
      <c r="I210" s="930"/>
      <c r="J210" s="930"/>
      <c r="K210" s="930"/>
      <c r="L210" s="1153" t="s">
        <v>267</v>
      </c>
      <c r="M210" s="1154"/>
      <c r="N210" s="1155">
        <v>0</v>
      </c>
      <c r="O210" s="1156"/>
      <c r="P210" s="1157"/>
      <c r="Q210" s="930"/>
      <c r="R210" s="930"/>
      <c r="S210" s="930"/>
      <c r="T210" s="930"/>
      <c r="U210" s="930"/>
      <c r="V210" s="930"/>
      <c r="W210" s="930"/>
      <c r="X210" s="930"/>
      <c r="Y210" s="930"/>
      <c r="Z210" s="930"/>
      <c r="AA210" s="930"/>
      <c r="AB210" s="930"/>
      <c r="AC210" s="930"/>
      <c r="AD210" s="930"/>
      <c r="AE210" s="930"/>
    </row>
    <row r="211" spans="1:31" s="577" customFormat="1">
      <c r="A211" s="930">
        <v>6</v>
      </c>
      <c r="B211" s="930"/>
      <c r="C211" s="930"/>
      <c r="D211" s="930"/>
      <c r="E211" s="930"/>
      <c r="F211" s="930"/>
      <c r="G211" s="930" t="b">
        <v>1</v>
      </c>
      <c r="H211" s="930"/>
      <c r="I211" s="930"/>
      <c r="J211" s="930"/>
      <c r="K211" s="930"/>
      <c r="L211" s="987" t="s">
        <v>491</v>
      </c>
      <c r="M211" s="988"/>
      <c r="N211" s="989"/>
      <c r="O211" s="989"/>
      <c r="P211" s="990"/>
      <c r="Q211" s="930"/>
      <c r="R211" s="930"/>
      <c r="S211" s="930"/>
      <c r="T211" s="930"/>
      <c r="U211" s="930"/>
      <c r="V211" s="930"/>
      <c r="W211" s="930"/>
      <c r="X211" s="930"/>
      <c r="Y211" s="930"/>
      <c r="Z211" s="930"/>
      <c r="AA211" s="930"/>
      <c r="AB211" s="930"/>
      <c r="AC211" s="930"/>
      <c r="AD211" s="930"/>
      <c r="AE211" s="930"/>
    </row>
    <row r="212" spans="1:31" s="326" customFormat="1" ht="22.8">
      <c r="A212" s="930">
        <v>6</v>
      </c>
      <c r="B212" s="930" t="s">
        <v>976</v>
      </c>
      <c r="C212" s="930" t="s">
        <v>1352</v>
      </c>
      <c r="D212" s="930" t="s">
        <v>1433</v>
      </c>
      <c r="E212" s="991"/>
      <c r="F212" s="991"/>
      <c r="G212" s="930" t="b">
        <v>1</v>
      </c>
      <c r="H212" s="991"/>
      <c r="I212" s="991"/>
      <c r="J212" s="991"/>
      <c r="K212" s="991"/>
      <c r="L212" s="992" t="s">
        <v>925</v>
      </c>
      <c r="M212" s="993" t="s">
        <v>484</v>
      </c>
      <c r="N212" s="994">
        <v>35.46</v>
      </c>
      <c r="O212" s="994">
        <v>35.46</v>
      </c>
      <c r="P212" s="995">
        <v>0</v>
      </c>
      <c r="Q212" s="991"/>
      <c r="R212" s="991"/>
      <c r="S212" s="991"/>
      <c r="T212" s="991"/>
      <c r="U212" s="991"/>
      <c r="V212" s="991"/>
      <c r="W212" s="991"/>
      <c r="X212" s="991"/>
      <c r="Y212" s="991"/>
      <c r="Z212" s="991"/>
      <c r="AA212" s="991"/>
      <c r="AB212" s="991"/>
      <c r="AC212" s="991"/>
      <c r="AD212" s="991"/>
      <c r="AE212" s="991"/>
    </row>
    <row r="213" spans="1:31" s="326" customFormat="1" ht="22.8">
      <c r="A213" s="930">
        <v>6</v>
      </c>
      <c r="B213" s="930" t="s">
        <v>977</v>
      </c>
      <c r="C213" s="930" t="s">
        <v>1352</v>
      </c>
      <c r="D213" s="930" t="s">
        <v>1434</v>
      </c>
      <c r="E213" s="991"/>
      <c r="F213" s="991"/>
      <c r="G213" s="930" t="b">
        <v>1</v>
      </c>
      <c r="H213" s="991"/>
      <c r="I213" s="991"/>
      <c r="J213" s="991"/>
      <c r="K213" s="991"/>
      <c r="L213" s="992" t="s">
        <v>926</v>
      </c>
      <c r="M213" s="993" t="s">
        <v>484</v>
      </c>
      <c r="N213" s="994">
        <v>48.9</v>
      </c>
      <c r="O213" s="994">
        <v>38.57</v>
      </c>
      <c r="P213" s="995">
        <v>-21.124744376278116</v>
      </c>
      <c r="Q213" s="991"/>
      <c r="R213" s="991"/>
      <c r="S213" s="991"/>
      <c r="T213" s="991"/>
      <c r="U213" s="991"/>
      <c r="V213" s="991"/>
      <c r="W213" s="991"/>
      <c r="X213" s="991"/>
      <c r="Y213" s="991"/>
      <c r="Z213" s="991"/>
      <c r="AA213" s="991"/>
      <c r="AB213" s="991"/>
      <c r="AC213" s="991"/>
      <c r="AD213" s="991"/>
      <c r="AE213" s="991"/>
    </row>
    <row r="214" spans="1:31" s="577" customFormat="1">
      <c r="A214" s="930">
        <v>6</v>
      </c>
      <c r="B214" s="930"/>
      <c r="C214" s="930" t="s">
        <v>1353</v>
      </c>
      <c r="D214" s="930" t="s">
        <v>1435</v>
      </c>
      <c r="E214" s="930"/>
      <c r="F214" s="930"/>
      <c r="G214" s="930" t="b">
        <v>1</v>
      </c>
      <c r="H214" s="930"/>
      <c r="I214" s="930"/>
      <c r="J214" s="930"/>
      <c r="K214" s="930"/>
      <c r="L214" s="996" t="s">
        <v>492</v>
      </c>
      <c r="M214" s="997" t="s">
        <v>142</v>
      </c>
      <c r="N214" s="998">
        <v>137.90186125211505</v>
      </c>
      <c r="O214" s="998">
        <v>108.77044557247604</v>
      </c>
      <c r="P214" s="999"/>
      <c r="Q214" s="930"/>
      <c r="R214" s="930"/>
      <c r="S214" s="930"/>
      <c r="T214" s="930"/>
      <c r="U214" s="930"/>
      <c r="V214" s="930"/>
      <c r="W214" s="930"/>
      <c r="X214" s="930"/>
      <c r="Y214" s="930"/>
      <c r="Z214" s="930"/>
      <c r="AA214" s="930"/>
      <c r="AB214" s="930"/>
      <c r="AC214" s="930"/>
      <c r="AD214" s="930"/>
      <c r="AE214" s="930"/>
    </row>
    <row r="215" spans="1:31" s="577" customFormat="1">
      <c r="A215" s="930">
        <v>6</v>
      </c>
      <c r="B215" s="967" t="s">
        <v>985</v>
      </c>
      <c r="C215" s="930" t="s">
        <v>1354</v>
      </c>
      <c r="D215" s="930" t="s">
        <v>1435</v>
      </c>
      <c r="E215" s="930"/>
      <c r="F215" s="930"/>
      <c r="G215" s="930" t="b">
        <v>1</v>
      </c>
      <c r="H215" s="930"/>
      <c r="I215" s="930"/>
      <c r="J215" s="930"/>
      <c r="K215" s="930"/>
      <c r="L215" s="996" t="s">
        <v>493</v>
      </c>
      <c r="M215" s="997" t="s">
        <v>314</v>
      </c>
      <c r="N215" s="1000">
        <v>37.200000000000003</v>
      </c>
      <c r="O215" s="1000">
        <v>37.200000000000003</v>
      </c>
      <c r="P215" s="1001">
        <v>0</v>
      </c>
      <c r="Q215" s="930"/>
      <c r="R215" s="930"/>
      <c r="S215" s="930"/>
      <c r="T215" s="930"/>
      <c r="U215" s="930"/>
      <c r="V215" s="930"/>
      <c r="W215" s="930"/>
      <c r="X215" s="930"/>
      <c r="Y215" s="930"/>
      <c r="Z215" s="930"/>
      <c r="AA215" s="930"/>
      <c r="AB215" s="930"/>
      <c r="AC215" s="930"/>
      <c r="AD215" s="930"/>
      <c r="AE215" s="930"/>
    </row>
    <row r="216" spans="1:31" s="326" customFormat="1">
      <c r="A216" s="930">
        <v>6</v>
      </c>
      <c r="B216" s="967" t="s">
        <v>979</v>
      </c>
      <c r="C216" s="930" t="s">
        <v>1352</v>
      </c>
      <c r="D216" s="930" t="s">
        <v>1436</v>
      </c>
      <c r="E216" s="991"/>
      <c r="F216" s="991"/>
      <c r="G216" s="930" t="b">
        <v>1</v>
      </c>
      <c r="H216" s="991"/>
      <c r="I216" s="991"/>
      <c r="J216" s="991"/>
      <c r="K216" s="991"/>
      <c r="L216" s="992" t="s">
        <v>494</v>
      </c>
      <c r="M216" s="993" t="s">
        <v>484</v>
      </c>
      <c r="N216" s="994">
        <v>35.46</v>
      </c>
      <c r="O216" s="994">
        <v>35.46</v>
      </c>
      <c r="P216" s="995">
        <v>0</v>
      </c>
      <c r="Q216" s="991"/>
      <c r="R216" s="991"/>
      <c r="S216" s="991"/>
      <c r="T216" s="991"/>
      <c r="U216" s="991"/>
      <c r="V216" s="991"/>
      <c r="W216" s="991"/>
      <c r="X216" s="991"/>
      <c r="Y216" s="991"/>
      <c r="Z216" s="991"/>
      <c r="AA216" s="991"/>
      <c r="AB216" s="991"/>
      <c r="AC216" s="991"/>
      <c r="AD216" s="991"/>
      <c r="AE216" s="991"/>
    </row>
    <row r="217" spans="1:31" s="326" customFormat="1">
      <c r="A217" s="930">
        <v>6</v>
      </c>
      <c r="B217" s="967" t="s">
        <v>978</v>
      </c>
      <c r="C217" s="930" t="s">
        <v>1352</v>
      </c>
      <c r="D217" s="930" t="s">
        <v>1437</v>
      </c>
      <c r="E217" s="991"/>
      <c r="F217" s="991"/>
      <c r="G217" s="930" t="b">
        <v>1</v>
      </c>
      <c r="H217" s="991"/>
      <c r="I217" s="991"/>
      <c r="J217" s="991"/>
      <c r="K217" s="991"/>
      <c r="L217" s="992" t="s">
        <v>495</v>
      </c>
      <c r="M217" s="993" t="s">
        <v>484</v>
      </c>
      <c r="N217" s="994">
        <v>48.9</v>
      </c>
      <c r="O217" s="994">
        <v>38.57</v>
      </c>
      <c r="P217" s="995">
        <v>-21.124744376278116</v>
      </c>
      <c r="Q217" s="991"/>
      <c r="R217" s="991"/>
      <c r="S217" s="991"/>
      <c r="T217" s="991"/>
      <c r="U217" s="991"/>
      <c r="V217" s="991"/>
      <c r="W217" s="991"/>
      <c r="X217" s="991"/>
      <c r="Y217" s="991"/>
      <c r="Z217" s="991"/>
      <c r="AA217" s="991"/>
      <c r="AB217" s="991"/>
      <c r="AC217" s="991"/>
      <c r="AD217" s="991"/>
      <c r="AE217" s="991"/>
    </row>
    <row r="218" spans="1:31" s="577" customFormat="1">
      <c r="A218" s="930">
        <v>6</v>
      </c>
      <c r="B218" s="967"/>
      <c r="C218" s="930" t="s">
        <v>1353</v>
      </c>
      <c r="D218" s="930" t="s">
        <v>1438</v>
      </c>
      <c r="E218" s="930"/>
      <c r="F218" s="930"/>
      <c r="G218" s="930" t="b">
        <v>1</v>
      </c>
      <c r="H218" s="930"/>
      <c r="I218" s="930"/>
      <c r="J218" s="930"/>
      <c r="K218" s="930"/>
      <c r="L218" s="996" t="s">
        <v>492</v>
      </c>
      <c r="M218" s="997" t="s">
        <v>142</v>
      </c>
      <c r="N218" s="998">
        <v>137.90186125211505</v>
      </c>
      <c r="O218" s="998">
        <v>108.77044557247604</v>
      </c>
      <c r="P218" s="999"/>
      <c r="Q218" s="930"/>
      <c r="R218" s="930"/>
      <c r="S218" s="930"/>
      <c r="T218" s="930"/>
      <c r="U218" s="930"/>
      <c r="V218" s="930"/>
      <c r="W218" s="930"/>
      <c r="X218" s="930"/>
      <c r="Y218" s="930"/>
      <c r="Z218" s="930"/>
      <c r="AA218" s="930"/>
      <c r="AB218" s="930"/>
      <c r="AC218" s="930"/>
      <c r="AD218" s="930"/>
      <c r="AE218" s="930"/>
    </row>
    <row r="219" spans="1:31" s="577" customFormat="1">
      <c r="A219" s="930">
        <v>6</v>
      </c>
      <c r="B219" s="967" t="s">
        <v>986</v>
      </c>
      <c r="C219" s="930" t="s">
        <v>1354</v>
      </c>
      <c r="D219" s="930" t="s">
        <v>1438</v>
      </c>
      <c r="E219" s="930"/>
      <c r="F219" s="930"/>
      <c r="G219" s="930" t="b">
        <v>1</v>
      </c>
      <c r="H219" s="930"/>
      <c r="I219" s="930"/>
      <c r="J219" s="930"/>
      <c r="K219" s="930"/>
      <c r="L219" s="996" t="s">
        <v>980</v>
      </c>
      <c r="M219" s="955" t="s">
        <v>314</v>
      </c>
      <c r="N219" s="1000">
        <v>23.45</v>
      </c>
      <c r="O219" s="1000">
        <v>23.45</v>
      </c>
      <c r="P219" s="1001">
        <v>0</v>
      </c>
      <c r="Q219" s="930"/>
      <c r="R219" s="930"/>
      <c r="S219" s="930"/>
      <c r="T219" s="930"/>
      <c r="U219" s="930"/>
      <c r="V219" s="930"/>
      <c r="W219" s="930"/>
      <c r="X219" s="930"/>
      <c r="Y219" s="930"/>
      <c r="Z219" s="930"/>
      <c r="AA219" s="930"/>
      <c r="AB219" s="930"/>
      <c r="AC219" s="930"/>
      <c r="AD219" s="930"/>
      <c r="AE219" s="930"/>
    </row>
    <row r="220" spans="1:31" s="577" customFormat="1" ht="0.15" customHeight="1">
      <c r="A220" s="930">
        <v>6</v>
      </c>
      <c r="B220" s="930"/>
      <c r="C220" s="930"/>
      <c r="D220" s="930"/>
      <c r="E220" s="930"/>
      <c r="F220" s="930"/>
      <c r="G220" s="930" t="b">
        <v>0</v>
      </c>
      <c r="H220" s="930"/>
      <c r="I220" s="930"/>
      <c r="J220" s="930"/>
      <c r="K220" s="930"/>
      <c r="L220" s="987" t="s">
        <v>496</v>
      </c>
      <c r="M220" s="988"/>
      <c r="N220" s="989"/>
      <c r="O220" s="989"/>
      <c r="P220" s="990"/>
      <c r="Q220" s="930"/>
      <c r="R220" s="930"/>
      <c r="S220" s="930"/>
      <c r="T220" s="930"/>
      <c r="U220" s="930"/>
      <c r="V220" s="930"/>
      <c r="W220" s="930"/>
      <c r="X220" s="930"/>
      <c r="Y220" s="930"/>
      <c r="Z220" s="930"/>
      <c r="AA220" s="930"/>
      <c r="AB220" s="930"/>
      <c r="AC220" s="930"/>
      <c r="AD220" s="930"/>
      <c r="AE220" s="930"/>
    </row>
    <row r="221" spans="1:31" s="577" customFormat="1" ht="0.15" customHeight="1">
      <c r="A221" s="930">
        <v>6</v>
      </c>
      <c r="B221" s="930"/>
      <c r="C221" s="930"/>
      <c r="D221" s="930"/>
      <c r="E221" s="930"/>
      <c r="F221" s="930"/>
      <c r="G221" s="930" t="b">
        <v>0</v>
      </c>
      <c r="H221" s="930"/>
      <c r="I221" s="930"/>
      <c r="J221" s="930"/>
      <c r="K221" s="930"/>
      <c r="L221" s="337" t="s">
        <v>987</v>
      </c>
      <c r="M221" s="338"/>
      <c r="N221" s="339"/>
      <c r="O221" s="339"/>
      <c r="P221" s="512"/>
      <c r="Q221" s="930"/>
      <c r="R221" s="930"/>
      <c r="S221" s="930"/>
      <c r="T221" s="930"/>
      <c r="U221" s="930"/>
      <c r="V221" s="930"/>
      <c r="W221" s="930"/>
      <c r="X221" s="930"/>
      <c r="Y221" s="930"/>
      <c r="Z221" s="930"/>
      <c r="AA221" s="930"/>
      <c r="AB221" s="930"/>
      <c r="AC221" s="930"/>
      <c r="AD221" s="930"/>
      <c r="AE221" s="930"/>
    </row>
    <row r="222" spans="1:31" s="577" customFormat="1" ht="0.15" customHeight="1">
      <c r="A222" s="930">
        <v>6</v>
      </c>
      <c r="B222" s="930"/>
      <c r="C222" s="930" t="s">
        <v>1439</v>
      </c>
      <c r="D222" s="930" t="s">
        <v>1433</v>
      </c>
      <c r="E222" s="930"/>
      <c r="F222" s="930"/>
      <c r="G222" s="930" t="b">
        <v>0</v>
      </c>
      <c r="H222" s="930"/>
      <c r="I222" s="930"/>
      <c r="J222" s="930"/>
      <c r="K222" s="930"/>
      <c r="L222" s="1002" t="s">
        <v>497</v>
      </c>
      <c r="M222" s="997" t="s">
        <v>484</v>
      </c>
      <c r="N222" s="1003">
        <v>0</v>
      </c>
      <c r="O222" s="1003">
        <v>0</v>
      </c>
      <c r="P222" s="999">
        <v>0</v>
      </c>
      <c r="Q222" s="930"/>
      <c r="R222" s="930"/>
      <c r="S222" s="930"/>
      <c r="T222" s="930"/>
      <c r="U222" s="930"/>
      <c r="V222" s="930"/>
      <c r="W222" s="930"/>
      <c r="X222" s="930"/>
      <c r="Y222" s="930"/>
      <c r="Z222" s="930"/>
      <c r="AA222" s="930"/>
      <c r="AB222" s="930"/>
      <c r="AC222" s="930"/>
      <c r="AD222" s="930"/>
      <c r="AE222" s="930"/>
    </row>
    <row r="223" spans="1:31" s="577" customFormat="1" ht="0.15" customHeight="1">
      <c r="A223" s="930">
        <v>6</v>
      </c>
      <c r="B223" s="930"/>
      <c r="C223" s="930" t="s">
        <v>1440</v>
      </c>
      <c r="D223" s="930" t="s">
        <v>1433</v>
      </c>
      <c r="E223" s="930"/>
      <c r="F223" s="930"/>
      <c r="G223" s="930" t="b">
        <v>0</v>
      </c>
      <c r="H223" s="930"/>
      <c r="I223" s="930"/>
      <c r="J223" s="930"/>
      <c r="K223" s="930"/>
      <c r="L223" s="1002" t="s">
        <v>498</v>
      </c>
      <c r="M223" s="997" t="s">
        <v>484</v>
      </c>
      <c r="N223" s="1003"/>
      <c r="O223" s="1003"/>
      <c r="P223" s="999">
        <v>0</v>
      </c>
      <c r="Q223" s="930"/>
      <c r="R223" s="930"/>
      <c r="S223" s="930"/>
      <c r="T223" s="930"/>
      <c r="U223" s="930"/>
      <c r="V223" s="930"/>
      <c r="W223" s="930"/>
      <c r="X223" s="930"/>
      <c r="Y223" s="930"/>
      <c r="Z223" s="930"/>
      <c r="AA223" s="930"/>
      <c r="AB223" s="930"/>
      <c r="AC223" s="930"/>
      <c r="AD223" s="930"/>
      <c r="AE223" s="930"/>
    </row>
    <row r="224" spans="1:31" s="577" customFormat="1" ht="0.15" customHeight="1">
      <c r="A224" s="930">
        <v>6</v>
      </c>
      <c r="B224" s="967" t="s">
        <v>981</v>
      </c>
      <c r="C224" s="930" t="s">
        <v>1441</v>
      </c>
      <c r="D224" s="930" t="s">
        <v>1433</v>
      </c>
      <c r="E224" s="930"/>
      <c r="F224" s="930"/>
      <c r="G224" s="930" t="b">
        <v>0</v>
      </c>
      <c r="H224" s="930"/>
      <c r="I224" s="930"/>
      <c r="J224" s="930"/>
      <c r="K224" s="930"/>
      <c r="L224" s="1002" t="s">
        <v>499</v>
      </c>
      <c r="M224" s="955" t="s">
        <v>314</v>
      </c>
      <c r="N224" s="1000">
        <v>18.600000000000001</v>
      </c>
      <c r="O224" s="1000">
        <v>18.600000000000001</v>
      </c>
      <c r="P224" s="1001">
        <v>0</v>
      </c>
      <c r="Q224" s="930"/>
      <c r="R224" s="930"/>
      <c r="S224" s="930"/>
      <c r="T224" s="930"/>
      <c r="U224" s="930"/>
      <c r="V224" s="930"/>
      <c r="W224" s="930"/>
      <c r="X224" s="930"/>
      <c r="Y224" s="930"/>
      <c r="Z224" s="930"/>
      <c r="AA224" s="930"/>
      <c r="AB224" s="930"/>
      <c r="AC224" s="930"/>
      <c r="AD224" s="930"/>
      <c r="AE224" s="930"/>
    </row>
    <row r="225" spans="1:31" s="577" customFormat="1" ht="0.15" customHeight="1">
      <c r="A225" s="930">
        <v>6</v>
      </c>
      <c r="B225" s="930"/>
      <c r="C225" s="930" t="s">
        <v>1442</v>
      </c>
      <c r="D225" s="930" t="s">
        <v>1433</v>
      </c>
      <c r="E225" s="930"/>
      <c r="F225" s="930"/>
      <c r="G225" s="930" t="b">
        <v>0</v>
      </c>
      <c r="H225" s="930"/>
      <c r="I225" s="930"/>
      <c r="J225" s="930"/>
      <c r="K225" s="930"/>
      <c r="L225" s="1002" t="s">
        <v>500</v>
      </c>
      <c r="M225" s="997" t="s">
        <v>501</v>
      </c>
      <c r="N225" s="1003"/>
      <c r="O225" s="1003"/>
      <c r="P225" s="999">
        <v>0</v>
      </c>
      <c r="Q225" s="930"/>
      <c r="R225" s="930"/>
      <c r="S225" s="930"/>
      <c r="T225" s="930"/>
      <c r="U225" s="930"/>
      <c r="V225" s="930"/>
      <c r="W225" s="930"/>
      <c r="X225" s="930"/>
      <c r="Y225" s="930"/>
      <c r="Z225" s="930"/>
      <c r="AA225" s="930"/>
      <c r="AB225" s="930"/>
      <c r="AC225" s="930"/>
      <c r="AD225" s="930"/>
      <c r="AE225" s="930"/>
    </row>
    <row r="226" spans="1:31" s="577" customFormat="1" ht="0.15" customHeight="1">
      <c r="A226" s="930">
        <v>6</v>
      </c>
      <c r="B226" s="930"/>
      <c r="C226" s="930" t="s">
        <v>1443</v>
      </c>
      <c r="D226" s="930" t="s">
        <v>1433</v>
      </c>
      <c r="E226" s="930"/>
      <c r="F226" s="930"/>
      <c r="G226" s="930" t="b">
        <v>0</v>
      </c>
      <c r="H226" s="930"/>
      <c r="I226" s="930"/>
      <c r="J226" s="930"/>
      <c r="K226" s="930"/>
      <c r="L226" s="1002" t="s">
        <v>502</v>
      </c>
      <c r="M226" s="997" t="s">
        <v>503</v>
      </c>
      <c r="N226" s="1003"/>
      <c r="O226" s="1003"/>
      <c r="P226" s="999">
        <v>0</v>
      </c>
      <c r="Q226" s="930"/>
      <c r="R226" s="930"/>
      <c r="S226" s="930"/>
      <c r="T226" s="930"/>
      <c r="U226" s="930"/>
      <c r="V226" s="930"/>
      <c r="W226" s="930"/>
      <c r="X226" s="930"/>
      <c r="Y226" s="930"/>
      <c r="Z226" s="930"/>
      <c r="AA226" s="930"/>
      <c r="AB226" s="930"/>
      <c r="AC226" s="930"/>
      <c r="AD226" s="930"/>
      <c r="AE226" s="930"/>
    </row>
    <row r="227" spans="1:31" s="577" customFormat="1" ht="0.15" customHeight="1">
      <c r="A227" s="930">
        <v>6</v>
      </c>
      <c r="B227" s="930"/>
      <c r="C227" s="930"/>
      <c r="D227" s="930"/>
      <c r="E227" s="930"/>
      <c r="F227" s="930"/>
      <c r="G227" s="930" t="b">
        <v>0</v>
      </c>
      <c r="H227" s="930"/>
      <c r="I227" s="930"/>
      <c r="J227" s="930"/>
      <c r="K227" s="930"/>
      <c r="L227" s="992" t="s">
        <v>988</v>
      </c>
      <c r="M227" s="338"/>
      <c r="N227" s="339"/>
      <c r="O227" s="339"/>
      <c r="P227" s="512"/>
      <c r="Q227" s="930"/>
      <c r="R227" s="930"/>
      <c r="S227" s="930"/>
      <c r="T227" s="930"/>
      <c r="U227" s="930"/>
      <c r="V227" s="930"/>
      <c r="W227" s="930"/>
      <c r="X227" s="930"/>
      <c r="Y227" s="930"/>
      <c r="Z227" s="930"/>
      <c r="AA227" s="930"/>
      <c r="AB227" s="930"/>
      <c r="AC227" s="930"/>
      <c r="AD227" s="930"/>
      <c r="AE227" s="930"/>
    </row>
    <row r="228" spans="1:31" s="577" customFormat="1" ht="0.15" customHeight="1">
      <c r="A228" s="930">
        <v>6</v>
      </c>
      <c r="B228" s="930"/>
      <c r="C228" s="930" t="s">
        <v>1439</v>
      </c>
      <c r="D228" s="930" t="s">
        <v>1434</v>
      </c>
      <c r="E228" s="930"/>
      <c r="F228" s="930"/>
      <c r="G228" s="930" t="b">
        <v>0</v>
      </c>
      <c r="H228" s="930"/>
      <c r="I228" s="930"/>
      <c r="J228" s="930"/>
      <c r="K228" s="930"/>
      <c r="L228" s="1002" t="s">
        <v>497</v>
      </c>
      <c r="M228" s="997" t="s">
        <v>484</v>
      </c>
      <c r="N228" s="1003">
        <v>0</v>
      </c>
      <c r="O228" s="1003">
        <v>0</v>
      </c>
      <c r="P228" s="999">
        <v>0</v>
      </c>
      <c r="Q228" s="930"/>
      <c r="R228" s="930"/>
      <c r="S228" s="930"/>
      <c r="T228" s="930"/>
      <c r="U228" s="930"/>
      <c r="V228" s="930"/>
      <c r="W228" s="930"/>
      <c r="X228" s="930"/>
      <c r="Y228" s="930"/>
      <c r="Z228" s="930"/>
      <c r="AA228" s="930"/>
      <c r="AB228" s="930"/>
      <c r="AC228" s="930"/>
      <c r="AD228" s="930"/>
      <c r="AE228" s="930"/>
    </row>
    <row r="229" spans="1:31" s="577" customFormat="1" ht="0.15" customHeight="1">
      <c r="A229" s="930">
        <v>6</v>
      </c>
      <c r="B229" s="930"/>
      <c r="C229" s="930" t="s">
        <v>1440</v>
      </c>
      <c r="D229" s="930" t="s">
        <v>1434</v>
      </c>
      <c r="E229" s="930"/>
      <c r="F229" s="930"/>
      <c r="G229" s="930" t="b">
        <v>0</v>
      </c>
      <c r="H229" s="930"/>
      <c r="I229" s="930"/>
      <c r="J229" s="930"/>
      <c r="K229" s="930"/>
      <c r="L229" s="1002" t="s">
        <v>498</v>
      </c>
      <c r="M229" s="997" t="s">
        <v>484</v>
      </c>
      <c r="N229" s="1003"/>
      <c r="O229" s="1003"/>
      <c r="P229" s="999">
        <v>0</v>
      </c>
      <c r="Q229" s="930"/>
      <c r="R229" s="930"/>
      <c r="S229" s="930"/>
      <c r="T229" s="930"/>
      <c r="U229" s="930"/>
      <c r="V229" s="930"/>
      <c r="W229" s="930"/>
      <c r="X229" s="930"/>
      <c r="Y229" s="930"/>
      <c r="Z229" s="930"/>
      <c r="AA229" s="930"/>
      <c r="AB229" s="930"/>
      <c r="AC229" s="930"/>
      <c r="AD229" s="930"/>
      <c r="AE229" s="930"/>
    </row>
    <row r="230" spans="1:31" s="577" customFormat="1" ht="0.15" customHeight="1">
      <c r="A230" s="930">
        <v>6</v>
      </c>
      <c r="B230" s="967" t="s">
        <v>982</v>
      </c>
      <c r="C230" s="930" t="s">
        <v>1441</v>
      </c>
      <c r="D230" s="930" t="s">
        <v>1434</v>
      </c>
      <c r="E230" s="930"/>
      <c r="F230" s="930"/>
      <c r="G230" s="930" t="b">
        <v>0</v>
      </c>
      <c r="H230" s="930"/>
      <c r="I230" s="930"/>
      <c r="J230" s="930"/>
      <c r="K230" s="930"/>
      <c r="L230" s="1002" t="s">
        <v>499</v>
      </c>
      <c r="M230" s="997" t="s">
        <v>314</v>
      </c>
      <c r="N230" s="1000">
        <v>18.600000000000001</v>
      </c>
      <c r="O230" s="1000">
        <v>18.600000000000001</v>
      </c>
      <c r="P230" s="1001">
        <v>0</v>
      </c>
      <c r="Q230" s="930"/>
      <c r="R230" s="930"/>
      <c r="S230" s="930"/>
      <c r="T230" s="930"/>
      <c r="U230" s="930"/>
      <c r="V230" s="930"/>
      <c r="W230" s="930"/>
      <c r="X230" s="930"/>
      <c r="Y230" s="930"/>
      <c r="Z230" s="930"/>
      <c r="AA230" s="930"/>
      <c r="AB230" s="930"/>
      <c r="AC230" s="930"/>
      <c r="AD230" s="930"/>
      <c r="AE230" s="930"/>
    </row>
    <row r="231" spans="1:31" s="577" customFormat="1" ht="0.15" customHeight="1">
      <c r="A231" s="930">
        <v>6</v>
      </c>
      <c r="B231" s="930"/>
      <c r="C231" s="930" t="s">
        <v>1442</v>
      </c>
      <c r="D231" s="930" t="s">
        <v>1434</v>
      </c>
      <c r="E231" s="930"/>
      <c r="F231" s="930"/>
      <c r="G231" s="930" t="b">
        <v>0</v>
      </c>
      <c r="H231" s="930"/>
      <c r="I231" s="930"/>
      <c r="J231" s="930"/>
      <c r="K231" s="930"/>
      <c r="L231" s="1002" t="s">
        <v>500</v>
      </c>
      <c r="M231" s="997" t="s">
        <v>501</v>
      </c>
      <c r="N231" s="1003"/>
      <c r="O231" s="1003"/>
      <c r="P231" s="999">
        <v>0</v>
      </c>
      <c r="Q231" s="930"/>
      <c r="R231" s="930"/>
      <c r="S231" s="930"/>
      <c r="T231" s="930"/>
      <c r="U231" s="930"/>
      <c r="V231" s="930"/>
      <c r="W231" s="930"/>
      <c r="X231" s="930"/>
      <c r="Y231" s="930"/>
      <c r="Z231" s="930"/>
      <c r="AA231" s="930"/>
      <c r="AB231" s="930"/>
      <c r="AC231" s="930"/>
      <c r="AD231" s="930"/>
      <c r="AE231" s="930"/>
    </row>
    <row r="232" spans="1:31" s="577" customFormat="1" ht="0.15" customHeight="1">
      <c r="A232" s="930">
        <v>6</v>
      </c>
      <c r="B232" s="930"/>
      <c r="C232" s="930" t="s">
        <v>1443</v>
      </c>
      <c r="D232" s="930" t="s">
        <v>1434</v>
      </c>
      <c r="E232" s="930"/>
      <c r="F232" s="930"/>
      <c r="G232" s="930" t="b">
        <v>0</v>
      </c>
      <c r="H232" s="930"/>
      <c r="I232" s="930"/>
      <c r="J232" s="930"/>
      <c r="K232" s="930"/>
      <c r="L232" s="1002" t="s">
        <v>502</v>
      </c>
      <c r="M232" s="997" t="s">
        <v>503</v>
      </c>
      <c r="N232" s="1003"/>
      <c r="O232" s="1003"/>
      <c r="P232" s="999">
        <v>0</v>
      </c>
      <c r="Q232" s="930"/>
      <c r="R232" s="930"/>
      <c r="S232" s="930"/>
      <c r="T232" s="930"/>
      <c r="U232" s="930"/>
      <c r="V232" s="930"/>
      <c r="W232" s="930"/>
      <c r="X232" s="930"/>
      <c r="Y232" s="930"/>
      <c r="Z232" s="930"/>
      <c r="AA232" s="930"/>
      <c r="AB232" s="930"/>
      <c r="AC232" s="930"/>
      <c r="AD232" s="930"/>
      <c r="AE232" s="930"/>
    </row>
    <row r="233" spans="1:31" s="577" customFormat="1" ht="0.15" customHeight="1">
      <c r="A233" s="930">
        <v>6</v>
      </c>
      <c r="B233" s="930"/>
      <c r="C233" s="930"/>
      <c r="D233" s="930"/>
      <c r="E233" s="930"/>
      <c r="F233" s="930"/>
      <c r="G233" s="930" t="b">
        <v>0</v>
      </c>
      <c r="H233" s="930"/>
      <c r="I233" s="930"/>
      <c r="J233" s="930"/>
      <c r="K233" s="930"/>
      <c r="L233" s="992" t="s">
        <v>989</v>
      </c>
      <c r="M233" s="338"/>
      <c r="N233" s="339"/>
      <c r="O233" s="339"/>
      <c r="P233" s="512"/>
      <c r="Q233" s="930"/>
      <c r="R233" s="930"/>
      <c r="S233" s="930"/>
      <c r="T233" s="930"/>
      <c r="U233" s="930"/>
      <c r="V233" s="930"/>
      <c r="W233" s="930"/>
      <c r="X233" s="930"/>
      <c r="Y233" s="930"/>
      <c r="Z233" s="930"/>
      <c r="AA233" s="930"/>
      <c r="AB233" s="930"/>
      <c r="AC233" s="930"/>
      <c r="AD233" s="930"/>
      <c r="AE233" s="930"/>
    </row>
    <row r="234" spans="1:31" s="577" customFormat="1" ht="0.15" customHeight="1">
      <c r="A234" s="930">
        <v>6</v>
      </c>
      <c r="B234" s="930"/>
      <c r="C234" s="930" t="s">
        <v>1439</v>
      </c>
      <c r="D234" s="930" t="s">
        <v>1436</v>
      </c>
      <c r="E234" s="930"/>
      <c r="F234" s="930"/>
      <c r="G234" s="930" t="b">
        <v>0</v>
      </c>
      <c r="H234" s="930"/>
      <c r="I234" s="930"/>
      <c r="J234" s="930"/>
      <c r="K234" s="930"/>
      <c r="L234" s="1002" t="s">
        <v>497</v>
      </c>
      <c r="M234" s="997" t="s">
        <v>484</v>
      </c>
      <c r="N234" s="1003">
        <v>0</v>
      </c>
      <c r="O234" s="1003">
        <v>0</v>
      </c>
      <c r="P234" s="999">
        <v>0</v>
      </c>
      <c r="Q234" s="930"/>
      <c r="R234" s="930"/>
      <c r="S234" s="930"/>
      <c r="T234" s="930"/>
      <c r="U234" s="930"/>
      <c r="V234" s="930"/>
      <c r="W234" s="930"/>
      <c r="X234" s="930"/>
      <c r="Y234" s="930"/>
      <c r="Z234" s="930"/>
      <c r="AA234" s="930"/>
      <c r="AB234" s="930"/>
      <c r="AC234" s="930"/>
      <c r="AD234" s="930"/>
      <c r="AE234" s="930"/>
    </row>
    <row r="235" spans="1:31" s="577" customFormat="1" ht="0.15" customHeight="1">
      <c r="A235" s="930">
        <v>6</v>
      </c>
      <c r="B235" s="930"/>
      <c r="C235" s="930" t="s">
        <v>1440</v>
      </c>
      <c r="D235" s="930" t="s">
        <v>1436</v>
      </c>
      <c r="E235" s="930"/>
      <c r="F235" s="930"/>
      <c r="G235" s="930" t="b">
        <v>0</v>
      </c>
      <c r="H235" s="930"/>
      <c r="I235" s="930"/>
      <c r="J235" s="930"/>
      <c r="K235" s="930"/>
      <c r="L235" s="1002" t="s">
        <v>498</v>
      </c>
      <c r="M235" s="997" t="s">
        <v>484</v>
      </c>
      <c r="N235" s="1003"/>
      <c r="O235" s="1003"/>
      <c r="P235" s="999">
        <v>0</v>
      </c>
      <c r="Q235" s="930"/>
      <c r="R235" s="930"/>
      <c r="S235" s="930"/>
      <c r="T235" s="930"/>
      <c r="U235" s="930"/>
      <c r="V235" s="930"/>
      <c r="W235" s="930"/>
      <c r="X235" s="930"/>
      <c r="Y235" s="930"/>
      <c r="Z235" s="930"/>
      <c r="AA235" s="930"/>
      <c r="AB235" s="930"/>
      <c r="AC235" s="930"/>
      <c r="AD235" s="930"/>
      <c r="AE235" s="930"/>
    </row>
    <row r="236" spans="1:31" s="577" customFormat="1" ht="0.15" customHeight="1">
      <c r="A236" s="930">
        <v>6</v>
      </c>
      <c r="B236" s="967" t="s">
        <v>983</v>
      </c>
      <c r="C236" s="930" t="s">
        <v>1441</v>
      </c>
      <c r="D236" s="930" t="s">
        <v>1436</v>
      </c>
      <c r="E236" s="930"/>
      <c r="F236" s="930"/>
      <c r="G236" s="930" t="b">
        <v>0</v>
      </c>
      <c r="H236" s="930"/>
      <c r="I236" s="930"/>
      <c r="J236" s="930"/>
      <c r="K236" s="930"/>
      <c r="L236" s="1002" t="s">
        <v>499</v>
      </c>
      <c r="M236" s="997" t="s">
        <v>314</v>
      </c>
      <c r="N236" s="1000">
        <v>11.725</v>
      </c>
      <c r="O236" s="1000">
        <v>11.725</v>
      </c>
      <c r="P236" s="1001">
        <v>0</v>
      </c>
      <c r="Q236" s="930"/>
      <c r="R236" s="930"/>
      <c r="S236" s="930"/>
      <c r="T236" s="930"/>
      <c r="U236" s="930"/>
      <c r="V236" s="930"/>
      <c r="W236" s="930"/>
      <c r="X236" s="930"/>
      <c r="Y236" s="930"/>
      <c r="Z236" s="930"/>
      <c r="AA236" s="930"/>
      <c r="AB236" s="930"/>
      <c r="AC236" s="930"/>
      <c r="AD236" s="930"/>
      <c r="AE236" s="930"/>
    </row>
    <row r="237" spans="1:31" s="577" customFormat="1" ht="0.15" customHeight="1">
      <c r="A237" s="930">
        <v>6</v>
      </c>
      <c r="B237" s="930"/>
      <c r="C237" s="930" t="s">
        <v>1442</v>
      </c>
      <c r="D237" s="930" t="s">
        <v>1436</v>
      </c>
      <c r="E237" s="930"/>
      <c r="F237" s="930"/>
      <c r="G237" s="930" t="b">
        <v>0</v>
      </c>
      <c r="H237" s="930"/>
      <c r="I237" s="930"/>
      <c r="J237" s="930"/>
      <c r="K237" s="930"/>
      <c r="L237" s="1002" t="s">
        <v>500</v>
      </c>
      <c r="M237" s="997" t="s">
        <v>501</v>
      </c>
      <c r="N237" s="1003"/>
      <c r="O237" s="1003"/>
      <c r="P237" s="999">
        <v>0</v>
      </c>
      <c r="Q237" s="930"/>
      <c r="R237" s="930"/>
      <c r="S237" s="930"/>
      <c r="T237" s="930"/>
      <c r="U237" s="930"/>
      <c r="V237" s="930"/>
      <c r="W237" s="930"/>
      <c r="X237" s="930"/>
      <c r="Y237" s="930"/>
      <c r="Z237" s="930"/>
      <c r="AA237" s="930"/>
      <c r="AB237" s="930"/>
      <c r="AC237" s="930"/>
      <c r="AD237" s="930"/>
      <c r="AE237" s="930"/>
    </row>
    <row r="238" spans="1:31" s="577" customFormat="1" ht="0.15" customHeight="1">
      <c r="A238" s="930">
        <v>6</v>
      </c>
      <c r="B238" s="930"/>
      <c r="C238" s="930" t="s">
        <v>1443</v>
      </c>
      <c r="D238" s="930" t="s">
        <v>1436</v>
      </c>
      <c r="E238" s="930"/>
      <c r="F238" s="930"/>
      <c r="G238" s="930" t="b">
        <v>0</v>
      </c>
      <c r="H238" s="930"/>
      <c r="I238" s="930"/>
      <c r="J238" s="930"/>
      <c r="K238" s="930"/>
      <c r="L238" s="1002" t="s">
        <v>502</v>
      </c>
      <c r="M238" s="997" t="s">
        <v>503</v>
      </c>
      <c r="N238" s="1003"/>
      <c r="O238" s="1003"/>
      <c r="P238" s="999">
        <v>0</v>
      </c>
      <c r="Q238" s="930"/>
      <c r="R238" s="930"/>
      <c r="S238" s="930"/>
      <c r="T238" s="930"/>
      <c r="U238" s="930"/>
      <c r="V238" s="930"/>
      <c r="W238" s="930"/>
      <c r="X238" s="930"/>
      <c r="Y238" s="930"/>
      <c r="Z238" s="930"/>
      <c r="AA238" s="930"/>
      <c r="AB238" s="930"/>
      <c r="AC238" s="930"/>
      <c r="AD238" s="930"/>
      <c r="AE238" s="930"/>
    </row>
    <row r="239" spans="1:31" s="577" customFormat="1" ht="0.15" customHeight="1">
      <c r="A239" s="930">
        <v>6</v>
      </c>
      <c r="B239" s="930"/>
      <c r="C239" s="930"/>
      <c r="D239" s="930"/>
      <c r="E239" s="930"/>
      <c r="F239" s="930"/>
      <c r="G239" s="930" t="b">
        <v>0</v>
      </c>
      <c r="H239" s="930"/>
      <c r="I239" s="930"/>
      <c r="J239" s="930"/>
      <c r="K239" s="930"/>
      <c r="L239" s="992" t="s">
        <v>989</v>
      </c>
      <c r="M239" s="338"/>
      <c r="N239" s="339"/>
      <c r="O239" s="339"/>
      <c r="P239" s="512"/>
      <c r="Q239" s="930"/>
      <c r="R239" s="930"/>
      <c r="S239" s="930"/>
      <c r="T239" s="930"/>
      <c r="U239" s="930"/>
      <c r="V239" s="930"/>
      <c r="W239" s="930"/>
      <c r="X239" s="930"/>
      <c r="Y239" s="930"/>
      <c r="Z239" s="930"/>
      <c r="AA239" s="930"/>
      <c r="AB239" s="930"/>
      <c r="AC239" s="930"/>
      <c r="AD239" s="930"/>
      <c r="AE239" s="930"/>
    </row>
    <row r="240" spans="1:31" s="577" customFormat="1" ht="0.15" customHeight="1">
      <c r="A240" s="930">
        <v>6</v>
      </c>
      <c r="B240" s="930"/>
      <c r="C240" s="930" t="s">
        <v>1439</v>
      </c>
      <c r="D240" s="930" t="s">
        <v>1437</v>
      </c>
      <c r="E240" s="930"/>
      <c r="F240" s="930"/>
      <c r="G240" s="930" t="b">
        <v>0</v>
      </c>
      <c r="H240" s="930"/>
      <c r="I240" s="930"/>
      <c r="J240" s="930"/>
      <c r="K240" s="930"/>
      <c r="L240" s="1002" t="s">
        <v>497</v>
      </c>
      <c r="M240" s="997" t="s">
        <v>484</v>
      </c>
      <c r="N240" s="1003">
        <v>0</v>
      </c>
      <c r="O240" s="1003">
        <v>0</v>
      </c>
      <c r="P240" s="999">
        <v>0</v>
      </c>
      <c r="Q240" s="930"/>
      <c r="R240" s="930"/>
      <c r="S240" s="930"/>
      <c r="T240" s="930"/>
      <c r="U240" s="930"/>
      <c r="V240" s="930"/>
      <c r="W240" s="930"/>
      <c r="X240" s="930"/>
      <c r="Y240" s="930"/>
      <c r="Z240" s="930"/>
      <c r="AA240" s="930"/>
      <c r="AB240" s="930"/>
      <c r="AC240" s="930"/>
      <c r="AD240" s="930"/>
      <c r="AE240" s="930"/>
    </row>
    <row r="241" spans="1:31" s="577" customFormat="1" ht="0.15" customHeight="1">
      <c r="A241" s="930">
        <v>6</v>
      </c>
      <c r="B241" s="930"/>
      <c r="C241" s="930" t="s">
        <v>1440</v>
      </c>
      <c r="D241" s="930" t="s">
        <v>1437</v>
      </c>
      <c r="E241" s="930"/>
      <c r="F241" s="930"/>
      <c r="G241" s="930" t="b">
        <v>0</v>
      </c>
      <c r="H241" s="930"/>
      <c r="I241" s="930"/>
      <c r="J241" s="930"/>
      <c r="K241" s="930"/>
      <c r="L241" s="1002" t="s">
        <v>498</v>
      </c>
      <c r="M241" s="997" t="s">
        <v>484</v>
      </c>
      <c r="N241" s="1003"/>
      <c r="O241" s="1003"/>
      <c r="P241" s="999">
        <v>0</v>
      </c>
      <c r="Q241" s="930"/>
      <c r="R241" s="930"/>
      <c r="S241" s="930"/>
      <c r="T241" s="930"/>
      <c r="U241" s="930"/>
      <c r="V241" s="930"/>
      <c r="W241" s="930"/>
      <c r="X241" s="930"/>
      <c r="Y241" s="930"/>
      <c r="Z241" s="930"/>
      <c r="AA241" s="930"/>
      <c r="AB241" s="930"/>
      <c r="AC241" s="930"/>
      <c r="AD241" s="930"/>
      <c r="AE241" s="930"/>
    </row>
    <row r="242" spans="1:31" s="577" customFormat="1" ht="0.15" customHeight="1">
      <c r="A242" s="930">
        <v>6</v>
      </c>
      <c r="B242" s="967" t="s">
        <v>984</v>
      </c>
      <c r="C242" s="930" t="s">
        <v>1441</v>
      </c>
      <c r="D242" s="930" t="s">
        <v>1437</v>
      </c>
      <c r="E242" s="930"/>
      <c r="F242" s="930"/>
      <c r="G242" s="930" t="b">
        <v>0</v>
      </c>
      <c r="H242" s="930"/>
      <c r="I242" s="930"/>
      <c r="J242" s="930"/>
      <c r="K242" s="930"/>
      <c r="L242" s="1002" t="s">
        <v>499</v>
      </c>
      <c r="M242" s="997" t="s">
        <v>314</v>
      </c>
      <c r="N242" s="1000">
        <v>11.725</v>
      </c>
      <c r="O242" s="1000">
        <v>11.725</v>
      </c>
      <c r="P242" s="1001">
        <v>0</v>
      </c>
      <c r="Q242" s="930"/>
      <c r="R242" s="930"/>
      <c r="S242" s="930"/>
      <c r="T242" s="930"/>
      <c r="U242" s="930"/>
      <c r="V242" s="930"/>
      <c r="W242" s="930"/>
      <c r="X242" s="930"/>
      <c r="Y242" s="930"/>
      <c r="Z242" s="930"/>
      <c r="AA242" s="930"/>
      <c r="AB242" s="930"/>
      <c r="AC242" s="930"/>
      <c r="AD242" s="930"/>
      <c r="AE242" s="930"/>
    </row>
    <row r="243" spans="1:31" s="577" customFormat="1" ht="0.15" customHeight="1">
      <c r="A243" s="930">
        <v>6</v>
      </c>
      <c r="B243" s="930"/>
      <c r="C243" s="930" t="s">
        <v>1442</v>
      </c>
      <c r="D243" s="930" t="s">
        <v>1437</v>
      </c>
      <c r="E243" s="930"/>
      <c r="F243" s="930"/>
      <c r="G243" s="930" t="b">
        <v>0</v>
      </c>
      <c r="H243" s="930"/>
      <c r="I243" s="930"/>
      <c r="J243" s="930"/>
      <c r="K243" s="930"/>
      <c r="L243" s="1002" t="s">
        <v>500</v>
      </c>
      <c r="M243" s="997" t="s">
        <v>501</v>
      </c>
      <c r="N243" s="1003"/>
      <c r="O243" s="1003"/>
      <c r="P243" s="999">
        <v>0</v>
      </c>
      <c r="Q243" s="930"/>
      <c r="R243" s="930"/>
      <c r="S243" s="930"/>
      <c r="T243" s="930"/>
      <c r="U243" s="930"/>
      <c r="V243" s="930"/>
      <c r="W243" s="930"/>
      <c r="X243" s="930"/>
      <c r="Y243" s="930"/>
      <c r="Z243" s="930"/>
      <c r="AA243" s="930"/>
      <c r="AB243" s="930"/>
      <c r="AC243" s="930"/>
      <c r="AD243" s="930"/>
      <c r="AE243" s="930"/>
    </row>
    <row r="244" spans="1:31" s="577" customFormat="1" ht="0.15" customHeight="1">
      <c r="A244" s="930">
        <v>6</v>
      </c>
      <c r="B244" s="930"/>
      <c r="C244" s="930" t="s">
        <v>1443</v>
      </c>
      <c r="D244" s="930" t="s">
        <v>1437</v>
      </c>
      <c r="E244" s="930"/>
      <c r="F244" s="930"/>
      <c r="G244" s="930" t="b">
        <v>0</v>
      </c>
      <c r="H244" s="930"/>
      <c r="I244" s="930"/>
      <c r="J244" s="930"/>
      <c r="K244" s="930"/>
      <c r="L244" s="1002" t="s">
        <v>502</v>
      </c>
      <c r="M244" s="997" t="s">
        <v>503</v>
      </c>
      <c r="N244" s="1003"/>
      <c r="O244" s="1003"/>
      <c r="P244" s="999">
        <v>0</v>
      </c>
      <c r="Q244" s="930"/>
      <c r="R244" s="930"/>
      <c r="S244" s="930"/>
      <c r="T244" s="930"/>
      <c r="U244" s="930"/>
      <c r="V244" s="930"/>
      <c r="W244" s="930"/>
      <c r="X244" s="930"/>
      <c r="Y244" s="930"/>
      <c r="Z244" s="930"/>
      <c r="AA244" s="930"/>
      <c r="AB244" s="930"/>
      <c r="AC244" s="930"/>
      <c r="AD244" s="930"/>
      <c r="AE244" s="930"/>
    </row>
    <row r="245" spans="1:31" s="577" customFormat="1">
      <c r="A245" s="769" t="s">
        <v>124</v>
      </c>
      <c r="B245" s="930"/>
      <c r="C245" s="930"/>
      <c r="D245" s="930"/>
      <c r="E245" s="930"/>
      <c r="F245" s="930" t="s">
        <v>822</v>
      </c>
      <c r="G245" s="849"/>
      <c r="H245" s="930"/>
      <c r="I245" s="930"/>
      <c r="J245" s="930"/>
      <c r="K245" s="930"/>
      <c r="L245" s="1164" t="s">
        <v>15</v>
      </c>
      <c r="M245" s="1165"/>
      <c r="N245" s="982" t="s">
        <v>2871</v>
      </c>
      <c r="O245" s="983"/>
      <c r="P245" s="984"/>
      <c r="Q245" s="930"/>
      <c r="R245" s="930"/>
      <c r="S245" s="930"/>
      <c r="T245" s="930"/>
      <c r="U245" s="930"/>
      <c r="V245" s="930"/>
      <c r="W245" s="930"/>
      <c r="X245" s="930"/>
      <c r="Y245" s="930"/>
      <c r="Z245" s="930"/>
      <c r="AA245" s="930"/>
      <c r="AB245" s="930"/>
      <c r="AC245" s="930"/>
      <c r="AD245" s="930"/>
      <c r="AE245" s="930"/>
    </row>
    <row r="246" spans="1:31" s="577" customFormat="1">
      <c r="A246" s="930">
        <v>7</v>
      </c>
      <c r="B246" s="930"/>
      <c r="C246" s="930"/>
      <c r="D246" s="930"/>
      <c r="E246" s="930"/>
      <c r="F246" s="930"/>
      <c r="G246" s="930"/>
      <c r="H246" s="930"/>
      <c r="I246" s="930"/>
      <c r="J246" s="930"/>
      <c r="K246" s="930"/>
      <c r="L246" s="1153" t="s">
        <v>489</v>
      </c>
      <c r="M246" s="1154"/>
      <c r="N246" s="982" t="s">
        <v>824</v>
      </c>
      <c r="O246" s="985"/>
      <c r="P246" s="986"/>
      <c r="Q246" s="930"/>
      <c r="R246" s="930"/>
      <c r="S246" s="930"/>
      <c r="T246" s="930"/>
      <c r="U246" s="930"/>
      <c r="V246" s="930"/>
      <c r="W246" s="930"/>
      <c r="X246" s="930"/>
      <c r="Y246" s="930"/>
      <c r="Z246" s="930"/>
      <c r="AA246" s="930"/>
      <c r="AB246" s="930"/>
      <c r="AC246" s="930"/>
      <c r="AD246" s="930"/>
      <c r="AE246" s="930"/>
    </row>
    <row r="247" spans="1:31" s="577" customFormat="1">
      <c r="A247" s="930">
        <v>7</v>
      </c>
      <c r="B247" s="930"/>
      <c r="C247" s="930"/>
      <c r="D247" s="930"/>
      <c r="E247" s="930"/>
      <c r="F247" s="930"/>
      <c r="G247" s="930"/>
      <c r="H247" s="930"/>
      <c r="I247" s="930"/>
      <c r="J247" s="930"/>
      <c r="K247" s="930"/>
      <c r="L247" s="1153" t="s">
        <v>490</v>
      </c>
      <c r="M247" s="1154"/>
      <c r="N247" s="982" t="s">
        <v>917</v>
      </c>
      <c r="O247" s="985"/>
      <c r="P247" s="986"/>
      <c r="Q247" s="930"/>
      <c r="R247" s="930"/>
      <c r="S247" s="930"/>
      <c r="T247" s="930"/>
      <c r="U247" s="930"/>
      <c r="V247" s="930"/>
      <c r="W247" s="930"/>
      <c r="X247" s="930"/>
      <c r="Y247" s="930"/>
      <c r="Z247" s="930"/>
      <c r="AA247" s="930"/>
      <c r="AB247" s="930"/>
      <c r="AC247" s="930"/>
      <c r="AD247" s="930"/>
      <c r="AE247" s="930"/>
    </row>
    <row r="248" spans="1:31" s="577" customFormat="1">
      <c r="A248" s="930">
        <v>7</v>
      </c>
      <c r="B248" s="930"/>
      <c r="C248" s="930"/>
      <c r="D248" s="930"/>
      <c r="E248" s="930"/>
      <c r="F248" s="930"/>
      <c r="G248" s="930"/>
      <c r="H248" s="930"/>
      <c r="I248" s="930"/>
      <c r="J248" s="930"/>
      <c r="K248" s="930"/>
      <c r="L248" s="1153" t="s">
        <v>267</v>
      </c>
      <c r="M248" s="1154"/>
      <c r="N248" s="1155">
        <v>0</v>
      </c>
      <c r="O248" s="1156"/>
      <c r="P248" s="1157"/>
      <c r="Q248" s="930"/>
      <c r="R248" s="930"/>
      <c r="S248" s="930"/>
      <c r="T248" s="930"/>
      <c r="U248" s="930"/>
      <c r="V248" s="930"/>
      <c r="W248" s="930"/>
      <c r="X248" s="930"/>
      <c r="Y248" s="930"/>
      <c r="Z248" s="930"/>
      <c r="AA248" s="930"/>
      <c r="AB248" s="930"/>
      <c r="AC248" s="930"/>
      <c r="AD248" s="930"/>
      <c r="AE248" s="930"/>
    </row>
    <row r="249" spans="1:31" s="577" customFormat="1">
      <c r="A249" s="930">
        <v>7</v>
      </c>
      <c r="B249" s="930"/>
      <c r="C249" s="930"/>
      <c r="D249" s="930"/>
      <c r="E249" s="930"/>
      <c r="F249" s="930"/>
      <c r="G249" s="930" t="b">
        <v>1</v>
      </c>
      <c r="H249" s="930"/>
      <c r="I249" s="930"/>
      <c r="J249" s="930"/>
      <c r="K249" s="930"/>
      <c r="L249" s="987" t="s">
        <v>491</v>
      </c>
      <c r="M249" s="988"/>
      <c r="N249" s="989"/>
      <c r="O249" s="989"/>
      <c r="P249" s="990"/>
      <c r="Q249" s="930"/>
      <c r="R249" s="930"/>
      <c r="S249" s="930"/>
      <c r="T249" s="930"/>
      <c r="U249" s="930"/>
      <c r="V249" s="930"/>
      <c r="W249" s="930"/>
      <c r="X249" s="930"/>
      <c r="Y249" s="930"/>
      <c r="Z249" s="930"/>
      <c r="AA249" s="930"/>
      <c r="AB249" s="930"/>
      <c r="AC249" s="930"/>
      <c r="AD249" s="930"/>
      <c r="AE249" s="930"/>
    </row>
    <row r="250" spans="1:31" s="326" customFormat="1" ht="22.8">
      <c r="A250" s="930">
        <v>7</v>
      </c>
      <c r="B250" s="930" t="s">
        <v>976</v>
      </c>
      <c r="C250" s="930" t="s">
        <v>1352</v>
      </c>
      <c r="D250" s="930" t="s">
        <v>1433</v>
      </c>
      <c r="E250" s="991"/>
      <c r="F250" s="991"/>
      <c r="G250" s="930" t="b">
        <v>1</v>
      </c>
      <c r="H250" s="991"/>
      <c r="I250" s="991"/>
      <c r="J250" s="991"/>
      <c r="K250" s="991"/>
      <c r="L250" s="992" t="s">
        <v>925</v>
      </c>
      <c r="M250" s="993" t="s">
        <v>484</v>
      </c>
      <c r="N250" s="994">
        <v>46.1</v>
      </c>
      <c r="O250" s="994">
        <v>46.1</v>
      </c>
      <c r="P250" s="995">
        <v>0</v>
      </c>
      <c r="Q250" s="991"/>
      <c r="R250" s="991"/>
      <c r="S250" s="991"/>
      <c r="T250" s="991"/>
      <c r="U250" s="991"/>
      <c r="V250" s="991"/>
      <c r="W250" s="991"/>
      <c r="X250" s="991"/>
      <c r="Y250" s="991"/>
      <c r="Z250" s="991"/>
      <c r="AA250" s="991"/>
      <c r="AB250" s="991"/>
      <c r="AC250" s="991"/>
      <c r="AD250" s="991"/>
      <c r="AE250" s="991"/>
    </row>
    <row r="251" spans="1:31" s="326" customFormat="1" ht="22.8">
      <c r="A251" s="930">
        <v>7</v>
      </c>
      <c r="B251" s="930" t="s">
        <v>977</v>
      </c>
      <c r="C251" s="930" t="s">
        <v>1352</v>
      </c>
      <c r="D251" s="930" t="s">
        <v>1434</v>
      </c>
      <c r="E251" s="991"/>
      <c r="F251" s="991"/>
      <c r="G251" s="930" t="b">
        <v>1</v>
      </c>
      <c r="H251" s="991"/>
      <c r="I251" s="991"/>
      <c r="J251" s="991"/>
      <c r="K251" s="991"/>
      <c r="L251" s="992" t="s">
        <v>926</v>
      </c>
      <c r="M251" s="993" t="s">
        <v>484</v>
      </c>
      <c r="N251" s="994">
        <v>66.036443148688051</v>
      </c>
      <c r="O251" s="994">
        <v>49.536417574548608</v>
      </c>
      <c r="P251" s="995">
        <v>-24.986242122380649</v>
      </c>
      <c r="Q251" s="991"/>
      <c r="R251" s="991"/>
      <c r="S251" s="991"/>
      <c r="T251" s="991"/>
      <c r="U251" s="991"/>
      <c r="V251" s="991"/>
      <c r="W251" s="991"/>
      <c r="X251" s="991"/>
      <c r="Y251" s="991"/>
      <c r="Z251" s="991"/>
      <c r="AA251" s="991"/>
      <c r="AB251" s="991"/>
      <c r="AC251" s="991"/>
      <c r="AD251" s="991"/>
      <c r="AE251" s="991"/>
    </row>
    <row r="252" spans="1:31" s="577" customFormat="1">
      <c r="A252" s="930">
        <v>7</v>
      </c>
      <c r="B252" s="930"/>
      <c r="C252" s="930" t="s">
        <v>1353</v>
      </c>
      <c r="D252" s="930" t="s">
        <v>1435</v>
      </c>
      <c r="E252" s="930"/>
      <c r="F252" s="930"/>
      <c r="G252" s="930" t="b">
        <v>1</v>
      </c>
      <c r="H252" s="930"/>
      <c r="I252" s="930"/>
      <c r="J252" s="930"/>
      <c r="K252" s="930"/>
      <c r="L252" s="996" t="s">
        <v>492</v>
      </c>
      <c r="M252" s="997" t="s">
        <v>142</v>
      </c>
      <c r="N252" s="998">
        <v>143.24608058283741</v>
      </c>
      <c r="O252" s="998">
        <v>107.45426805758918</v>
      </c>
      <c r="P252" s="999"/>
      <c r="Q252" s="930"/>
      <c r="R252" s="930"/>
      <c r="S252" s="930"/>
      <c r="T252" s="930"/>
      <c r="U252" s="930"/>
      <c r="V252" s="930"/>
      <c r="W252" s="930"/>
      <c r="X252" s="930"/>
      <c r="Y252" s="930"/>
      <c r="Z252" s="930"/>
      <c r="AA252" s="930"/>
      <c r="AB252" s="930"/>
      <c r="AC252" s="930"/>
      <c r="AD252" s="930"/>
      <c r="AE252" s="930"/>
    </row>
    <row r="253" spans="1:31" s="577" customFormat="1">
      <c r="A253" s="930">
        <v>7</v>
      </c>
      <c r="B253" s="967" t="s">
        <v>985</v>
      </c>
      <c r="C253" s="930" t="s">
        <v>1354</v>
      </c>
      <c r="D253" s="930" t="s">
        <v>1435</v>
      </c>
      <c r="E253" s="930"/>
      <c r="F253" s="930"/>
      <c r="G253" s="930" t="b">
        <v>1</v>
      </c>
      <c r="H253" s="930"/>
      <c r="I253" s="930"/>
      <c r="J253" s="930"/>
      <c r="K253" s="930"/>
      <c r="L253" s="996" t="s">
        <v>493</v>
      </c>
      <c r="M253" s="997" t="s">
        <v>314</v>
      </c>
      <c r="N253" s="1000">
        <v>195.51000000000002</v>
      </c>
      <c r="O253" s="1000">
        <v>195.51000000000002</v>
      </c>
      <c r="P253" s="1001">
        <v>0</v>
      </c>
      <c r="Q253" s="930"/>
      <c r="R253" s="930"/>
      <c r="S253" s="930"/>
      <c r="T253" s="930"/>
      <c r="U253" s="930"/>
      <c r="V253" s="930"/>
      <c r="W253" s="930"/>
      <c r="X253" s="930"/>
      <c r="Y253" s="930"/>
      <c r="Z253" s="930"/>
      <c r="AA253" s="930"/>
      <c r="AB253" s="930"/>
      <c r="AC253" s="930"/>
      <c r="AD253" s="930"/>
      <c r="AE253" s="930"/>
    </row>
    <row r="254" spans="1:31" s="326" customFormat="1">
      <c r="A254" s="930">
        <v>7</v>
      </c>
      <c r="B254" s="967" t="s">
        <v>979</v>
      </c>
      <c r="C254" s="930" t="s">
        <v>1352</v>
      </c>
      <c r="D254" s="930" t="s">
        <v>1436</v>
      </c>
      <c r="E254" s="991"/>
      <c r="F254" s="991"/>
      <c r="G254" s="930" t="b">
        <v>1</v>
      </c>
      <c r="H254" s="991"/>
      <c r="I254" s="991"/>
      <c r="J254" s="991"/>
      <c r="K254" s="991"/>
      <c r="L254" s="992" t="s">
        <v>494</v>
      </c>
      <c r="M254" s="993" t="s">
        <v>484</v>
      </c>
      <c r="N254" s="994">
        <v>46.1</v>
      </c>
      <c r="O254" s="994">
        <v>46.1</v>
      </c>
      <c r="P254" s="995">
        <v>0</v>
      </c>
      <c r="Q254" s="991"/>
      <c r="R254" s="991"/>
      <c r="S254" s="991"/>
      <c r="T254" s="991"/>
      <c r="U254" s="991"/>
      <c r="V254" s="991"/>
      <c r="W254" s="991"/>
      <c r="X254" s="991"/>
      <c r="Y254" s="991"/>
      <c r="Z254" s="991"/>
      <c r="AA254" s="991"/>
      <c r="AB254" s="991"/>
      <c r="AC254" s="991"/>
      <c r="AD254" s="991"/>
      <c r="AE254" s="991"/>
    </row>
    <row r="255" spans="1:31" s="326" customFormat="1">
      <c r="A255" s="930">
        <v>7</v>
      </c>
      <c r="B255" s="967" t="s">
        <v>978</v>
      </c>
      <c r="C255" s="930" t="s">
        <v>1352</v>
      </c>
      <c r="D255" s="930" t="s">
        <v>1437</v>
      </c>
      <c r="E255" s="991"/>
      <c r="F255" s="991"/>
      <c r="G255" s="930" t="b">
        <v>1</v>
      </c>
      <c r="H255" s="991"/>
      <c r="I255" s="991"/>
      <c r="J255" s="991"/>
      <c r="K255" s="991"/>
      <c r="L255" s="992" t="s">
        <v>495</v>
      </c>
      <c r="M255" s="993" t="s">
        <v>484</v>
      </c>
      <c r="N255" s="994">
        <v>66.036443148688051</v>
      </c>
      <c r="O255" s="994">
        <v>49.536417574548608</v>
      </c>
      <c r="P255" s="995">
        <v>-24.986242122380649</v>
      </c>
      <c r="Q255" s="991"/>
      <c r="R255" s="991"/>
      <c r="S255" s="991"/>
      <c r="T255" s="991"/>
      <c r="U255" s="991"/>
      <c r="V255" s="991"/>
      <c r="W255" s="991"/>
      <c r="X255" s="991"/>
      <c r="Y255" s="991"/>
      <c r="Z255" s="991"/>
      <c r="AA255" s="991"/>
      <c r="AB255" s="991"/>
      <c r="AC255" s="991"/>
      <c r="AD255" s="991"/>
      <c r="AE255" s="991"/>
    </row>
    <row r="256" spans="1:31" s="577" customFormat="1">
      <c r="A256" s="930">
        <v>7</v>
      </c>
      <c r="B256" s="967"/>
      <c r="C256" s="930" t="s">
        <v>1353</v>
      </c>
      <c r="D256" s="930" t="s">
        <v>1438</v>
      </c>
      <c r="E256" s="930"/>
      <c r="F256" s="930"/>
      <c r="G256" s="930" t="b">
        <v>1</v>
      </c>
      <c r="H256" s="930"/>
      <c r="I256" s="930"/>
      <c r="J256" s="930"/>
      <c r="K256" s="930"/>
      <c r="L256" s="996" t="s">
        <v>492</v>
      </c>
      <c r="M256" s="997" t="s">
        <v>142</v>
      </c>
      <c r="N256" s="998">
        <v>143.24608058283741</v>
      </c>
      <c r="O256" s="998">
        <v>107.45426805758918</v>
      </c>
      <c r="P256" s="999"/>
      <c r="Q256" s="930"/>
      <c r="R256" s="930"/>
      <c r="S256" s="930"/>
      <c r="T256" s="930"/>
      <c r="U256" s="930"/>
      <c r="V256" s="930"/>
      <c r="W256" s="930"/>
      <c r="X256" s="930"/>
      <c r="Y256" s="930"/>
      <c r="Z256" s="930"/>
      <c r="AA256" s="930"/>
      <c r="AB256" s="930"/>
      <c r="AC256" s="930"/>
      <c r="AD256" s="930"/>
      <c r="AE256" s="930"/>
    </row>
    <row r="257" spans="1:31" s="577" customFormat="1">
      <c r="A257" s="930">
        <v>7</v>
      </c>
      <c r="B257" s="967" t="s">
        <v>986</v>
      </c>
      <c r="C257" s="930" t="s">
        <v>1354</v>
      </c>
      <c r="D257" s="930" t="s">
        <v>1438</v>
      </c>
      <c r="E257" s="930"/>
      <c r="F257" s="930"/>
      <c r="G257" s="930" t="b">
        <v>1</v>
      </c>
      <c r="H257" s="930"/>
      <c r="I257" s="930"/>
      <c r="J257" s="930"/>
      <c r="K257" s="930"/>
      <c r="L257" s="996" t="s">
        <v>980</v>
      </c>
      <c r="M257" s="955" t="s">
        <v>314</v>
      </c>
      <c r="N257" s="1000">
        <v>163.60000000000002</v>
      </c>
      <c r="O257" s="1000">
        <v>163.60000000000002</v>
      </c>
      <c r="P257" s="1001">
        <v>0</v>
      </c>
      <c r="Q257" s="930"/>
      <c r="R257" s="930"/>
      <c r="S257" s="930"/>
      <c r="T257" s="930"/>
      <c r="U257" s="930"/>
      <c r="V257" s="930"/>
      <c r="W257" s="930"/>
      <c r="X257" s="930"/>
      <c r="Y257" s="930"/>
      <c r="Z257" s="930"/>
      <c r="AA257" s="930"/>
      <c r="AB257" s="930"/>
      <c r="AC257" s="930"/>
      <c r="AD257" s="930"/>
      <c r="AE257" s="930"/>
    </row>
    <row r="258" spans="1:31" s="577" customFormat="1" ht="0.15" customHeight="1">
      <c r="A258" s="930">
        <v>7</v>
      </c>
      <c r="B258" s="930"/>
      <c r="C258" s="930"/>
      <c r="D258" s="930"/>
      <c r="E258" s="930"/>
      <c r="F258" s="930"/>
      <c r="G258" s="930" t="b">
        <v>0</v>
      </c>
      <c r="H258" s="930"/>
      <c r="I258" s="930"/>
      <c r="J258" s="930"/>
      <c r="K258" s="930"/>
      <c r="L258" s="987" t="s">
        <v>496</v>
      </c>
      <c r="M258" s="988"/>
      <c r="N258" s="989"/>
      <c r="O258" s="989"/>
      <c r="P258" s="990"/>
      <c r="Q258" s="930"/>
      <c r="R258" s="930"/>
      <c r="S258" s="930"/>
      <c r="T258" s="930"/>
      <c r="U258" s="930"/>
      <c r="V258" s="930"/>
      <c r="W258" s="930"/>
      <c r="X258" s="930"/>
      <c r="Y258" s="930"/>
      <c r="Z258" s="930"/>
      <c r="AA258" s="930"/>
      <c r="AB258" s="930"/>
      <c r="AC258" s="930"/>
      <c r="AD258" s="930"/>
      <c r="AE258" s="930"/>
    </row>
    <row r="259" spans="1:31" s="577" customFormat="1" ht="0.15" customHeight="1">
      <c r="A259" s="930">
        <v>7</v>
      </c>
      <c r="B259" s="930"/>
      <c r="C259" s="930"/>
      <c r="D259" s="930"/>
      <c r="E259" s="930"/>
      <c r="F259" s="930"/>
      <c r="G259" s="930" t="b">
        <v>0</v>
      </c>
      <c r="H259" s="930"/>
      <c r="I259" s="930"/>
      <c r="J259" s="930"/>
      <c r="K259" s="930"/>
      <c r="L259" s="337" t="s">
        <v>987</v>
      </c>
      <c r="M259" s="338"/>
      <c r="N259" s="339"/>
      <c r="O259" s="339"/>
      <c r="P259" s="512"/>
      <c r="Q259" s="930"/>
      <c r="R259" s="930"/>
      <c r="S259" s="930"/>
      <c r="T259" s="930"/>
      <c r="U259" s="930"/>
      <c r="V259" s="930"/>
      <c r="W259" s="930"/>
      <c r="X259" s="930"/>
      <c r="Y259" s="930"/>
      <c r="Z259" s="930"/>
      <c r="AA259" s="930"/>
      <c r="AB259" s="930"/>
      <c r="AC259" s="930"/>
      <c r="AD259" s="930"/>
      <c r="AE259" s="930"/>
    </row>
    <row r="260" spans="1:31" s="577" customFormat="1" ht="0.15" customHeight="1">
      <c r="A260" s="930">
        <v>7</v>
      </c>
      <c r="B260" s="930"/>
      <c r="C260" s="930" t="s">
        <v>1439</v>
      </c>
      <c r="D260" s="930" t="s">
        <v>1433</v>
      </c>
      <c r="E260" s="930"/>
      <c r="F260" s="930"/>
      <c r="G260" s="930" t="b">
        <v>0</v>
      </c>
      <c r="H260" s="930"/>
      <c r="I260" s="930"/>
      <c r="J260" s="930"/>
      <c r="K260" s="930"/>
      <c r="L260" s="1002" t="s">
        <v>497</v>
      </c>
      <c r="M260" s="997" t="s">
        <v>484</v>
      </c>
      <c r="N260" s="1003">
        <v>0</v>
      </c>
      <c r="O260" s="1003">
        <v>0</v>
      </c>
      <c r="P260" s="999">
        <v>0</v>
      </c>
      <c r="Q260" s="930"/>
      <c r="R260" s="930"/>
      <c r="S260" s="930"/>
      <c r="T260" s="930"/>
      <c r="U260" s="930"/>
      <c r="V260" s="930"/>
      <c r="W260" s="930"/>
      <c r="X260" s="930"/>
      <c r="Y260" s="930"/>
      <c r="Z260" s="930"/>
      <c r="AA260" s="930"/>
      <c r="AB260" s="930"/>
      <c r="AC260" s="930"/>
      <c r="AD260" s="930"/>
      <c r="AE260" s="930"/>
    </row>
    <row r="261" spans="1:31" s="577" customFormat="1" ht="0.15" customHeight="1">
      <c r="A261" s="930">
        <v>7</v>
      </c>
      <c r="B261" s="930"/>
      <c r="C261" s="930" t="s">
        <v>1440</v>
      </c>
      <c r="D261" s="930" t="s">
        <v>1433</v>
      </c>
      <c r="E261" s="930"/>
      <c r="F261" s="930"/>
      <c r="G261" s="930" t="b">
        <v>0</v>
      </c>
      <c r="H261" s="930"/>
      <c r="I261" s="930"/>
      <c r="J261" s="930"/>
      <c r="K261" s="930"/>
      <c r="L261" s="1002" t="s">
        <v>498</v>
      </c>
      <c r="M261" s="997" t="s">
        <v>484</v>
      </c>
      <c r="N261" s="1003"/>
      <c r="O261" s="1003"/>
      <c r="P261" s="999">
        <v>0</v>
      </c>
      <c r="Q261" s="930"/>
      <c r="R261" s="930"/>
      <c r="S261" s="930"/>
      <c r="T261" s="930"/>
      <c r="U261" s="930"/>
      <c r="V261" s="930"/>
      <c r="W261" s="930"/>
      <c r="X261" s="930"/>
      <c r="Y261" s="930"/>
      <c r="Z261" s="930"/>
      <c r="AA261" s="930"/>
      <c r="AB261" s="930"/>
      <c r="AC261" s="930"/>
      <c r="AD261" s="930"/>
      <c r="AE261" s="930"/>
    </row>
    <row r="262" spans="1:31" s="577" customFormat="1" ht="0.15" customHeight="1">
      <c r="A262" s="930">
        <v>7</v>
      </c>
      <c r="B262" s="967" t="s">
        <v>981</v>
      </c>
      <c r="C262" s="930" t="s">
        <v>1441</v>
      </c>
      <c r="D262" s="930" t="s">
        <v>1433</v>
      </c>
      <c r="E262" s="930"/>
      <c r="F262" s="930"/>
      <c r="G262" s="930" t="b">
        <v>0</v>
      </c>
      <c r="H262" s="930"/>
      <c r="I262" s="930"/>
      <c r="J262" s="930"/>
      <c r="K262" s="930"/>
      <c r="L262" s="1002" t="s">
        <v>499</v>
      </c>
      <c r="M262" s="955" t="s">
        <v>314</v>
      </c>
      <c r="N262" s="1000">
        <v>97.75500000000001</v>
      </c>
      <c r="O262" s="1000">
        <v>97.75500000000001</v>
      </c>
      <c r="P262" s="1001">
        <v>0</v>
      </c>
      <c r="Q262" s="930"/>
      <c r="R262" s="930"/>
      <c r="S262" s="930"/>
      <c r="T262" s="930"/>
      <c r="U262" s="930"/>
      <c r="V262" s="930"/>
      <c r="W262" s="930"/>
      <c r="X262" s="930"/>
      <c r="Y262" s="930"/>
      <c r="Z262" s="930"/>
      <c r="AA262" s="930"/>
      <c r="AB262" s="930"/>
      <c r="AC262" s="930"/>
      <c r="AD262" s="930"/>
      <c r="AE262" s="930"/>
    </row>
    <row r="263" spans="1:31" s="577" customFormat="1" ht="0.15" customHeight="1">
      <c r="A263" s="930">
        <v>7</v>
      </c>
      <c r="B263" s="930"/>
      <c r="C263" s="930" t="s">
        <v>1442</v>
      </c>
      <c r="D263" s="930" t="s">
        <v>1433</v>
      </c>
      <c r="E263" s="930"/>
      <c r="F263" s="930"/>
      <c r="G263" s="930" t="b">
        <v>0</v>
      </c>
      <c r="H263" s="930"/>
      <c r="I263" s="930"/>
      <c r="J263" s="930"/>
      <c r="K263" s="930"/>
      <c r="L263" s="1002" t="s">
        <v>500</v>
      </c>
      <c r="M263" s="997" t="s">
        <v>501</v>
      </c>
      <c r="N263" s="1003"/>
      <c r="O263" s="1003"/>
      <c r="P263" s="999">
        <v>0</v>
      </c>
      <c r="Q263" s="930"/>
      <c r="R263" s="930"/>
      <c r="S263" s="930"/>
      <c r="T263" s="930"/>
      <c r="U263" s="930"/>
      <c r="V263" s="930"/>
      <c r="W263" s="930"/>
      <c r="X263" s="930"/>
      <c r="Y263" s="930"/>
      <c r="Z263" s="930"/>
      <c r="AA263" s="930"/>
      <c r="AB263" s="930"/>
      <c r="AC263" s="930"/>
      <c r="AD263" s="930"/>
      <c r="AE263" s="930"/>
    </row>
    <row r="264" spans="1:31" s="577" customFormat="1" ht="0.15" customHeight="1">
      <c r="A264" s="930">
        <v>7</v>
      </c>
      <c r="B264" s="930"/>
      <c r="C264" s="930" t="s">
        <v>1443</v>
      </c>
      <c r="D264" s="930" t="s">
        <v>1433</v>
      </c>
      <c r="E264" s="930"/>
      <c r="F264" s="930"/>
      <c r="G264" s="930" t="b">
        <v>0</v>
      </c>
      <c r="H264" s="930"/>
      <c r="I264" s="930"/>
      <c r="J264" s="930"/>
      <c r="K264" s="930"/>
      <c r="L264" s="1002" t="s">
        <v>502</v>
      </c>
      <c r="M264" s="997" t="s">
        <v>503</v>
      </c>
      <c r="N264" s="1003"/>
      <c r="O264" s="1003"/>
      <c r="P264" s="999">
        <v>0</v>
      </c>
      <c r="Q264" s="930"/>
      <c r="R264" s="930"/>
      <c r="S264" s="930"/>
      <c r="T264" s="930"/>
      <c r="U264" s="930"/>
      <c r="V264" s="930"/>
      <c r="W264" s="930"/>
      <c r="X264" s="930"/>
      <c r="Y264" s="930"/>
      <c r="Z264" s="930"/>
      <c r="AA264" s="930"/>
      <c r="AB264" s="930"/>
      <c r="AC264" s="930"/>
      <c r="AD264" s="930"/>
      <c r="AE264" s="930"/>
    </row>
    <row r="265" spans="1:31" s="577" customFormat="1" ht="0.15" customHeight="1">
      <c r="A265" s="930">
        <v>7</v>
      </c>
      <c r="B265" s="930"/>
      <c r="C265" s="930"/>
      <c r="D265" s="930"/>
      <c r="E265" s="930"/>
      <c r="F265" s="930"/>
      <c r="G265" s="930" t="b">
        <v>0</v>
      </c>
      <c r="H265" s="930"/>
      <c r="I265" s="930"/>
      <c r="J265" s="930"/>
      <c r="K265" s="930"/>
      <c r="L265" s="992" t="s">
        <v>988</v>
      </c>
      <c r="M265" s="338"/>
      <c r="N265" s="339"/>
      <c r="O265" s="339"/>
      <c r="P265" s="512"/>
      <c r="Q265" s="930"/>
      <c r="R265" s="930"/>
      <c r="S265" s="930"/>
      <c r="T265" s="930"/>
      <c r="U265" s="930"/>
      <c r="V265" s="930"/>
      <c r="W265" s="930"/>
      <c r="X265" s="930"/>
      <c r="Y265" s="930"/>
      <c r="Z265" s="930"/>
      <c r="AA265" s="930"/>
      <c r="AB265" s="930"/>
      <c r="AC265" s="930"/>
      <c r="AD265" s="930"/>
      <c r="AE265" s="930"/>
    </row>
    <row r="266" spans="1:31" s="577" customFormat="1" ht="0.15" customHeight="1">
      <c r="A266" s="930">
        <v>7</v>
      </c>
      <c r="B266" s="930"/>
      <c r="C266" s="930" t="s">
        <v>1439</v>
      </c>
      <c r="D266" s="930" t="s">
        <v>1434</v>
      </c>
      <c r="E266" s="930"/>
      <c r="F266" s="930"/>
      <c r="G266" s="930" t="b">
        <v>0</v>
      </c>
      <c r="H266" s="930"/>
      <c r="I266" s="930"/>
      <c r="J266" s="930"/>
      <c r="K266" s="930"/>
      <c r="L266" s="1002" t="s">
        <v>497</v>
      </c>
      <c r="M266" s="997" t="s">
        <v>484</v>
      </c>
      <c r="N266" s="1003">
        <v>0</v>
      </c>
      <c r="O266" s="1003">
        <v>0</v>
      </c>
      <c r="P266" s="999">
        <v>0</v>
      </c>
      <c r="Q266" s="930"/>
      <c r="R266" s="930"/>
      <c r="S266" s="930"/>
      <c r="T266" s="930"/>
      <c r="U266" s="930"/>
      <c r="V266" s="930"/>
      <c r="W266" s="930"/>
      <c r="X266" s="930"/>
      <c r="Y266" s="930"/>
      <c r="Z266" s="930"/>
      <c r="AA266" s="930"/>
      <c r="AB266" s="930"/>
      <c r="AC266" s="930"/>
      <c r="AD266" s="930"/>
      <c r="AE266" s="930"/>
    </row>
    <row r="267" spans="1:31" s="577" customFormat="1" ht="0.15" customHeight="1">
      <c r="A267" s="930">
        <v>7</v>
      </c>
      <c r="B267" s="930"/>
      <c r="C267" s="930" t="s">
        <v>1440</v>
      </c>
      <c r="D267" s="930" t="s">
        <v>1434</v>
      </c>
      <c r="E267" s="930"/>
      <c r="F267" s="930"/>
      <c r="G267" s="930" t="b">
        <v>0</v>
      </c>
      <c r="H267" s="930"/>
      <c r="I267" s="930"/>
      <c r="J267" s="930"/>
      <c r="K267" s="930"/>
      <c r="L267" s="1002" t="s">
        <v>498</v>
      </c>
      <c r="M267" s="997" t="s">
        <v>484</v>
      </c>
      <c r="N267" s="1003"/>
      <c r="O267" s="1003"/>
      <c r="P267" s="999">
        <v>0</v>
      </c>
      <c r="Q267" s="930"/>
      <c r="R267" s="930"/>
      <c r="S267" s="930"/>
      <c r="T267" s="930"/>
      <c r="U267" s="930"/>
      <c r="V267" s="930"/>
      <c r="W267" s="930"/>
      <c r="X267" s="930"/>
      <c r="Y267" s="930"/>
      <c r="Z267" s="930"/>
      <c r="AA267" s="930"/>
      <c r="AB267" s="930"/>
      <c r="AC267" s="930"/>
      <c r="AD267" s="930"/>
      <c r="AE267" s="930"/>
    </row>
    <row r="268" spans="1:31" s="577" customFormat="1" ht="0.15" customHeight="1">
      <c r="A268" s="930">
        <v>7</v>
      </c>
      <c r="B268" s="967" t="s">
        <v>982</v>
      </c>
      <c r="C268" s="930" t="s">
        <v>1441</v>
      </c>
      <c r="D268" s="930" t="s">
        <v>1434</v>
      </c>
      <c r="E268" s="930"/>
      <c r="F268" s="930"/>
      <c r="G268" s="930" t="b">
        <v>0</v>
      </c>
      <c r="H268" s="930"/>
      <c r="I268" s="930"/>
      <c r="J268" s="930"/>
      <c r="K268" s="930"/>
      <c r="L268" s="1002" t="s">
        <v>499</v>
      </c>
      <c r="M268" s="997" t="s">
        <v>314</v>
      </c>
      <c r="N268" s="1000">
        <v>97.75500000000001</v>
      </c>
      <c r="O268" s="1000">
        <v>97.75500000000001</v>
      </c>
      <c r="P268" s="1001">
        <v>0</v>
      </c>
      <c r="Q268" s="930"/>
      <c r="R268" s="930"/>
      <c r="S268" s="930"/>
      <c r="T268" s="930"/>
      <c r="U268" s="930"/>
      <c r="V268" s="930"/>
      <c r="W268" s="930"/>
      <c r="X268" s="930"/>
      <c r="Y268" s="930"/>
      <c r="Z268" s="930"/>
      <c r="AA268" s="930"/>
      <c r="AB268" s="930"/>
      <c r="AC268" s="930"/>
      <c r="AD268" s="930"/>
      <c r="AE268" s="930"/>
    </row>
    <row r="269" spans="1:31" s="577" customFormat="1" ht="0.15" customHeight="1">
      <c r="A269" s="930">
        <v>7</v>
      </c>
      <c r="B269" s="930"/>
      <c r="C269" s="930" t="s">
        <v>1442</v>
      </c>
      <c r="D269" s="930" t="s">
        <v>1434</v>
      </c>
      <c r="E269" s="930"/>
      <c r="F269" s="930"/>
      <c r="G269" s="930" t="b">
        <v>0</v>
      </c>
      <c r="H269" s="930"/>
      <c r="I269" s="930"/>
      <c r="J269" s="930"/>
      <c r="K269" s="930"/>
      <c r="L269" s="1002" t="s">
        <v>500</v>
      </c>
      <c r="M269" s="997" t="s">
        <v>501</v>
      </c>
      <c r="N269" s="1003"/>
      <c r="O269" s="1003"/>
      <c r="P269" s="999">
        <v>0</v>
      </c>
      <c r="Q269" s="930"/>
      <c r="R269" s="930"/>
      <c r="S269" s="930"/>
      <c r="T269" s="930"/>
      <c r="U269" s="930"/>
      <c r="V269" s="930"/>
      <c r="W269" s="930"/>
      <c r="X269" s="930"/>
      <c r="Y269" s="930"/>
      <c r="Z269" s="930"/>
      <c r="AA269" s="930"/>
      <c r="AB269" s="930"/>
      <c r="AC269" s="930"/>
      <c r="AD269" s="930"/>
      <c r="AE269" s="930"/>
    </row>
    <row r="270" spans="1:31" s="577" customFormat="1" ht="0.15" customHeight="1">
      <c r="A270" s="930">
        <v>7</v>
      </c>
      <c r="B270" s="930"/>
      <c r="C270" s="930" t="s">
        <v>1443</v>
      </c>
      <c r="D270" s="930" t="s">
        <v>1434</v>
      </c>
      <c r="E270" s="930"/>
      <c r="F270" s="930"/>
      <c r="G270" s="930" t="b">
        <v>0</v>
      </c>
      <c r="H270" s="930"/>
      <c r="I270" s="930"/>
      <c r="J270" s="930"/>
      <c r="K270" s="930"/>
      <c r="L270" s="1002" t="s">
        <v>502</v>
      </c>
      <c r="M270" s="997" t="s">
        <v>503</v>
      </c>
      <c r="N270" s="1003"/>
      <c r="O270" s="1003"/>
      <c r="P270" s="999">
        <v>0</v>
      </c>
      <c r="Q270" s="930"/>
      <c r="R270" s="930"/>
      <c r="S270" s="930"/>
      <c r="T270" s="930"/>
      <c r="U270" s="930"/>
      <c r="V270" s="930"/>
      <c r="W270" s="930"/>
      <c r="X270" s="930"/>
      <c r="Y270" s="930"/>
      <c r="Z270" s="930"/>
      <c r="AA270" s="930"/>
      <c r="AB270" s="930"/>
      <c r="AC270" s="930"/>
      <c r="AD270" s="930"/>
      <c r="AE270" s="930"/>
    </row>
    <row r="271" spans="1:31" s="577" customFormat="1" ht="0.15" customHeight="1">
      <c r="A271" s="930">
        <v>7</v>
      </c>
      <c r="B271" s="930"/>
      <c r="C271" s="930"/>
      <c r="D271" s="930"/>
      <c r="E271" s="930"/>
      <c r="F271" s="930"/>
      <c r="G271" s="930" t="b">
        <v>0</v>
      </c>
      <c r="H271" s="930"/>
      <c r="I271" s="930"/>
      <c r="J271" s="930"/>
      <c r="K271" s="930"/>
      <c r="L271" s="992" t="s">
        <v>989</v>
      </c>
      <c r="M271" s="338"/>
      <c r="N271" s="339"/>
      <c r="O271" s="339"/>
      <c r="P271" s="512"/>
      <c r="Q271" s="930"/>
      <c r="R271" s="930"/>
      <c r="S271" s="930"/>
      <c r="T271" s="930"/>
      <c r="U271" s="930"/>
      <c r="V271" s="930"/>
      <c r="W271" s="930"/>
      <c r="X271" s="930"/>
      <c r="Y271" s="930"/>
      <c r="Z271" s="930"/>
      <c r="AA271" s="930"/>
      <c r="AB271" s="930"/>
      <c r="AC271" s="930"/>
      <c r="AD271" s="930"/>
      <c r="AE271" s="930"/>
    </row>
    <row r="272" spans="1:31" s="577" customFormat="1" ht="0.15" customHeight="1">
      <c r="A272" s="930">
        <v>7</v>
      </c>
      <c r="B272" s="930"/>
      <c r="C272" s="930" t="s">
        <v>1439</v>
      </c>
      <c r="D272" s="930" t="s">
        <v>1436</v>
      </c>
      <c r="E272" s="930"/>
      <c r="F272" s="930"/>
      <c r="G272" s="930" t="b">
        <v>0</v>
      </c>
      <c r="H272" s="930"/>
      <c r="I272" s="930"/>
      <c r="J272" s="930"/>
      <c r="K272" s="930"/>
      <c r="L272" s="1002" t="s">
        <v>497</v>
      </c>
      <c r="M272" s="997" t="s">
        <v>484</v>
      </c>
      <c r="N272" s="1003">
        <v>0</v>
      </c>
      <c r="O272" s="1003">
        <v>0</v>
      </c>
      <c r="P272" s="999">
        <v>0</v>
      </c>
      <c r="Q272" s="930"/>
      <c r="R272" s="930"/>
      <c r="S272" s="930"/>
      <c r="T272" s="930"/>
      <c r="U272" s="930"/>
      <c r="V272" s="930"/>
      <c r="W272" s="930"/>
      <c r="X272" s="930"/>
      <c r="Y272" s="930"/>
      <c r="Z272" s="930"/>
      <c r="AA272" s="930"/>
      <c r="AB272" s="930"/>
      <c r="AC272" s="930"/>
      <c r="AD272" s="930"/>
      <c r="AE272" s="930"/>
    </row>
    <row r="273" spans="1:31" s="577" customFormat="1" ht="0.15" customHeight="1">
      <c r="A273" s="930">
        <v>7</v>
      </c>
      <c r="B273" s="930"/>
      <c r="C273" s="930" t="s">
        <v>1440</v>
      </c>
      <c r="D273" s="930" t="s">
        <v>1436</v>
      </c>
      <c r="E273" s="930"/>
      <c r="F273" s="930"/>
      <c r="G273" s="930" t="b">
        <v>0</v>
      </c>
      <c r="H273" s="930"/>
      <c r="I273" s="930"/>
      <c r="J273" s="930"/>
      <c r="K273" s="930"/>
      <c r="L273" s="1002" t="s">
        <v>498</v>
      </c>
      <c r="M273" s="997" t="s">
        <v>484</v>
      </c>
      <c r="N273" s="1003"/>
      <c r="O273" s="1003"/>
      <c r="P273" s="999">
        <v>0</v>
      </c>
      <c r="Q273" s="930"/>
      <c r="R273" s="930"/>
      <c r="S273" s="930"/>
      <c r="T273" s="930"/>
      <c r="U273" s="930"/>
      <c r="V273" s="930"/>
      <c r="W273" s="930"/>
      <c r="X273" s="930"/>
      <c r="Y273" s="930"/>
      <c r="Z273" s="930"/>
      <c r="AA273" s="930"/>
      <c r="AB273" s="930"/>
      <c r="AC273" s="930"/>
      <c r="AD273" s="930"/>
      <c r="AE273" s="930"/>
    </row>
    <row r="274" spans="1:31" s="577" customFormat="1" ht="0.15" customHeight="1">
      <c r="A274" s="930">
        <v>7</v>
      </c>
      <c r="B274" s="967" t="s">
        <v>983</v>
      </c>
      <c r="C274" s="930" t="s">
        <v>1441</v>
      </c>
      <c r="D274" s="930" t="s">
        <v>1436</v>
      </c>
      <c r="E274" s="930"/>
      <c r="F274" s="930"/>
      <c r="G274" s="930" t="b">
        <v>0</v>
      </c>
      <c r="H274" s="930"/>
      <c r="I274" s="930"/>
      <c r="J274" s="930"/>
      <c r="K274" s="930"/>
      <c r="L274" s="1002" t="s">
        <v>499</v>
      </c>
      <c r="M274" s="997" t="s">
        <v>314</v>
      </c>
      <c r="N274" s="1000">
        <v>81.800000000000011</v>
      </c>
      <c r="O274" s="1000">
        <v>81.800000000000011</v>
      </c>
      <c r="P274" s="1001">
        <v>0</v>
      </c>
      <c r="Q274" s="930"/>
      <c r="R274" s="930"/>
      <c r="S274" s="930"/>
      <c r="T274" s="930"/>
      <c r="U274" s="930"/>
      <c r="V274" s="930"/>
      <c r="W274" s="930"/>
      <c r="X274" s="930"/>
      <c r="Y274" s="930"/>
      <c r="Z274" s="930"/>
      <c r="AA274" s="930"/>
      <c r="AB274" s="930"/>
      <c r="AC274" s="930"/>
      <c r="AD274" s="930"/>
      <c r="AE274" s="930"/>
    </row>
    <row r="275" spans="1:31" s="577" customFormat="1" ht="0.15" customHeight="1">
      <c r="A275" s="930">
        <v>7</v>
      </c>
      <c r="B275" s="930"/>
      <c r="C275" s="930" t="s">
        <v>1442</v>
      </c>
      <c r="D275" s="930" t="s">
        <v>1436</v>
      </c>
      <c r="E275" s="930"/>
      <c r="F275" s="930"/>
      <c r="G275" s="930" t="b">
        <v>0</v>
      </c>
      <c r="H275" s="930"/>
      <c r="I275" s="930"/>
      <c r="J275" s="930"/>
      <c r="K275" s="930"/>
      <c r="L275" s="1002" t="s">
        <v>500</v>
      </c>
      <c r="M275" s="997" t="s">
        <v>501</v>
      </c>
      <c r="N275" s="1003"/>
      <c r="O275" s="1003"/>
      <c r="P275" s="999">
        <v>0</v>
      </c>
      <c r="Q275" s="930"/>
      <c r="R275" s="930"/>
      <c r="S275" s="930"/>
      <c r="T275" s="930"/>
      <c r="U275" s="930"/>
      <c r="V275" s="930"/>
      <c r="W275" s="930"/>
      <c r="X275" s="930"/>
      <c r="Y275" s="930"/>
      <c r="Z275" s="930"/>
      <c r="AA275" s="930"/>
      <c r="AB275" s="930"/>
      <c r="AC275" s="930"/>
      <c r="AD275" s="930"/>
      <c r="AE275" s="930"/>
    </row>
    <row r="276" spans="1:31" s="577" customFormat="1" ht="0.15" customHeight="1">
      <c r="A276" s="930">
        <v>7</v>
      </c>
      <c r="B276" s="930"/>
      <c r="C276" s="930" t="s">
        <v>1443</v>
      </c>
      <c r="D276" s="930" t="s">
        <v>1436</v>
      </c>
      <c r="E276" s="930"/>
      <c r="F276" s="930"/>
      <c r="G276" s="930" t="b">
        <v>0</v>
      </c>
      <c r="H276" s="930"/>
      <c r="I276" s="930"/>
      <c r="J276" s="930"/>
      <c r="K276" s="930"/>
      <c r="L276" s="1002" t="s">
        <v>502</v>
      </c>
      <c r="M276" s="997" t="s">
        <v>503</v>
      </c>
      <c r="N276" s="1003"/>
      <c r="O276" s="1003"/>
      <c r="P276" s="999">
        <v>0</v>
      </c>
      <c r="Q276" s="930"/>
      <c r="R276" s="930"/>
      <c r="S276" s="930"/>
      <c r="T276" s="930"/>
      <c r="U276" s="930"/>
      <c r="V276" s="930"/>
      <c r="W276" s="930"/>
      <c r="X276" s="930"/>
      <c r="Y276" s="930"/>
      <c r="Z276" s="930"/>
      <c r="AA276" s="930"/>
      <c r="AB276" s="930"/>
      <c r="AC276" s="930"/>
      <c r="AD276" s="930"/>
      <c r="AE276" s="930"/>
    </row>
    <row r="277" spans="1:31" s="577" customFormat="1" ht="0.15" customHeight="1">
      <c r="A277" s="930">
        <v>7</v>
      </c>
      <c r="B277" s="930"/>
      <c r="C277" s="930"/>
      <c r="D277" s="930"/>
      <c r="E277" s="930"/>
      <c r="F277" s="930"/>
      <c r="G277" s="930" t="b">
        <v>0</v>
      </c>
      <c r="H277" s="930"/>
      <c r="I277" s="930"/>
      <c r="J277" s="930"/>
      <c r="K277" s="930"/>
      <c r="L277" s="992" t="s">
        <v>989</v>
      </c>
      <c r="M277" s="338"/>
      <c r="N277" s="339"/>
      <c r="O277" s="339"/>
      <c r="P277" s="512"/>
      <c r="Q277" s="930"/>
      <c r="R277" s="930"/>
      <c r="S277" s="930"/>
      <c r="T277" s="930"/>
      <c r="U277" s="930"/>
      <c r="V277" s="930"/>
      <c r="W277" s="930"/>
      <c r="X277" s="930"/>
      <c r="Y277" s="930"/>
      <c r="Z277" s="930"/>
      <c r="AA277" s="930"/>
      <c r="AB277" s="930"/>
      <c r="AC277" s="930"/>
      <c r="AD277" s="930"/>
      <c r="AE277" s="930"/>
    </row>
    <row r="278" spans="1:31" s="577" customFormat="1" ht="0.15" customHeight="1">
      <c r="A278" s="930">
        <v>7</v>
      </c>
      <c r="B278" s="930"/>
      <c r="C278" s="930" t="s">
        <v>1439</v>
      </c>
      <c r="D278" s="930" t="s">
        <v>1437</v>
      </c>
      <c r="E278" s="930"/>
      <c r="F278" s="930"/>
      <c r="G278" s="930" t="b">
        <v>0</v>
      </c>
      <c r="H278" s="930"/>
      <c r="I278" s="930"/>
      <c r="J278" s="930"/>
      <c r="K278" s="930"/>
      <c r="L278" s="1002" t="s">
        <v>497</v>
      </c>
      <c r="M278" s="997" t="s">
        <v>484</v>
      </c>
      <c r="N278" s="1003">
        <v>0</v>
      </c>
      <c r="O278" s="1003">
        <v>0</v>
      </c>
      <c r="P278" s="999">
        <v>0</v>
      </c>
      <c r="Q278" s="930"/>
      <c r="R278" s="930"/>
      <c r="S278" s="930"/>
      <c r="T278" s="930"/>
      <c r="U278" s="930"/>
      <c r="V278" s="930"/>
      <c r="W278" s="930"/>
      <c r="X278" s="930"/>
      <c r="Y278" s="930"/>
      <c r="Z278" s="930"/>
      <c r="AA278" s="930"/>
      <c r="AB278" s="930"/>
      <c r="AC278" s="930"/>
      <c r="AD278" s="930"/>
      <c r="AE278" s="930"/>
    </row>
    <row r="279" spans="1:31" s="577" customFormat="1" ht="0.15" customHeight="1">
      <c r="A279" s="930">
        <v>7</v>
      </c>
      <c r="B279" s="930"/>
      <c r="C279" s="930" t="s">
        <v>1440</v>
      </c>
      <c r="D279" s="930" t="s">
        <v>1437</v>
      </c>
      <c r="E279" s="930"/>
      <c r="F279" s="930"/>
      <c r="G279" s="930" t="b">
        <v>0</v>
      </c>
      <c r="H279" s="930"/>
      <c r="I279" s="930"/>
      <c r="J279" s="930"/>
      <c r="K279" s="930"/>
      <c r="L279" s="1002" t="s">
        <v>498</v>
      </c>
      <c r="M279" s="997" t="s">
        <v>484</v>
      </c>
      <c r="N279" s="1003"/>
      <c r="O279" s="1003"/>
      <c r="P279" s="999">
        <v>0</v>
      </c>
      <c r="Q279" s="930"/>
      <c r="R279" s="930"/>
      <c r="S279" s="930"/>
      <c r="T279" s="930"/>
      <c r="U279" s="930"/>
      <c r="V279" s="930"/>
      <c r="W279" s="930"/>
      <c r="X279" s="930"/>
      <c r="Y279" s="930"/>
      <c r="Z279" s="930"/>
      <c r="AA279" s="930"/>
      <c r="AB279" s="930"/>
      <c r="AC279" s="930"/>
      <c r="AD279" s="930"/>
      <c r="AE279" s="930"/>
    </row>
    <row r="280" spans="1:31" s="577" customFormat="1" ht="0.15" customHeight="1">
      <c r="A280" s="930">
        <v>7</v>
      </c>
      <c r="B280" s="967" t="s">
        <v>984</v>
      </c>
      <c r="C280" s="930" t="s">
        <v>1441</v>
      </c>
      <c r="D280" s="930" t="s">
        <v>1437</v>
      </c>
      <c r="E280" s="930"/>
      <c r="F280" s="930"/>
      <c r="G280" s="930" t="b">
        <v>0</v>
      </c>
      <c r="H280" s="930"/>
      <c r="I280" s="930"/>
      <c r="J280" s="930"/>
      <c r="K280" s="930"/>
      <c r="L280" s="1002" t="s">
        <v>499</v>
      </c>
      <c r="M280" s="997" t="s">
        <v>314</v>
      </c>
      <c r="N280" s="1000">
        <v>81.800000000000011</v>
      </c>
      <c r="O280" s="1000">
        <v>81.800000000000011</v>
      </c>
      <c r="P280" s="1001">
        <v>0</v>
      </c>
      <c r="Q280" s="930"/>
      <c r="R280" s="930"/>
      <c r="S280" s="930"/>
      <c r="T280" s="930"/>
      <c r="U280" s="930"/>
      <c r="V280" s="930"/>
      <c r="W280" s="930"/>
      <c r="X280" s="930"/>
      <c r="Y280" s="930"/>
      <c r="Z280" s="930"/>
      <c r="AA280" s="930"/>
      <c r="AB280" s="930"/>
      <c r="AC280" s="930"/>
      <c r="AD280" s="930"/>
      <c r="AE280" s="930"/>
    </row>
    <row r="281" spans="1:31" s="577" customFormat="1" ht="0.15" customHeight="1">
      <c r="A281" s="930">
        <v>7</v>
      </c>
      <c r="B281" s="930"/>
      <c r="C281" s="930" t="s">
        <v>1442</v>
      </c>
      <c r="D281" s="930" t="s">
        <v>1437</v>
      </c>
      <c r="E281" s="930"/>
      <c r="F281" s="930"/>
      <c r="G281" s="930" t="b">
        <v>0</v>
      </c>
      <c r="H281" s="930"/>
      <c r="I281" s="930"/>
      <c r="J281" s="930"/>
      <c r="K281" s="930"/>
      <c r="L281" s="1002" t="s">
        <v>500</v>
      </c>
      <c r="M281" s="997" t="s">
        <v>501</v>
      </c>
      <c r="N281" s="1003"/>
      <c r="O281" s="1003"/>
      <c r="P281" s="999">
        <v>0</v>
      </c>
      <c r="Q281" s="930"/>
      <c r="R281" s="930"/>
      <c r="S281" s="930"/>
      <c r="T281" s="930"/>
      <c r="U281" s="930"/>
      <c r="V281" s="930"/>
      <c r="W281" s="930"/>
      <c r="X281" s="930"/>
      <c r="Y281" s="930"/>
      <c r="Z281" s="930"/>
      <c r="AA281" s="930"/>
      <c r="AB281" s="930"/>
      <c r="AC281" s="930"/>
      <c r="AD281" s="930"/>
      <c r="AE281" s="930"/>
    </row>
    <row r="282" spans="1:31" s="577" customFormat="1" ht="0.15" customHeight="1">
      <c r="A282" s="930">
        <v>7</v>
      </c>
      <c r="B282" s="930"/>
      <c r="C282" s="930" t="s">
        <v>1443</v>
      </c>
      <c r="D282" s="930" t="s">
        <v>1437</v>
      </c>
      <c r="E282" s="930"/>
      <c r="F282" s="930"/>
      <c r="G282" s="930" t="b">
        <v>0</v>
      </c>
      <c r="H282" s="930"/>
      <c r="I282" s="930"/>
      <c r="J282" s="930"/>
      <c r="K282" s="930"/>
      <c r="L282" s="1002" t="s">
        <v>502</v>
      </c>
      <c r="M282" s="997" t="s">
        <v>503</v>
      </c>
      <c r="N282" s="1003"/>
      <c r="O282" s="1003"/>
      <c r="P282" s="999">
        <v>0</v>
      </c>
      <c r="Q282" s="930"/>
      <c r="R282" s="930"/>
      <c r="S282" s="930"/>
      <c r="T282" s="930"/>
      <c r="U282" s="930"/>
      <c r="V282" s="930"/>
      <c r="W282" s="930"/>
      <c r="X282" s="930"/>
      <c r="Y282" s="930"/>
      <c r="Z282" s="930"/>
      <c r="AA282" s="930"/>
      <c r="AB282" s="930"/>
      <c r="AC282" s="930"/>
      <c r="AD282" s="930"/>
      <c r="AE282" s="930"/>
    </row>
    <row r="283" spans="1:31" s="583" customFormat="1">
      <c r="A283" s="769" t="s">
        <v>125</v>
      </c>
      <c r="B283" s="930"/>
      <c r="C283" s="930"/>
      <c r="D283" s="930"/>
      <c r="E283" s="930"/>
      <c r="F283" s="930" t="s">
        <v>822</v>
      </c>
      <c r="G283" s="849"/>
      <c r="H283" s="930"/>
      <c r="I283" s="930"/>
      <c r="J283" s="930"/>
      <c r="K283" s="930"/>
      <c r="L283" s="1164" t="s">
        <v>15</v>
      </c>
      <c r="M283" s="1165"/>
      <c r="N283" s="982" t="s">
        <v>2873</v>
      </c>
      <c r="O283" s="983"/>
      <c r="P283" s="984"/>
      <c r="Q283" s="930"/>
      <c r="R283" s="930"/>
      <c r="S283" s="930"/>
      <c r="T283" s="930"/>
      <c r="U283" s="930"/>
      <c r="V283" s="930"/>
      <c r="W283" s="930"/>
      <c r="X283" s="930"/>
      <c r="Y283" s="930"/>
      <c r="Z283" s="930"/>
      <c r="AA283" s="930"/>
      <c r="AB283" s="930"/>
      <c r="AC283" s="930"/>
      <c r="AD283" s="930"/>
      <c r="AE283" s="930"/>
    </row>
    <row r="284" spans="1:31" s="583" customFormat="1">
      <c r="A284" s="930">
        <v>8</v>
      </c>
      <c r="B284" s="930"/>
      <c r="C284" s="930"/>
      <c r="D284" s="930"/>
      <c r="E284" s="930"/>
      <c r="F284" s="930"/>
      <c r="G284" s="930"/>
      <c r="H284" s="930"/>
      <c r="I284" s="930"/>
      <c r="J284" s="930"/>
      <c r="K284" s="930"/>
      <c r="L284" s="1153" t="s">
        <v>489</v>
      </c>
      <c r="M284" s="1154"/>
      <c r="N284" s="982" t="s">
        <v>824</v>
      </c>
      <c r="O284" s="985"/>
      <c r="P284" s="986"/>
      <c r="Q284" s="930"/>
      <c r="R284" s="930"/>
      <c r="S284" s="930"/>
      <c r="T284" s="930"/>
      <c r="U284" s="930"/>
      <c r="V284" s="930"/>
      <c r="W284" s="930"/>
      <c r="X284" s="930"/>
      <c r="Y284" s="930"/>
      <c r="Z284" s="930"/>
      <c r="AA284" s="930"/>
      <c r="AB284" s="930"/>
      <c r="AC284" s="930"/>
      <c r="AD284" s="930"/>
      <c r="AE284" s="930"/>
    </row>
    <row r="285" spans="1:31" s="583" customFormat="1">
      <c r="A285" s="930">
        <v>8</v>
      </c>
      <c r="B285" s="930"/>
      <c r="C285" s="930"/>
      <c r="D285" s="930"/>
      <c r="E285" s="930"/>
      <c r="F285" s="930"/>
      <c r="G285" s="930"/>
      <c r="H285" s="930"/>
      <c r="I285" s="930"/>
      <c r="J285" s="930"/>
      <c r="K285" s="930"/>
      <c r="L285" s="1153" t="s">
        <v>490</v>
      </c>
      <c r="M285" s="1154"/>
      <c r="N285" s="982" t="s">
        <v>917</v>
      </c>
      <c r="O285" s="985"/>
      <c r="P285" s="986"/>
      <c r="Q285" s="930"/>
      <c r="R285" s="930"/>
      <c r="S285" s="930"/>
      <c r="T285" s="930"/>
      <c r="U285" s="930"/>
      <c r="V285" s="930"/>
      <c r="W285" s="930"/>
      <c r="X285" s="930"/>
      <c r="Y285" s="930"/>
      <c r="Z285" s="930"/>
      <c r="AA285" s="930"/>
      <c r="AB285" s="930"/>
      <c r="AC285" s="930"/>
      <c r="AD285" s="930"/>
      <c r="AE285" s="930"/>
    </row>
    <row r="286" spans="1:31" s="583" customFormat="1">
      <c r="A286" s="930">
        <v>8</v>
      </c>
      <c r="B286" s="930"/>
      <c r="C286" s="930"/>
      <c r="D286" s="930"/>
      <c r="E286" s="930"/>
      <c r="F286" s="930"/>
      <c r="G286" s="930"/>
      <c r="H286" s="930"/>
      <c r="I286" s="930"/>
      <c r="J286" s="930"/>
      <c r="K286" s="930"/>
      <c r="L286" s="1153" t="s">
        <v>267</v>
      </c>
      <c r="M286" s="1154"/>
      <c r="N286" s="1155" t="s">
        <v>2836</v>
      </c>
      <c r="O286" s="1156"/>
      <c r="P286" s="1157"/>
      <c r="Q286" s="930"/>
      <c r="R286" s="930"/>
      <c r="S286" s="930"/>
      <c r="T286" s="930"/>
      <c r="U286" s="930"/>
      <c r="V286" s="930"/>
      <c r="W286" s="930"/>
      <c r="X286" s="930"/>
      <c r="Y286" s="930"/>
      <c r="Z286" s="930"/>
      <c r="AA286" s="930"/>
      <c r="AB286" s="930"/>
      <c r="AC286" s="930"/>
      <c r="AD286" s="930"/>
      <c r="AE286" s="930"/>
    </row>
    <row r="287" spans="1:31" s="583" customFormat="1">
      <c r="A287" s="930">
        <v>8</v>
      </c>
      <c r="B287" s="930"/>
      <c r="C287" s="930"/>
      <c r="D287" s="930"/>
      <c r="E287" s="930"/>
      <c r="F287" s="930"/>
      <c r="G287" s="930" t="b">
        <v>1</v>
      </c>
      <c r="H287" s="930"/>
      <c r="I287" s="930"/>
      <c r="J287" s="930"/>
      <c r="K287" s="930"/>
      <c r="L287" s="987" t="s">
        <v>491</v>
      </c>
      <c r="M287" s="988"/>
      <c r="N287" s="989"/>
      <c r="O287" s="989"/>
      <c r="P287" s="990"/>
      <c r="Q287" s="930"/>
      <c r="R287" s="930"/>
      <c r="S287" s="930"/>
      <c r="T287" s="930"/>
      <c r="U287" s="930"/>
      <c r="V287" s="930"/>
      <c r="W287" s="930"/>
      <c r="X287" s="930"/>
      <c r="Y287" s="930"/>
      <c r="Z287" s="930"/>
      <c r="AA287" s="930"/>
      <c r="AB287" s="930"/>
      <c r="AC287" s="930"/>
      <c r="AD287" s="930"/>
      <c r="AE287" s="930"/>
    </row>
    <row r="288" spans="1:31" s="326" customFormat="1" ht="22.8">
      <c r="A288" s="930">
        <v>8</v>
      </c>
      <c r="B288" s="930" t="s">
        <v>976</v>
      </c>
      <c r="C288" s="930" t="s">
        <v>1352</v>
      </c>
      <c r="D288" s="930" t="s">
        <v>1433</v>
      </c>
      <c r="E288" s="991"/>
      <c r="F288" s="991"/>
      <c r="G288" s="930" t="b">
        <v>1</v>
      </c>
      <c r="H288" s="991"/>
      <c r="I288" s="991"/>
      <c r="J288" s="991"/>
      <c r="K288" s="991"/>
      <c r="L288" s="992" t="s">
        <v>925</v>
      </c>
      <c r="M288" s="993" t="s">
        <v>484</v>
      </c>
      <c r="N288" s="994">
        <v>34.81</v>
      </c>
      <c r="O288" s="994">
        <v>34.81</v>
      </c>
      <c r="P288" s="995">
        <v>0</v>
      </c>
      <c r="Q288" s="991"/>
      <c r="R288" s="991"/>
      <c r="S288" s="991"/>
      <c r="T288" s="991"/>
      <c r="U288" s="991"/>
      <c r="V288" s="991"/>
      <c r="W288" s="991"/>
      <c r="X288" s="991"/>
      <c r="Y288" s="991"/>
      <c r="Z288" s="991"/>
      <c r="AA288" s="991"/>
      <c r="AB288" s="991"/>
      <c r="AC288" s="991"/>
      <c r="AD288" s="991"/>
      <c r="AE288" s="991"/>
    </row>
    <row r="289" spans="1:31" s="326" customFormat="1" ht="22.8">
      <c r="A289" s="930">
        <v>8</v>
      </c>
      <c r="B289" s="930" t="s">
        <v>977</v>
      </c>
      <c r="C289" s="930" t="s">
        <v>1352</v>
      </c>
      <c r="D289" s="930" t="s">
        <v>1434</v>
      </c>
      <c r="E289" s="991"/>
      <c r="F289" s="991"/>
      <c r="G289" s="930" t="b">
        <v>1</v>
      </c>
      <c r="H289" s="991"/>
      <c r="I289" s="991"/>
      <c r="J289" s="991"/>
      <c r="K289" s="991"/>
      <c r="L289" s="992" t="s">
        <v>926</v>
      </c>
      <c r="M289" s="993" t="s">
        <v>484</v>
      </c>
      <c r="N289" s="994">
        <v>37.852271999999992</v>
      </c>
      <c r="O289" s="994">
        <v>37.852271999999992</v>
      </c>
      <c r="P289" s="995">
        <v>0</v>
      </c>
      <c r="Q289" s="991"/>
      <c r="R289" s="991"/>
      <c r="S289" s="991"/>
      <c r="T289" s="991"/>
      <c r="U289" s="991"/>
      <c r="V289" s="991"/>
      <c r="W289" s="991"/>
      <c r="X289" s="991"/>
      <c r="Y289" s="991"/>
      <c r="Z289" s="991"/>
      <c r="AA289" s="991"/>
      <c r="AB289" s="991"/>
      <c r="AC289" s="991"/>
      <c r="AD289" s="991"/>
      <c r="AE289" s="991"/>
    </row>
    <row r="290" spans="1:31" s="583" customFormat="1">
      <c r="A290" s="930">
        <v>8</v>
      </c>
      <c r="B290" s="930"/>
      <c r="C290" s="930" t="s">
        <v>1353</v>
      </c>
      <c r="D290" s="930" t="s">
        <v>1435</v>
      </c>
      <c r="E290" s="930"/>
      <c r="F290" s="930"/>
      <c r="G290" s="930" t="b">
        <v>1</v>
      </c>
      <c r="H290" s="930"/>
      <c r="I290" s="930"/>
      <c r="J290" s="930"/>
      <c r="K290" s="930"/>
      <c r="L290" s="996" t="s">
        <v>492</v>
      </c>
      <c r="M290" s="997" t="s">
        <v>142</v>
      </c>
      <c r="N290" s="998">
        <v>108.73964952599823</v>
      </c>
      <c r="O290" s="998">
        <v>108.73964952599823</v>
      </c>
      <c r="P290" s="999"/>
      <c r="Q290" s="930"/>
      <c r="R290" s="930"/>
      <c r="S290" s="930"/>
      <c r="T290" s="930"/>
      <c r="U290" s="930"/>
      <c r="V290" s="930"/>
      <c r="W290" s="930"/>
      <c r="X290" s="930"/>
      <c r="Y290" s="930"/>
      <c r="Z290" s="930"/>
      <c r="AA290" s="930"/>
      <c r="AB290" s="930"/>
      <c r="AC290" s="930"/>
      <c r="AD290" s="930"/>
      <c r="AE290" s="930"/>
    </row>
    <row r="291" spans="1:31" s="583" customFormat="1">
      <c r="A291" s="930">
        <v>8</v>
      </c>
      <c r="B291" s="967" t="s">
        <v>985</v>
      </c>
      <c r="C291" s="930" t="s">
        <v>1354</v>
      </c>
      <c r="D291" s="930" t="s">
        <v>1435</v>
      </c>
      <c r="E291" s="930"/>
      <c r="F291" s="930"/>
      <c r="G291" s="930" t="b">
        <v>1</v>
      </c>
      <c r="H291" s="930"/>
      <c r="I291" s="930"/>
      <c r="J291" s="930"/>
      <c r="K291" s="930"/>
      <c r="L291" s="996" t="s">
        <v>493</v>
      </c>
      <c r="M291" s="997" t="s">
        <v>314</v>
      </c>
      <c r="N291" s="1000">
        <v>20</v>
      </c>
      <c r="O291" s="1000">
        <v>20</v>
      </c>
      <c r="P291" s="1001">
        <v>0</v>
      </c>
      <c r="Q291" s="930"/>
      <c r="R291" s="930"/>
      <c r="S291" s="930"/>
      <c r="T291" s="930"/>
      <c r="U291" s="930"/>
      <c r="V291" s="930"/>
      <c r="W291" s="930"/>
      <c r="X291" s="930"/>
      <c r="Y291" s="930"/>
      <c r="Z291" s="930"/>
      <c r="AA291" s="930"/>
      <c r="AB291" s="930"/>
      <c r="AC291" s="930"/>
      <c r="AD291" s="930"/>
      <c r="AE291" s="930"/>
    </row>
    <row r="292" spans="1:31" s="326" customFormat="1">
      <c r="A292" s="930">
        <v>8</v>
      </c>
      <c r="B292" s="967" t="s">
        <v>979</v>
      </c>
      <c r="C292" s="930" t="s">
        <v>1352</v>
      </c>
      <c r="D292" s="930" t="s">
        <v>1436</v>
      </c>
      <c r="E292" s="991"/>
      <c r="F292" s="991"/>
      <c r="G292" s="930" t="b">
        <v>1</v>
      </c>
      <c r="H292" s="991"/>
      <c r="I292" s="991"/>
      <c r="J292" s="991"/>
      <c r="K292" s="991"/>
      <c r="L292" s="992" t="s">
        <v>494</v>
      </c>
      <c r="M292" s="993" t="s">
        <v>484</v>
      </c>
      <c r="N292" s="994">
        <v>34.81</v>
      </c>
      <c r="O292" s="994">
        <v>34.81</v>
      </c>
      <c r="P292" s="995">
        <v>0</v>
      </c>
      <c r="Q292" s="991"/>
      <c r="R292" s="991"/>
      <c r="S292" s="991"/>
      <c r="T292" s="991"/>
      <c r="U292" s="991"/>
      <c r="V292" s="991"/>
      <c r="W292" s="991"/>
      <c r="X292" s="991"/>
      <c r="Y292" s="991"/>
      <c r="Z292" s="991"/>
      <c r="AA292" s="991"/>
      <c r="AB292" s="991"/>
      <c r="AC292" s="991"/>
      <c r="AD292" s="991"/>
      <c r="AE292" s="991"/>
    </row>
    <row r="293" spans="1:31" s="326" customFormat="1">
      <c r="A293" s="930">
        <v>8</v>
      </c>
      <c r="B293" s="967" t="s">
        <v>978</v>
      </c>
      <c r="C293" s="930" t="s">
        <v>1352</v>
      </c>
      <c r="D293" s="930" t="s">
        <v>1437</v>
      </c>
      <c r="E293" s="991"/>
      <c r="F293" s="991"/>
      <c r="G293" s="930" t="b">
        <v>1</v>
      </c>
      <c r="H293" s="991"/>
      <c r="I293" s="991"/>
      <c r="J293" s="991"/>
      <c r="K293" s="991"/>
      <c r="L293" s="992" t="s">
        <v>495</v>
      </c>
      <c r="M293" s="993" t="s">
        <v>484</v>
      </c>
      <c r="N293" s="994">
        <v>37.852271999999992</v>
      </c>
      <c r="O293" s="994">
        <v>37.852271999999992</v>
      </c>
      <c r="P293" s="995">
        <v>0</v>
      </c>
      <c r="Q293" s="991"/>
      <c r="R293" s="991"/>
      <c r="S293" s="991"/>
      <c r="T293" s="991"/>
      <c r="U293" s="991"/>
      <c r="V293" s="991"/>
      <c r="W293" s="991"/>
      <c r="X293" s="991"/>
      <c r="Y293" s="991"/>
      <c r="Z293" s="991"/>
      <c r="AA293" s="991"/>
      <c r="AB293" s="991"/>
      <c r="AC293" s="991"/>
      <c r="AD293" s="991"/>
      <c r="AE293" s="991"/>
    </row>
    <row r="294" spans="1:31" s="583" customFormat="1">
      <c r="A294" s="930">
        <v>8</v>
      </c>
      <c r="B294" s="967"/>
      <c r="C294" s="930" t="s">
        <v>1353</v>
      </c>
      <c r="D294" s="930" t="s">
        <v>1438</v>
      </c>
      <c r="E294" s="930"/>
      <c r="F294" s="930"/>
      <c r="G294" s="930" t="b">
        <v>1</v>
      </c>
      <c r="H294" s="930"/>
      <c r="I294" s="930"/>
      <c r="J294" s="930"/>
      <c r="K294" s="930"/>
      <c r="L294" s="996" t="s">
        <v>492</v>
      </c>
      <c r="M294" s="997" t="s">
        <v>142</v>
      </c>
      <c r="N294" s="998">
        <v>108.73964952599823</v>
      </c>
      <c r="O294" s="998">
        <v>108.73964952599823</v>
      </c>
      <c r="P294" s="999"/>
      <c r="Q294" s="930"/>
      <c r="R294" s="930"/>
      <c r="S294" s="930"/>
      <c r="T294" s="930"/>
      <c r="U294" s="930"/>
      <c r="V294" s="930"/>
      <c r="W294" s="930"/>
      <c r="X294" s="930"/>
      <c r="Y294" s="930"/>
      <c r="Z294" s="930"/>
      <c r="AA294" s="930"/>
      <c r="AB294" s="930"/>
      <c r="AC294" s="930"/>
      <c r="AD294" s="930"/>
      <c r="AE294" s="930"/>
    </row>
    <row r="295" spans="1:31" s="583" customFormat="1">
      <c r="A295" s="930">
        <v>8</v>
      </c>
      <c r="B295" s="967" t="s">
        <v>986</v>
      </c>
      <c r="C295" s="930" t="s">
        <v>1354</v>
      </c>
      <c r="D295" s="930" t="s">
        <v>1438</v>
      </c>
      <c r="E295" s="930"/>
      <c r="F295" s="930"/>
      <c r="G295" s="930" t="b">
        <v>1</v>
      </c>
      <c r="H295" s="930"/>
      <c r="I295" s="930"/>
      <c r="J295" s="930"/>
      <c r="K295" s="930"/>
      <c r="L295" s="996" t="s">
        <v>980</v>
      </c>
      <c r="M295" s="955" t="s">
        <v>314</v>
      </c>
      <c r="N295" s="1000">
        <v>20</v>
      </c>
      <c r="O295" s="1000">
        <v>20</v>
      </c>
      <c r="P295" s="1001">
        <v>0</v>
      </c>
      <c r="Q295" s="930"/>
      <c r="R295" s="930"/>
      <c r="S295" s="930"/>
      <c r="T295" s="930"/>
      <c r="U295" s="930"/>
      <c r="V295" s="930"/>
      <c r="W295" s="930"/>
      <c r="X295" s="930"/>
      <c r="Y295" s="930"/>
      <c r="Z295" s="930"/>
      <c r="AA295" s="930"/>
      <c r="AB295" s="930"/>
      <c r="AC295" s="930"/>
      <c r="AD295" s="930"/>
      <c r="AE295" s="930"/>
    </row>
    <row r="296" spans="1:31" s="583" customFormat="1" ht="0.15" customHeight="1">
      <c r="A296" s="930">
        <v>8</v>
      </c>
      <c r="B296" s="930"/>
      <c r="C296" s="930"/>
      <c r="D296" s="930"/>
      <c r="E296" s="930"/>
      <c r="F296" s="930"/>
      <c r="G296" s="930" t="b">
        <v>0</v>
      </c>
      <c r="H296" s="930"/>
      <c r="I296" s="930"/>
      <c r="J296" s="930"/>
      <c r="K296" s="930"/>
      <c r="L296" s="987" t="s">
        <v>496</v>
      </c>
      <c r="M296" s="988"/>
      <c r="N296" s="989"/>
      <c r="O296" s="989"/>
      <c r="P296" s="990"/>
      <c r="Q296" s="930"/>
      <c r="R296" s="930"/>
      <c r="S296" s="930"/>
      <c r="T296" s="930"/>
      <c r="U296" s="930"/>
      <c r="V296" s="930"/>
      <c r="W296" s="930"/>
      <c r="X296" s="930"/>
      <c r="Y296" s="930"/>
      <c r="Z296" s="930"/>
      <c r="AA296" s="930"/>
      <c r="AB296" s="930"/>
      <c r="AC296" s="930"/>
      <c r="AD296" s="930"/>
      <c r="AE296" s="930"/>
    </row>
    <row r="297" spans="1:31" s="583" customFormat="1" ht="0.15" customHeight="1">
      <c r="A297" s="930">
        <v>8</v>
      </c>
      <c r="B297" s="930"/>
      <c r="C297" s="930"/>
      <c r="D297" s="930"/>
      <c r="E297" s="930"/>
      <c r="F297" s="930"/>
      <c r="G297" s="930" t="b">
        <v>0</v>
      </c>
      <c r="H297" s="930"/>
      <c r="I297" s="930"/>
      <c r="J297" s="930"/>
      <c r="K297" s="930"/>
      <c r="L297" s="337" t="s">
        <v>987</v>
      </c>
      <c r="M297" s="338"/>
      <c r="N297" s="339"/>
      <c r="O297" s="339"/>
      <c r="P297" s="512"/>
      <c r="Q297" s="930"/>
      <c r="R297" s="930"/>
      <c r="S297" s="930"/>
      <c r="T297" s="930"/>
      <c r="U297" s="930"/>
      <c r="V297" s="930"/>
      <c r="W297" s="930"/>
      <c r="X297" s="930"/>
      <c r="Y297" s="930"/>
      <c r="Z297" s="930"/>
      <c r="AA297" s="930"/>
      <c r="AB297" s="930"/>
      <c r="AC297" s="930"/>
      <c r="AD297" s="930"/>
      <c r="AE297" s="930"/>
    </row>
    <row r="298" spans="1:31" s="583" customFormat="1" ht="0.15" customHeight="1">
      <c r="A298" s="930">
        <v>8</v>
      </c>
      <c r="B298" s="930"/>
      <c r="C298" s="930" t="s">
        <v>1439</v>
      </c>
      <c r="D298" s="930" t="s">
        <v>1433</v>
      </c>
      <c r="E298" s="930"/>
      <c r="F298" s="930"/>
      <c r="G298" s="930" t="b">
        <v>0</v>
      </c>
      <c r="H298" s="930"/>
      <c r="I298" s="930"/>
      <c r="J298" s="930"/>
      <c r="K298" s="930"/>
      <c r="L298" s="1002" t="s">
        <v>497</v>
      </c>
      <c r="M298" s="997" t="s">
        <v>484</v>
      </c>
      <c r="N298" s="1003">
        <v>0</v>
      </c>
      <c r="O298" s="1003">
        <v>0</v>
      </c>
      <c r="P298" s="999">
        <v>0</v>
      </c>
      <c r="Q298" s="930"/>
      <c r="R298" s="930"/>
      <c r="S298" s="930"/>
      <c r="T298" s="930"/>
      <c r="U298" s="930"/>
      <c r="V298" s="930"/>
      <c r="W298" s="930"/>
      <c r="X298" s="930"/>
      <c r="Y298" s="930"/>
      <c r="Z298" s="930"/>
      <c r="AA298" s="930"/>
      <c r="AB298" s="930"/>
      <c r="AC298" s="930"/>
      <c r="AD298" s="930"/>
      <c r="AE298" s="930"/>
    </row>
    <row r="299" spans="1:31" s="583" customFormat="1" ht="0.15" customHeight="1">
      <c r="A299" s="930">
        <v>8</v>
      </c>
      <c r="B299" s="930"/>
      <c r="C299" s="930" t="s">
        <v>1440</v>
      </c>
      <c r="D299" s="930" t="s">
        <v>1433</v>
      </c>
      <c r="E299" s="930"/>
      <c r="F299" s="930"/>
      <c r="G299" s="930" t="b">
        <v>0</v>
      </c>
      <c r="H299" s="930"/>
      <c r="I299" s="930"/>
      <c r="J299" s="930"/>
      <c r="K299" s="930"/>
      <c r="L299" s="1002" t="s">
        <v>498</v>
      </c>
      <c r="M299" s="997" t="s">
        <v>484</v>
      </c>
      <c r="N299" s="1003"/>
      <c r="O299" s="1003"/>
      <c r="P299" s="999">
        <v>0</v>
      </c>
      <c r="Q299" s="930"/>
      <c r="R299" s="930"/>
      <c r="S299" s="930"/>
      <c r="T299" s="930"/>
      <c r="U299" s="930"/>
      <c r="V299" s="930"/>
      <c r="W299" s="930"/>
      <c r="X299" s="930"/>
      <c r="Y299" s="930"/>
      <c r="Z299" s="930"/>
      <c r="AA299" s="930"/>
      <c r="AB299" s="930"/>
      <c r="AC299" s="930"/>
      <c r="AD299" s="930"/>
      <c r="AE299" s="930"/>
    </row>
    <row r="300" spans="1:31" s="583" customFormat="1" ht="0.15" customHeight="1">
      <c r="A300" s="930">
        <v>8</v>
      </c>
      <c r="B300" s="967" t="s">
        <v>981</v>
      </c>
      <c r="C300" s="930" t="s">
        <v>1441</v>
      </c>
      <c r="D300" s="930" t="s">
        <v>1433</v>
      </c>
      <c r="E300" s="930"/>
      <c r="F300" s="930"/>
      <c r="G300" s="930" t="b">
        <v>0</v>
      </c>
      <c r="H300" s="930"/>
      <c r="I300" s="930"/>
      <c r="J300" s="930"/>
      <c r="K300" s="930"/>
      <c r="L300" s="1002" t="s">
        <v>499</v>
      </c>
      <c r="M300" s="955" t="s">
        <v>314</v>
      </c>
      <c r="N300" s="1000">
        <v>10</v>
      </c>
      <c r="O300" s="1000">
        <v>10</v>
      </c>
      <c r="P300" s="1001">
        <v>0</v>
      </c>
      <c r="Q300" s="930"/>
      <c r="R300" s="930"/>
      <c r="S300" s="930"/>
      <c r="T300" s="930"/>
      <c r="U300" s="930"/>
      <c r="V300" s="930"/>
      <c r="W300" s="930"/>
      <c r="X300" s="930"/>
      <c r="Y300" s="930"/>
      <c r="Z300" s="930"/>
      <c r="AA300" s="930"/>
      <c r="AB300" s="930"/>
      <c r="AC300" s="930"/>
      <c r="AD300" s="930"/>
      <c r="AE300" s="930"/>
    </row>
    <row r="301" spans="1:31" s="583" customFormat="1" ht="0.15" customHeight="1">
      <c r="A301" s="930">
        <v>8</v>
      </c>
      <c r="B301" s="930"/>
      <c r="C301" s="930" t="s">
        <v>1442</v>
      </c>
      <c r="D301" s="930" t="s">
        <v>1433</v>
      </c>
      <c r="E301" s="930"/>
      <c r="F301" s="930"/>
      <c r="G301" s="930" t="b">
        <v>0</v>
      </c>
      <c r="H301" s="930"/>
      <c r="I301" s="930"/>
      <c r="J301" s="930"/>
      <c r="K301" s="930"/>
      <c r="L301" s="1002" t="s">
        <v>500</v>
      </c>
      <c r="M301" s="997" t="s">
        <v>501</v>
      </c>
      <c r="N301" s="1003"/>
      <c r="O301" s="1003"/>
      <c r="P301" s="999">
        <v>0</v>
      </c>
      <c r="Q301" s="930"/>
      <c r="R301" s="930"/>
      <c r="S301" s="930"/>
      <c r="T301" s="930"/>
      <c r="U301" s="930"/>
      <c r="V301" s="930"/>
      <c r="W301" s="930"/>
      <c r="X301" s="930"/>
      <c r="Y301" s="930"/>
      <c r="Z301" s="930"/>
      <c r="AA301" s="930"/>
      <c r="AB301" s="930"/>
      <c r="AC301" s="930"/>
      <c r="AD301" s="930"/>
      <c r="AE301" s="930"/>
    </row>
    <row r="302" spans="1:31" s="583" customFormat="1" ht="0.15" customHeight="1">
      <c r="A302" s="930">
        <v>8</v>
      </c>
      <c r="B302" s="930"/>
      <c r="C302" s="930" t="s">
        <v>1443</v>
      </c>
      <c r="D302" s="930" t="s">
        <v>1433</v>
      </c>
      <c r="E302" s="930"/>
      <c r="F302" s="930"/>
      <c r="G302" s="930" t="b">
        <v>0</v>
      </c>
      <c r="H302" s="930"/>
      <c r="I302" s="930"/>
      <c r="J302" s="930"/>
      <c r="K302" s="930"/>
      <c r="L302" s="1002" t="s">
        <v>502</v>
      </c>
      <c r="M302" s="997" t="s">
        <v>503</v>
      </c>
      <c r="N302" s="1003"/>
      <c r="O302" s="1003"/>
      <c r="P302" s="999">
        <v>0</v>
      </c>
      <c r="Q302" s="930"/>
      <c r="R302" s="930"/>
      <c r="S302" s="930"/>
      <c r="T302" s="930"/>
      <c r="U302" s="930"/>
      <c r="V302" s="930"/>
      <c r="W302" s="930"/>
      <c r="X302" s="930"/>
      <c r="Y302" s="930"/>
      <c r="Z302" s="930"/>
      <c r="AA302" s="930"/>
      <c r="AB302" s="930"/>
      <c r="AC302" s="930"/>
      <c r="AD302" s="930"/>
      <c r="AE302" s="930"/>
    </row>
    <row r="303" spans="1:31" s="583" customFormat="1" ht="0.15" customHeight="1">
      <c r="A303" s="930">
        <v>8</v>
      </c>
      <c r="B303" s="930"/>
      <c r="C303" s="930"/>
      <c r="D303" s="930"/>
      <c r="E303" s="930"/>
      <c r="F303" s="930"/>
      <c r="G303" s="930" t="b">
        <v>0</v>
      </c>
      <c r="H303" s="930"/>
      <c r="I303" s="930"/>
      <c r="J303" s="930"/>
      <c r="K303" s="930"/>
      <c r="L303" s="992" t="s">
        <v>988</v>
      </c>
      <c r="M303" s="338"/>
      <c r="N303" s="339"/>
      <c r="O303" s="339"/>
      <c r="P303" s="512"/>
      <c r="Q303" s="930"/>
      <c r="R303" s="930"/>
      <c r="S303" s="930"/>
      <c r="T303" s="930"/>
      <c r="U303" s="930"/>
      <c r="V303" s="930"/>
      <c r="W303" s="930"/>
      <c r="X303" s="930"/>
      <c r="Y303" s="930"/>
      <c r="Z303" s="930"/>
      <c r="AA303" s="930"/>
      <c r="AB303" s="930"/>
      <c r="AC303" s="930"/>
      <c r="AD303" s="930"/>
      <c r="AE303" s="930"/>
    </row>
    <row r="304" spans="1:31" s="583" customFormat="1" ht="0.15" customHeight="1">
      <c r="A304" s="930">
        <v>8</v>
      </c>
      <c r="B304" s="930"/>
      <c r="C304" s="930" t="s">
        <v>1439</v>
      </c>
      <c r="D304" s="930" t="s">
        <v>1434</v>
      </c>
      <c r="E304" s="930"/>
      <c r="F304" s="930"/>
      <c r="G304" s="930" t="b">
        <v>0</v>
      </c>
      <c r="H304" s="930"/>
      <c r="I304" s="930"/>
      <c r="J304" s="930"/>
      <c r="K304" s="930"/>
      <c r="L304" s="1002" t="s">
        <v>497</v>
      </c>
      <c r="M304" s="997" t="s">
        <v>484</v>
      </c>
      <c r="N304" s="1003">
        <v>0</v>
      </c>
      <c r="O304" s="1003">
        <v>0</v>
      </c>
      <c r="P304" s="999">
        <v>0</v>
      </c>
      <c r="Q304" s="930"/>
      <c r="R304" s="930"/>
      <c r="S304" s="930"/>
      <c r="T304" s="930"/>
      <c r="U304" s="930"/>
      <c r="V304" s="930"/>
      <c r="W304" s="930"/>
      <c r="X304" s="930"/>
      <c r="Y304" s="930"/>
      <c r="Z304" s="930"/>
      <c r="AA304" s="930"/>
      <c r="AB304" s="930"/>
      <c r="AC304" s="930"/>
      <c r="AD304" s="930"/>
      <c r="AE304" s="930"/>
    </row>
    <row r="305" spans="1:31" s="583" customFormat="1" ht="0.15" customHeight="1">
      <c r="A305" s="930">
        <v>8</v>
      </c>
      <c r="B305" s="930"/>
      <c r="C305" s="930" t="s">
        <v>1440</v>
      </c>
      <c r="D305" s="930" t="s">
        <v>1434</v>
      </c>
      <c r="E305" s="930"/>
      <c r="F305" s="930"/>
      <c r="G305" s="930" t="b">
        <v>0</v>
      </c>
      <c r="H305" s="930"/>
      <c r="I305" s="930"/>
      <c r="J305" s="930"/>
      <c r="K305" s="930"/>
      <c r="L305" s="1002" t="s">
        <v>498</v>
      </c>
      <c r="M305" s="997" t="s">
        <v>484</v>
      </c>
      <c r="N305" s="1003"/>
      <c r="O305" s="1003"/>
      <c r="P305" s="999">
        <v>0</v>
      </c>
      <c r="Q305" s="930"/>
      <c r="R305" s="930"/>
      <c r="S305" s="930"/>
      <c r="T305" s="930"/>
      <c r="U305" s="930"/>
      <c r="V305" s="930"/>
      <c r="W305" s="930"/>
      <c r="X305" s="930"/>
      <c r="Y305" s="930"/>
      <c r="Z305" s="930"/>
      <c r="AA305" s="930"/>
      <c r="AB305" s="930"/>
      <c r="AC305" s="930"/>
      <c r="AD305" s="930"/>
      <c r="AE305" s="930"/>
    </row>
    <row r="306" spans="1:31" s="583" customFormat="1" ht="0.15" customHeight="1">
      <c r="A306" s="930">
        <v>8</v>
      </c>
      <c r="B306" s="967" t="s">
        <v>982</v>
      </c>
      <c r="C306" s="930" t="s">
        <v>1441</v>
      </c>
      <c r="D306" s="930" t="s">
        <v>1434</v>
      </c>
      <c r="E306" s="930"/>
      <c r="F306" s="930"/>
      <c r="G306" s="930" t="b">
        <v>0</v>
      </c>
      <c r="H306" s="930"/>
      <c r="I306" s="930"/>
      <c r="J306" s="930"/>
      <c r="K306" s="930"/>
      <c r="L306" s="1002" t="s">
        <v>499</v>
      </c>
      <c r="M306" s="997" t="s">
        <v>314</v>
      </c>
      <c r="N306" s="1000">
        <v>10</v>
      </c>
      <c r="O306" s="1000">
        <v>10</v>
      </c>
      <c r="P306" s="1001">
        <v>0</v>
      </c>
      <c r="Q306" s="930"/>
      <c r="R306" s="930"/>
      <c r="S306" s="930"/>
      <c r="T306" s="930"/>
      <c r="U306" s="930"/>
      <c r="V306" s="930"/>
      <c r="W306" s="930"/>
      <c r="X306" s="930"/>
      <c r="Y306" s="930"/>
      <c r="Z306" s="930"/>
      <c r="AA306" s="930"/>
      <c r="AB306" s="930"/>
      <c r="AC306" s="930"/>
      <c r="AD306" s="930"/>
      <c r="AE306" s="930"/>
    </row>
    <row r="307" spans="1:31" s="583" customFormat="1" ht="0.15" customHeight="1">
      <c r="A307" s="930">
        <v>8</v>
      </c>
      <c r="B307" s="930"/>
      <c r="C307" s="930" t="s">
        <v>1442</v>
      </c>
      <c r="D307" s="930" t="s">
        <v>1434</v>
      </c>
      <c r="E307" s="930"/>
      <c r="F307" s="930"/>
      <c r="G307" s="930" t="b">
        <v>0</v>
      </c>
      <c r="H307" s="930"/>
      <c r="I307" s="930"/>
      <c r="J307" s="930"/>
      <c r="K307" s="930"/>
      <c r="L307" s="1002" t="s">
        <v>500</v>
      </c>
      <c r="M307" s="997" t="s">
        <v>501</v>
      </c>
      <c r="N307" s="1003"/>
      <c r="O307" s="1003"/>
      <c r="P307" s="999">
        <v>0</v>
      </c>
      <c r="Q307" s="930"/>
      <c r="R307" s="930"/>
      <c r="S307" s="930"/>
      <c r="T307" s="930"/>
      <c r="U307" s="930"/>
      <c r="V307" s="930"/>
      <c r="W307" s="930"/>
      <c r="X307" s="930"/>
      <c r="Y307" s="930"/>
      <c r="Z307" s="930"/>
      <c r="AA307" s="930"/>
      <c r="AB307" s="930"/>
      <c r="AC307" s="930"/>
      <c r="AD307" s="930"/>
      <c r="AE307" s="930"/>
    </row>
    <row r="308" spans="1:31" s="583" customFormat="1" ht="0.15" customHeight="1">
      <c r="A308" s="930">
        <v>8</v>
      </c>
      <c r="B308" s="930"/>
      <c r="C308" s="930" t="s">
        <v>1443</v>
      </c>
      <c r="D308" s="930" t="s">
        <v>1434</v>
      </c>
      <c r="E308" s="930"/>
      <c r="F308" s="930"/>
      <c r="G308" s="930" t="b">
        <v>0</v>
      </c>
      <c r="H308" s="930"/>
      <c r="I308" s="930"/>
      <c r="J308" s="930"/>
      <c r="K308" s="930"/>
      <c r="L308" s="1002" t="s">
        <v>502</v>
      </c>
      <c r="M308" s="997" t="s">
        <v>503</v>
      </c>
      <c r="N308" s="1003"/>
      <c r="O308" s="1003"/>
      <c r="P308" s="999">
        <v>0</v>
      </c>
      <c r="Q308" s="930"/>
      <c r="R308" s="930"/>
      <c r="S308" s="930"/>
      <c r="T308" s="930"/>
      <c r="U308" s="930"/>
      <c r="V308" s="930"/>
      <c r="W308" s="930"/>
      <c r="X308" s="930"/>
      <c r="Y308" s="930"/>
      <c r="Z308" s="930"/>
      <c r="AA308" s="930"/>
      <c r="AB308" s="930"/>
      <c r="AC308" s="930"/>
      <c r="AD308" s="930"/>
      <c r="AE308" s="930"/>
    </row>
    <row r="309" spans="1:31" s="583" customFormat="1" ht="0.15" customHeight="1">
      <c r="A309" s="930">
        <v>8</v>
      </c>
      <c r="B309" s="930"/>
      <c r="C309" s="930"/>
      <c r="D309" s="930"/>
      <c r="E309" s="930"/>
      <c r="F309" s="930"/>
      <c r="G309" s="930" t="b">
        <v>0</v>
      </c>
      <c r="H309" s="930"/>
      <c r="I309" s="930"/>
      <c r="J309" s="930"/>
      <c r="K309" s="930"/>
      <c r="L309" s="992" t="s">
        <v>989</v>
      </c>
      <c r="M309" s="338"/>
      <c r="N309" s="339"/>
      <c r="O309" s="339"/>
      <c r="P309" s="512"/>
      <c r="Q309" s="930"/>
      <c r="R309" s="930"/>
      <c r="S309" s="930"/>
      <c r="T309" s="930"/>
      <c r="U309" s="930"/>
      <c r="V309" s="930"/>
      <c r="W309" s="930"/>
      <c r="X309" s="930"/>
      <c r="Y309" s="930"/>
      <c r="Z309" s="930"/>
      <c r="AA309" s="930"/>
      <c r="AB309" s="930"/>
      <c r="AC309" s="930"/>
      <c r="AD309" s="930"/>
      <c r="AE309" s="930"/>
    </row>
    <row r="310" spans="1:31" s="583" customFormat="1" ht="0.15" customHeight="1">
      <c r="A310" s="930">
        <v>8</v>
      </c>
      <c r="B310" s="930"/>
      <c r="C310" s="930" t="s">
        <v>1439</v>
      </c>
      <c r="D310" s="930" t="s">
        <v>1436</v>
      </c>
      <c r="E310" s="930"/>
      <c r="F310" s="930"/>
      <c r="G310" s="930" t="b">
        <v>0</v>
      </c>
      <c r="H310" s="930"/>
      <c r="I310" s="930"/>
      <c r="J310" s="930"/>
      <c r="K310" s="930"/>
      <c r="L310" s="1002" t="s">
        <v>497</v>
      </c>
      <c r="M310" s="997" t="s">
        <v>484</v>
      </c>
      <c r="N310" s="1003">
        <v>0</v>
      </c>
      <c r="O310" s="1003">
        <v>0</v>
      </c>
      <c r="P310" s="999">
        <v>0</v>
      </c>
      <c r="Q310" s="930"/>
      <c r="R310" s="930"/>
      <c r="S310" s="930"/>
      <c r="T310" s="930"/>
      <c r="U310" s="930"/>
      <c r="V310" s="930"/>
      <c r="W310" s="930"/>
      <c r="X310" s="930"/>
      <c r="Y310" s="930"/>
      <c r="Z310" s="930"/>
      <c r="AA310" s="930"/>
      <c r="AB310" s="930"/>
      <c r="AC310" s="930"/>
      <c r="AD310" s="930"/>
      <c r="AE310" s="930"/>
    </row>
    <row r="311" spans="1:31" s="583" customFormat="1" ht="0.15" customHeight="1">
      <c r="A311" s="930">
        <v>8</v>
      </c>
      <c r="B311" s="930"/>
      <c r="C311" s="930" t="s">
        <v>1440</v>
      </c>
      <c r="D311" s="930" t="s">
        <v>1436</v>
      </c>
      <c r="E311" s="930"/>
      <c r="F311" s="930"/>
      <c r="G311" s="930" t="b">
        <v>0</v>
      </c>
      <c r="H311" s="930"/>
      <c r="I311" s="930"/>
      <c r="J311" s="930"/>
      <c r="K311" s="930"/>
      <c r="L311" s="1002" t="s">
        <v>498</v>
      </c>
      <c r="M311" s="997" t="s">
        <v>484</v>
      </c>
      <c r="N311" s="1003"/>
      <c r="O311" s="1003"/>
      <c r="P311" s="999">
        <v>0</v>
      </c>
      <c r="Q311" s="930"/>
      <c r="R311" s="930"/>
      <c r="S311" s="930"/>
      <c r="T311" s="930"/>
      <c r="U311" s="930"/>
      <c r="V311" s="930"/>
      <c r="W311" s="930"/>
      <c r="X311" s="930"/>
      <c r="Y311" s="930"/>
      <c r="Z311" s="930"/>
      <c r="AA311" s="930"/>
      <c r="AB311" s="930"/>
      <c r="AC311" s="930"/>
      <c r="AD311" s="930"/>
      <c r="AE311" s="930"/>
    </row>
    <row r="312" spans="1:31" s="583" customFormat="1" ht="0.15" customHeight="1">
      <c r="A312" s="930">
        <v>8</v>
      </c>
      <c r="B312" s="967" t="s">
        <v>983</v>
      </c>
      <c r="C312" s="930" t="s">
        <v>1441</v>
      </c>
      <c r="D312" s="930" t="s">
        <v>1436</v>
      </c>
      <c r="E312" s="930"/>
      <c r="F312" s="930"/>
      <c r="G312" s="930" t="b">
        <v>0</v>
      </c>
      <c r="H312" s="930"/>
      <c r="I312" s="930"/>
      <c r="J312" s="930"/>
      <c r="K312" s="930"/>
      <c r="L312" s="1002" t="s">
        <v>499</v>
      </c>
      <c r="M312" s="997" t="s">
        <v>314</v>
      </c>
      <c r="N312" s="1000">
        <v>10</v>
      </c>
      <c r="O312" s="1000">
        <v>10</v>
      </c>
      <c r="P312" s="1001">
        <v>0</v>
      </c>
      <c r="Q312" s="930"/>
      <c r="R312" s="930"/>
      <c r="S312" s="930"/>
      <c r="T312" s="930"/>
      <c r="U312" s="930"/>
      <c r="V312" s="930"/>
      <c r="W312" s="930"/>
      <c r="X312" s="930"/>
      <c r="Y312" s="930"/>
      <c r="Z312" s="930"/>
      <c r="AA312" s="930"/>
      <c r="AB312" s="930"/>
      <c r="AC312" s="930"/>
      <c r="AD312" s="930"/>
      <c r="AE312" s="930"/>
    </row>
    <row r="313" spans="1:31" s="583" customFormat="1" ht="0.15" customHeight="1">
      <c r="A313" s="930">
        <v>8</v>
      </c>
      <c r="B313" s="930"/>
      <c r="C313" s="930" t="s">
        <v>1442</v>
      </c>
      <c r="D313" s="930" t="s">
        <v>1436</v>
      </c>
      <c r="E313" s="930"/>
      <c r="F313" s="930"/>
      <c r="G313" s="930" t="b">
        <v>0</v>
      </c>
      <c r="H313" s="930"/>
      <c r="I313" s="930"/>
      <c r="J313" s="930"/>
      <c r="K313" s="930"/>
      <c r="L313" s="1002" t="s">
        <v>500</v>
      </c>
      <c r="M313" s="997" t="s">
        <v>501</v>
      </c>
      <c r="N313" s="1003"/>
      <c r="O313" s="1003"/>
      <c r="P313" s="999">
        <v>0</v>
      </c>
      <c r="Q313" s="930"/>
      <c r="R313" s="930"/>
      <c r="S313" s="930"/>
      <c r="T313" s="930"/>
      <c r="U313" s="930"/>
      <c r="V313" s="930"/>
      <c r="W313" s="930"/>
      <c r="X313" s="930"/>
      <c r="Y313" s="930"/>
      <c r="Z313" s="930"/>
      <c r="AA313" s="930"/>
      <c r="AB313" s="930"/>
      <c r="AC313" s="930"/>
      <c r="AD313" s="930"/>
      <c r="AE313" s="930"/>
    </row>
    <row r="314" spans="1:31" s="583" customFormat="1" ht="0.15" customHeight="1">
      <c r="A314" s="930">
        <v>8</v>
      </c>
      <c r="B314" s="930"/>
      <c r="C314" s="930" t="s">
        <v>1443</v>
      </c>
      <c r="D314" s="930" t="s">
        <v>1436</v>
      </c>
      <c r="E314" s="930"/>
      <c r="F314" s="930"/>
      <c r="G314" s="930" t="b">
        <v>0</v>
      </c>
      <c r="H314" s="930"/>
      <c r="I314" s="930"/>
      <c r="J314" s="930"/>
      <c r="K314" s="930"/>
      <c r="L314" s="1002" t="s">
        <v>502</v>
      </c>
      <c r="M314" s="997" t="s">
        <v>503</v>
      </c>
      <c r="N314" s="1003"/>
      <c r="O314" s="1003"/>
      <c r="P314" s="999">
        <v>0</v>
      </c>
      <c r="Q314" s="930"/>
      <c r="R314" s="930"/>
      <c r="S314" s="930"/>
      <c r="T314" s="930"/>
      <c r="U314" s="930"/>
      <c r="V314" s="930"/>
      <c r="W314" s="930"/>
      <c r="X314" s="930"/>
      <c r="Y314" s="930"/>
      <c r="Z314" s="930"/>
      <c r="AA314" s="930"/>
      <c r="AB314" s="930"/>
      <c r="AC314" s="930"/>
      <c r="AD314" s="930"/>
      <c r="AE314" s="930"/>
    </row>
    <row r="315" spans="1:31" s="583" customFormat="1" ht="0.15" customHeight="1">
      <c r="A315" s="930">
        <v>8</v>
      </c>
      <c r="B315" s="930"/>
      <c r="C315" s="930"/>
      <c r="D315" s="930"/>
      <c r="E315" s="930"/>
      <c r="F315" s="930"/>
      <c r="G315" s="930" t="b">
        <v>0</v>
      </c>
      <c r="H315" s="930"/>
      <c r="I315" s="930"/>
      <c r="J315" s="930"/>
      <c r="K315" s="930"/>
      <c r="L315" s="992" t="s">
        <v>989</v>
      </c>
      <c r="M315" s="338"/>
      <c r="N315" s="339"/>
      <c r="O315" s="339"/>
      <c r="P315" s="512"/>
      <c r="Q315" s="930"/>
      <c r="R315" s="930"/>
      <c r="S315" s="930"/>
      <c r="T315" s="930"/>
      <c r="U315" s="930"/>
      <c r="V315" s="930"/>
      <c r="W315" s="930"/>
      <c r="X315" s="930"/>
      <c r="Y315" s="930"/>
      <c r="Z315" s="930"/>
      <c r="AA315" s="930"/>
      <c r="AB315" s="930"/>
      <c r="AC315" s="930"/>
      <c r="AD315" s="930"/>
      <c r="AE315" s="930"/>
    </row>
    <row r="316" spans="1:31" s="583" customFormat="1" ht="0.15" customHeight="1">
      <c r="A316" s="930">
        <v>8</v>
      </c>
      <c r="B316" s="930"/>
      <c r="C316" s="930" t="s">
        <v>1439</v>
      </c>
      <c r="D316" s="930" t="s">
        <v>1437</v>
      </c>
      <c r="E316" s="930"/>
      <c r="F316" s="930"/>
      <c r="G316" s="930" t="b">
        <v>0</v>
      </c>
      <c r="H316" s="930"/>
      <c r="I316" s="930"/>
      <c r="J316" s="930"/>
      <c r="K316" s="930"/>
      <c r="L316" s="1002" t="s">
        <v>497</v>
      </c>
      <c r="M316" s="997" t="s">
        <v>484</v>
      </c>
      <c r="N316" s="1003">
        <v>0</v>
      </c>
      <c r="O316" s="1003">
        <v>0</v>
      </c>
      <c r="P316" s="999">
        <v>0</v>
      </c>
      <c r="Q316" s="930"/>
      <c r="R316" s="930"/>
      <c r="S316" s="930"/>
      <c r="T316" s="930"/>
      <c r="U316" s="930"/>
      <c r="V316" s="930"/>
      <c r="W316" s="930"/>
      <c r="X316" s="930"/>
      <c r="Y316" s="930"/>
      <c r="Z316" s="930"/>
      <c r="AA316" s="930"/>
      <c r="AB316" s="930"/>
      <c r="AC316" s="930"/>
      <c r="AD316" s="930"/>
      <c r="AE316" s="930"/>
    </row>
    <row r="317" spans="1:31" s="583" customFormat="1" ht="0.15" customHeight="1">
      <c r="A317" s="930">
        <v>8</v>
      </c>
      <c r="B317" s="930"/>
      <c r="C317" s="930" t="s">
        <v>1440</v>
      </c>
      <c r="D317" s="930" t="s">
        <v>1437</v>
      </c>
      <c r="E317" s="930"/>
      <c r="F317" s="930"/>
      <c r="G317" s="930" t="b">
        <v>0</v>
      </c>
      <c r="H317" s="930"/>
      <c r="I317" s="930"/>
      <c r="J317" s="930"/>
      <c r="K317" s="930"/>
      <c r="L317" s="1002" t="s">
        <v>498</v>
      </c>
      <c r="M317" s="997" t="s">
        <v>484</v>
      </c>
      <c r="N317" s="1003"/>
      <c r="O317" s="1003"/>
      <c r="P317" s="999">
        <v>0</v>
      </c>
      <c r="Q317" s="930"/>
      <c r="R317" s="930"/>
      <c r="S317" s="930"/>
      <c r="T317" s="930"/>
      <c r="U317" s="930"/>
      <c r="V317" s="930"/>
      <c r="W317" s="930"/>
      <c r="X317" s="930"/>
      <c r="Y317" s="930"/>
      <c r="Z317" s="930"/>
      <c r="AA317" s="930"/>
      <c r="AB317" s="930"/>
      <c r="AC317" s="930"/>
      <c r="AD317" s="930"/>
      <c r="AE317" s="930"/>
    </row>
    <row r="318" spans="1:31" s="583" customFormat="1" ht="0.15" customHeight="1">
      <c r="A318" s="930">
        <v>8</v>
      </c>
      <c r="B318" s="967" t="s">
        <v>984</v>
      </c>
      <c r="C318" s="930" t="s">
        <v>1441</v>
      </c>
      <c r="D318" s="930" t="s">
        <v>1437</v>
      </c>
      <c r="E318" s="930"/>
      <c r="F318" s="930"/>
      <c r="G318" s="930" t="b">
        <v>0</v>
      </c>
      <c r="H318" s="930"/>
      <c r="I318" s="930"/>
      <c r="J318" s="930"/>
      <c r="K318" s="930"/>
      <c r="L318" s="1002" t="s">
        <v>499</v>
      </c>
      <c r="M318" s="997" t="s">
        <v>314</v>
      </c>
      <c r="N318" s="1000">
        <v>10</v>
      </c>
      <c r="O318" s="1000">
        <v>10</v>
      </c>
      <c r="P318" s="1001">
        <v>0</v>
      </c>
      <c r="Q318" s="930"/>
      <c r="R318" s="930"/>
      <c r="S318" s="930"/>
      <c r="T318" s="930"/>
      <c r="U318" s="930"/>
      <c r="V318" s="930"/>
      <c r="W318" s="930"/>
      <c r="X318" s="930"/>
      <c r="Y318" s="930"/>
      <c r="Z318" s="930"/>
      <c r="AA318" s="930"/>
      <c r="AB318" s="930"/>
      <c r="AC318" s="930"/>
      <c r="AD318" s="930"/>
      <c r="AE318" s="930"/>
    </row>
    <row r="319" spans="1:31" s="583" customFormat="1" ht="0.15" customHeight="1">
      <c r="A319" s="930">
        <v>8</v>
      </c>
      <c r="B319" s="930"/>
      <c r="C319" s="930" t="s">
        <v>1442</v>
      </c>
      <c r="D319" s="930" t="s">
        <v>1437</v>
      </c>
      <c r="E319" s="930"/>
      <c r="F319" s="930"/>
      <c r="G319" s="930" t="b">
        <v>0</v>
      </c>
      <c r="H319" s="930"/>
      <c r="I319" s="930"/>
      <c r="J319" s="930"/>
      <c r="K319" s="930"/>
      <c r="L319" s="1002" t="s">
        <v>500</v>
      </c>
      <c r="M319" s="997" t="s">
        <v>501</v>
      </c>
      <c r="N319" s="1003"/>
      <c r="O319" s="1003"/>
      <c r="P319" s="999">
        <v>0</v>
      </c>
      <c r="Q319" s="930"/>
      <c r="R319" s="930"/>
      <c r="S319" s="930"/>
      <c r="T319" s="930"/>
      <c r="U319" s="930"/>
      <c r="V319" s="930"/>
      <c r="W319" s="930"/>
      <c r="X319" s="930"/>
      <c r="Y319" s="930"/>
      <c r="Z319" s="930"/>
      <c r="AA319" s="930"/>
      <c r="AB319" s="930"/>
      <c r="AC319" s="930"/>
      <c r="AD319" s="930"/>
      <c r="AE319" s="930"/>
    </row>
    <row r="320" spans="1:31" s="583" customFormat="1" ht="0.15" customHeight="1">
      <c r="A320" s="930">
        <v>8</v>
      </c>
      <c r="B320" s="930"/>
      <c r="C320" s="930" t="s">
        <v>1443</v>
      </c>
      <c r="D320" s="930" t="s">
        <v>1437</v>
      </c>
      <c r="E320" s="930"/>
      <c r="F320" s="930"/>
      <c r="G320" s="930" t="b">
        <v>0</v>
      </c>
      <c r="H320" s="930"/>
      <c r="I320" s="930"/>
      <c r="J320" s="930"/>
      <c r="K320" s="930"/>
      <c r="L320" s="1002" t="s">
        <v>502</v>
      </c>
      <c r="M320" s="997" t="s">
        <v>503</v>
      </c>
      <c r="N320" s="1003"/>
      <c r="O320" s="1003"/>
      <c r="P320" s="999">
        <v>0</v>
      </c>
      <c r="Q320" s="930"/>
      <c r="R320" s="930"/>
      <c r="S320" s="930"/>
      <c r="T320" s="930"/>
      <c r="U320" s="930"/>
      <c r="V320" s="930"/>
      <c r="W320" s="930"/>
      <c r="X320" s="930"/>
      <c r="Y320" s="930"/>
      <c r="Z320" s="930"/>
      <c r="AA320" s="930"/>
      <c r="AB320" s="930"/>
      <c r="AC320" s="930"/>
      <c r="AD320" s="930"/>
      <c r="AE320" s="930"/>
    </row>
    <row r="321" spans="1:31">
      <c r="A321" s="930"/>
      <c r="B321" s="930"/>
      <c r="C321" s="930"/>
      <c r="D321" s="930"/>
      <c r="E321" s="930"/>
      <c r="F321" s="930"/>
      <c r="G321" s="849" t="b">
        <v>1</v>
      </c>
      <c r="H321" s="930"/>
      <c r="I321" s="930"/>
      <c r="J321" s="930"/>
      <c r="K321" s="930"/>
      <c r="L321" s="1004"/>
      <c r="M321" s="1005"/>
      <c r="N321" s="1006"/>
      <c r="O321" s="1006"/>
      <c r="P321" s="1006"/>
      <c r="Q321" s="1006"/>
      <c r="R321" s="930"/>
      <c r="S321" s="930"/>
      <c r="T321" s="930"/>
      <c r="U321" s="930"/>
      <c r="V321" s="930"/>
      <c r="W321" s="930"/>
      <c r="X321" s="930"/>
      <c r="Y321" s="930"/>
      <c r="Z321" s="930"/>
      <c r="AA321" s="930"/>
      <c r="AB321" s="930"/>
      <c r="AC321" s="930"/>
      <c r="AD321" s="930"/>
      <c r="AE321" s="930"/>
    </row>
    <row r="322" spans="1:31" s="272" customFormat="1" ht="0.15" customHeight="1">
      <c r="A322" s="849"/>
      <c r="B322" s="849"/>
      <c r="C322" s="849"/>
      <c r="D322" s="849"/>
      <c r="E322" s="849"/>
      <c r="F322" s="849"/>
      <c r="G322" s="849" t="b">
        <v>0</v>
      </c>
      <c r="H322" s="849"/>
      <c r="I322" s="849"/>
      <c r="J322" s="849"/>
      <c r="K322" s="978"/>
      <c r="L322" s="979" t="s">
        <v>1181</v>
      </c>
      <c r="M322" s="1007"/>
      <c r="N322" s="1007"/>
      <c r="O322" s="1007"/>
      <c r="P322" s="1007"/>
      <c r="Q322" s="849"/>
      <c r="R322" s="849"/>
      <c r="S322" s="849"/>
      <c r="T322" s="849"/>
      <c r="U322" s="849"/>
      <c r="V322" s="849"/>
      <c r="W322" s="849"/>
      <c r="X322" s="849"/>
      <c r="Y322" s="849"/>
      <c r="Z322" s="849"/>
      <c r="AA322" s="849"/>
      <c r="AB322" s="849"/>
      <c r="AC322" s="849"/>
      <c r="AD322" s="849"/>
      <c r="AE322" s="849"/>
    </row>
    <row r="323" spans="1:31" ht="0.15" customHeight="1">
      <c r="A323" s="930"/>
      <c r="B323" s="930"/>
      <c r="C323" s="930"/>
      <c r="D323" s="930"/>
      <c r="E323" s="930"/>
      <c r="F323" s="930"/>
      <c r="G323" s="849" t="b">
        <v>0</v>
      </c>
      <c r="H323" s="930"/>
      <c r="I323" s="930"/>
      <c r="J323" s="930"/>
      <c r="K323" s="930"/>
      <c r="L323" s="1142" t="s">
        <v>120</v>
      </c>
      <c r="M323" s="1142" t="s">
        <v>141</v>
      </c>
      <c r="N323" s="1159" t="s">
        <v>2877</v>
      </c>
      <c r="O323" s="1160"/>
      <c r="P323" s="1161"/>
      <c r="Q323" s="930"/>
      <c r="R323" s="930"/>
      <c r="S323" s="930"/>
      <c r="T323" s="930"/>
      <c r="U323" s="930"/>
      <c r="V323" s="930"/>
      <c r="W323" s="930"/>
      <c r="X323" s="930"/>
      <c r="Y323" s="930"/>
      <c r="Z323" s="930"/>
      <c r="AA323" s="930"/>
      <c r="AB323" s="930"/>
      <c r="AC323" s="930"/>
      <c r="AD323" s="930"/>
      <c r="AE323" s="930"/>
    </row>
    <row r="324" spans="1:31" ht="0.15" customHeight="1">
      <c r="A324" s="930"/>
      <c r="B324" s="930"/>
      <c r="C324" s="930"/>
      <c r="D324" s="930"/>
      <c r="E324" s="930"/>
      <c r="F324" s="930"/>
      <c r="G324" s="849" t="b">
        <v>0</v>
      </c>
      <c r="H324" s="930"/>
      <c r="I324" s="930"/>
      <c r="J324" s="930"/>
      <c r="K324" s="930"/>
      <c r="L324" s="1142"/>
      <c r="M324" s="1142"/>
      <c r="N324" s="1008" t="s">
        <v>272</v>
      </c>
      <c r="O324" s="1008" t="s">
        <v>271</v>
      </c>
      <c r="P324" s="1008" t="s">
        <v>488</v>
      </c>
      <c r="Q324" s="930"/>
      <c r="R324" s="930"/>
      <c r="S324" s="930"/>
      <c r="T324" s="930"/>
      <c r="U324" s="930"/>
      <c r="V324" s="930"/>
      <c r="W324" s="930"/>
      <c r="X324" s="930"/>
      <c r="Y324" s="930"/>
      <c r="Z324" s="930"/>
      <c r="AA324" s="930"/>
      <c r="AB324" s="930"/>
      <c r="AC324" s="930"/>
      <c r="AD324" s="930"/>
      <c r="AE324" s="930"/>
    </row>
    <row r="325" spans="1:31" ht="0.15" customHeight="1">
      <c r="A325" s="930"/>
      <c r="B325" s="930"/>
      <c r="C325" s="930"/>
      <c r="D325" s="930"/>
      <c r="E325" s="930"/>
      <c r="F325" s="930"/>
      <c r="G325" s="849" t="b">
        <v>0</v>
      </c>
      <c r="H325" s="930"/>
      <c r="I325" s="930"/>
      <c r="J325" s="930"/>
      <c r="K325" s="930"/>
      <c r="L325" s="975"/>
      <c r="M325" s="976"/>
      <c r="N325" s="930"/>
      <c r="O325" s="930"/>
      <c r="P325" s="930"/>
      <c r="Q325" s="930"/>
      <c r="R325" s="930"/>
      <c r="S325" s="930"/>
      <c r="T325" s="930"/>
      <c r="U325" s="930"/>
      <c r="V325" s="930"/>
      <c r="W325" s="930"/>
      <c r="X325" s="930"/>
      <c r="Y325" s="930"/>
      <c r="Z325" s="930"/>
      <c r="AA325" s="930"/>
      <c r="AB325" s="930"/>
      <c r="AC325" s="930"/>
      <c r="AD325" s="930"/>
      <c r="AE325" s="930"/>
    </row>
    <row r="326" spans="1:31">
      <c r="A326" s="930"/>
      <c r="B326" s="930"/>
      <c r="C326" s="930"/>
      <c r="D326" s="930"/>
      <c r="E326" s="930"/>
      <c r="F326" s="930"/>
      <c r="G326" s="930"/>
      <c r="H326" s="930"/>
      <c r="I326" s="930"/>
      <c r="J326" s="930"/>
      <c r="K326" s="930"/>
      <c r="L326" s="1142" t="s">
        <v>1255</v>
      </c>
      <c r="M326" s="1142"/>
      <c r="N326" s="1142"/>
      <c r="O326" s="1142"/>
      <c r="P326" s="1142"/>
      <c r="Q326" s="930"/>
      <c r="R326" s="930"/>
      <c r="S326" s="930"/>
      <c r="T326" s="930"/>
      <c r="U326" s="930"/>
      <c r="V326" s="930"/>
      <c r="W326" s="930"/>
      <c r="X326" s="930"/>
      <c r="Y326" s="930"/>
      <c r="Z326" s="930"/>
      <c r="AA326" s="930"/>
      <c r="AB326" s="930"/>
      <c r="AC326" s="930"/>
      <c r="AD326" s="930"/>
      <c r="AE326" s="930"/>
    </row>
    <row r="327" spans="1:31" ht="41.25" customHeight="1">
      <c r="A327" s="930"/>
      <c r="B327" s="930"/>
      <c r="C327" s="930"/>
      <c r="D327" s="930"/>
      <c r="E327" s="930"/>
      <c r="F327" s="930"/>
      <c r="G327" s="930"/>
      <c r="H327" s="930"/>
      <c r="I327" s="930"/>
      <c r="J327" s="930"/>
      <c r="K327" s="646"/>
      <c r="L327" s="1166" t="s">
        <v>2811</v>
      </c>
      <c r="M327" s="1167"/>
      <c r="N327" s="1167"/>
      <c r="O327" s="1167"/>
      <c r="P327" s="1167"/>
      <c r="Q327" s="930"/>
      <c r="R327" s="930"/>
      <c r="S327" s="930"/>
      <c r="T327" s="930"/>
      <c r="U327" s="930"/>
      <c r="V327" s="930"/>
      <c r="W327" s="930"/>
      <c r="X327" s="930"/>
      <c r="Y327" s="930"/>
      <c r="Z327" s="930"/>
      <c r="AA327" s="930"/>
      <c r="AB327" s="930"/>
      <c r="AC327" s="930"/>
      <c r="AD327" s="930"/>
      <c r="AE327" s="930"/>
    </row>
    <row r="328" spans="1:31" s="581" customFormat="1" ht="55.5" customHeight="1">
      <c r="A328" s="930"/>
      <c r="B328" s="930"/>
      <c r="C328" s="930"/>
      <c r="D328" s="930"/>
      <c r="E328" s="930"/>
      <c r="F328" s="930"/>
      <c r="G328" s="930"/>
      <c r="H328" s="930"/>
      <c r="I328" s="930"/>
      <c r="J328" s="930"/>
      <c r="K328" s="646" t="s">
        <v>2927</v>
      </c>
      <c r="L328" s="1166" t="s">
        <v>2807</v>
      </c>
      <c r="M328" s="1167"/>
      <c r="N328" s="1167"/>
      <c r="O328" s="1167"/>
      <c r="P328" s="1167"/>
      <c r="Q328" s="930"/>
      <c r="R328" s="930"/>
      <c r="S328" s="930"/>
      <c r="T328" s="930"/>
      <c r="U328" s="930"/>
      <c r="V328" s="930"/>
      <c r="W328" s="930"/>
      <c r="X328" s="930"/>
      <c r="Y328" s="930"/>
      <c r="Z328" s="930"/>
      <c r="AA328" s="930"/>
      <c r="AB328" s="930"/>
      <c r="AC328" s="930"/>
      <c r="AD328" s="930"/>
      <c r="AE328" s="930"/>
    </row>
    <row r="329" spans="1:31" s="581" customFormat="1" ht="48.75" customHeight="1">
      <c r="A329" s="930"/>
      <c r="B329" s="930"/>
      <c r="C329" s="930"/>
      <c r="D329" s="930"/>
      <c r="E329" s="930"/>
      <c r="F329" s="930"/>
      <c r="G329" s="930"/>
      <c r="H329" s="930"/>
      <c r="I329" s="930"/>
      <c r="J329" s="930"/>
      <c r="K329" s="646" t="s">
        <v>2927</v>
      </c>
      <c r="L329" s="1166" t="s">
        <v>2808</v>
      </c>
      <c r="M329" s="1167"/>
      <c r="N329" s="1167"/>
      <c r="O329" s="1167"/>
      <c r="P329" s="1167"/>
      <c r="Q329" s="930"/>
      <c r="R329" s="930"/>
      <c r="S329" s="930"/>
      <c r="T329" s="930"/>
      <c r="U329" s="930"/>
      <c r="V329" s="930"/>
      <c r="W329" s="930"/>
      <c r="X329" s="930"/>
      <c r="Y329" s="930"/>
      <c r="Z329" s="930"/>
      <c r="AA329" s="930"/>
      <c r="AB329" s="930"/>
      <c r="AC329" s="930"/>
      <c r="AD329" s="930"/>
      <c r="AE329" s="930"/>
    </row>
    <row r="330" spans="1:31" s="581" customFormat="1" ht="39" customHeight="1">
      <c r="A330" s="930"/>
      <c r="B330" s="930"/>
      <c r="C330" s="930"/>
      <c r="D330" s="930"/>
      <c r="E330" s="930"/>
      <c r="F330" s="930"/>
      <c r="G330" s="930"/>
      <c r="H330" s="930"/>
      <c r="I330" s="930"/>
      <c r="J330" s="930"/>
      <c r="K330" s="646" t="s">
        <v>2927</v>
      </c>
      <c r="L330" s="1166" t="s">
        <v>2809</v>
      </c>
      <c r="M330" s="1167"/>
      <c r="N330" s="1167"/>
      <c r="O330" s="1167"/>
      <c r="P330" s="1167"/>
      <c r="Q330" s="930"/>
      <c r="R330" s="930"/>
      <c r="S330" s="930"/>
      <c r="T330" s="930"/>
      <c r="U330" s="930"/>
      <c r="V330" s="930"/>
      <c r="W330" s="930"/>
      <c r="X330" s="930"/>
      <c r="Y330" s="930"/>
      <c r="Z330" s="930"/>
      <c r="AA330" s="930"/>
      <c r="AB330" s="930"/>
      <c r="AC330" s="930"/>
      <c r="AD330" s="930"/>
      <c r="AE330" s="930"/>
    </row>
    <row r="331" spans="1:31" s="581" customFormat="1" ht="37.5" customHeight="1">
      <c r="A331" s="930"/>
      <c r="B331" s="930"/>
      <c r="C331" s="930"/>
      <c r="D331" s="930"/>
      <c r="E331" s="930"/>
      <c r="F331" s="930"/>
      <c r="G331" s="930"/>
      <c r="H331" s="930"/>
      <c r="I331" s="930"/>
      <c r="J331" s="930"/>
      <c r="K331" s="646" t="s">
        <v>2927</v>
      </c>
      <c r="L331" s="1166" t="s">
        <v>2810</v>
      </c>
      <c r="M331" s="1167"/>
      <c r="N331" s="1167"/>
      <c r="O331" s="1167"/>
      <c r="P331" s="1167"/>
      <c r="Q331" s="930"/>
      <c r="R331" s="930"/>
      <c r="S331" s="930"/>
      <c r="T331" s="930"/>
      <c r="U331" s="930"/>
      <c r="V331" s="930"/>
      <c r="W331" s="930"/>
      <c r="X331" s="930"/>
      <c r="Y331" s="930"/>
      <c r="Z331" s="930"/>
      <c r="AA331" s="930"/>
      <c r="AB331" s="930"/>
      <c r="AC331" s="930"/>
      <c r="AD331" s="930"/>
      <c r="AE331" s="930"/>
    </row>
    <row r="332" spans="1:31" s="581" customFormat="1" ht="42.75" customHeight="1">
      <c r="A332" s="930"/>
      <c r="B332" s="930"/>
      <c r="C332" s="930"/>
      <c r="D332" s="930"/>
      <c r="E332" s="930"/>
      <c r="F332" s="930"/>
      <c r="G332" s="930"/>
      <c r="H332" s="930"/>
      <c r="I332" s="930"/>
      <c r="J332" s="930"/>
      <c r="K332" s="646" t="s">
        <v>2927</v>
      </c>
      <c r="L332" s="1166" t="s">
        <v>2806</v>
      </c>
      <c r="M332" s="1167"/>
      <c r="N332" s="1167"/>
      <c r="O332" s="1167"/>
      <c r="P332" s="1167"/>
      <c r="Q332" s="930"/>
      <c r="R332" s="930"/>
      <c r="S332" s="930"/>
      <c r="T332" s="930"/>
      <c r="U332" s="930"/>
      <c r="V332" s="930"/>
      <c r="W332" s="930"/>
      <c r="X332" s="930"/>
      <c r="Y332" s="930"/>
      <c r="Z332" s="930"/>
      <c r="AA332" s="930"/>
      <c r="AB332" s="930"/>
      <c r="AC332" s="930"/>
      <c r="AD332" s="930"/>
      <c r="AE332" s="930"/>
    </row>
    <row r="333" spans="1:31" s="581" customFormat="1" ht="44.25" customHeight="1">
      <c r="A333" s="930"/>
      <c r="B333" s="930"/>
      <c r="C333" s="930"/>
      <c r="D333" s="930"/>
      <c r="E333" s="930"/>
      <c r="F333" s="930"/>
      <c r="G333" s="930"/>
      <c r="H333" s="930"/>
      <c r="I333" s="930"/>
      <c r="J333" s="930"/>
      <c r="K333" s="646" t="s">
        <v>2927</v>
      </c>
      <c r="L333" s="1166" t="s">
        <v>2812</v>
      </c>
      <c r="M333" s="1167"/>
      <c r="N333" s="1167"/>
      <c r="O333" s="1167"/>
      <c r="P333" s="1167"/>
      <c r="Q333" s="930"/>
      <c r="R333" s="930"/>
      <c r="S333" s="930"/>
      <c r="T333" s="930"/>
      <c r="U333" s="930"/>
      <c r="V333" s="930"/>
      <c r="W333" s="930"/>
      <c r="X333" s="930"/>
      <c r="Y333" s="930"/>
      <c r="Z333" s="930"/>
      <c r="AA333" s="930"/>
      <c r="AB333" s="930"/>
      <c r="AC333" s="930"/>
      <c r="AD333" s="930"/>
      <c r="AE333" s="930"/>
    </row>
    <row r="334" spans="1:31" s="582" customFormat="1" ht="45" customHeight="1">
      <c r="A334" s="930"/>
      <c r="B334" s="930"/>
      <c r="C334" s="930"/>
      <c r="D334" s="930"/>
      <c r="E334" s="930"/>
      <c r="F334" s="930"/>
      <c r="G334" s="930"/>
      <c r="H334" s="930"/>
      <c r="I334" s="930"/>
      <c r="J334" s="930"/>
      <c r="K334" s="646" t="s">
        <v>2927</v>
      </c>
      <c r="L334" s="1166" t="s">
        <v>2813</v>
      </c>
      <c r="M334" s="1167"/>
      <c r="N334" s="1167"/>
      <c r="O334" s="1167"/>
      <c r="P334" s="1167"/>
      <c r="Q334" s="930"/>
      <c r="R334" s="930"/>
      <c r="S334" s="930"/>
      <c r="T334" s="930"/>
      <c r="U334" s="930"/>
      <c r="V334" s="930"/>
      <c r="W334" s="930"/>
      <c r="X334" s="930"/>
      <c r="Y334" s="930"/>
      <c r="Z334" s="930"/>
      <c r="AA334" s="930"/>
      <c r="AB334" s="930"/>
      <c r="AC334" s="930"/>
      <c r="AD334" s="930"/>
      <c r="AE334" s="930"/>
    </row>
    <row r="335" spans="1:31" s="584" customFormat="1" ht="45" customHeight="1">
      <c r="A335" s="930"/>
      <c r="B335" s="930"/>
      <c r="C335" s="930"/>
      <c r="D335" s="930"/>
      <c r="E335" s="930"/>
      <c r="F335" s="930"/>
      <c r="G335" s="930"/>
      <c r="H335" s="930"/>
      <c r="I335" s="930"/>
      <c r="J335" s="930"/>
      <c r="K335" s="646" t="s">
        <v>2927</v>
      </c>
      <c r="L335" s="1166" t="s">
        <v>2850</v>
      </c>
      <c r="M335" s="1167"/>
      <c r="N335" s="1167"/>
      <c r="O335" s="1167"/>
      <c r="P335" s="1167"/>
      <c r="Q335" s="930"/>
      <c r="R335" s="930"/>
      <c r="S335" s="930"/>
      <c r="T335" s="930"/>
      <c r="U335" s="930"/>
      <c r="V335" s="930"/>
      <c r="W335" s="930"/>
      <c r="X335" s="930"/>
      <c r="Y335" s="930"/>
      <c r="Z335" s="930"/>
      <c r="AA335" s="930"/>
      <c r="AB335" s="930"/>
      <c r="AC335" s="930"/>
      <c r="AD335" s="930"/>
      <c r="AE335" s="930"/>
    </row>
  </sheetData>
  <sheetProtection formatColumns="0" formatRows="0" autoFilter="0"/>
  <mergeCells count="56">
    <mergeCell ref="L248:M248"/>
    <mergeCell ref="N248:P248"/>
    <mergeCell ref="L209:M209"/>
    <mergeCell ref="L210:M210"/>
    <mergeCell ref="N210:P210"/>
    <mergeCell ref="L245:M245"/>
    <mergeCell ref="L246:M246"/>
    <mergeCell ref="L172:M172"/>
    <mergeCell ref="N172:P172"/>
    <mergeCell ref="L207:M207"/>
    <mergeCell ref="L208:M208"/>
    <mergeCell ref="L247:M247"/>
    <mergeCell ref="L134:M134"/>
    <mergeCell ref="N134:P134"/>
    <mergeCell ref="L169:M169"/>
    <mergeCell ref="L170:M170"/>
    <mergeCell ref="L171:M171"/>
    <mergeCell ref="L96:M96"/>
    <mergeCell ref="N96:P96"/>
    <mergeCell ref="L131:M131"/>
    <mergeCell ref="L132:M132"/>
    <mergeCell ref="L133:M133"/>
    <mergeCell ref="L58:M58"/>
    <mergeCell ref="N58:P58"/>
    <mergeCell ref="L93:M93"/>
    <mergeCell ref="L94:M94"/>
    <mergeCell ref="L95:M95"/>
    <mergeCell ref="L335:P335"/>
    <mergeCell ref="L333:P333"/>
    <mergeCell ref="L328:P328"/>
    <mergeCell ref="L329:P329"/>
    <mergeCell ref="L330:P330"/>
    <mergeCell ref="L331:P331"/>
    <mergeCell ref="L332:P332"/>
    <mergeCell ref="L334:P334"/>
    <mergeCell ref="L327:P327"/>
    <mergeCell ref="L323:L324"/>
    <mergeCell ref="M323:M324"/>
    <mergeCell ref="N323:P323"/>
    <mergeCell ref="L326:P326"/>
    <mergeCell ref="L284:M284"/>
    <mergeCell ref="L285:M285"/>
    <mergeCell ref="L286:M286"/>
    <mergeCell ref="N286:P286"/>
    <mergeCell ref="L15:L16"/>
    <mergeCell ref="M15:M16"/>
    <mergeCell ref="N15:P15"/>
    <mergeCell ref="L17:M17"/>
    <mergeCell ref="L18:M18"/>
    <mergeCell ref="L19:M19"/>
    <mergeCell ref="L20:M20"/>
    <mergeCell ref="N20:P20"/>
    <mergeCell ref="L55:M55"/>
    <mergeCell ref="L283:M283"/>
    <mergeCell ref="L56:M56"/>
    <mergeCell ref="L57:M57"/>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N164:O165 N158:O159 N149:O150 N155:O156 N152:O153 N146:O147 N161:O162 N167:O168 N202:O203 N196:O197 N187:O188 N193:O194 N190:O191 N184:O185 N199:O200 N205:O206 N240:O241 N234:O235 N225:O226 N231:O232 N228:O229 N222:O223 N237:O238 N243:O244 N278:O279 N272:O273 N263:O264 N269:O270 N266:O267 N260:O261 N275:O276 N281:O282 N316:O317 N310:O311 N301:O302 N307:O308 N304:O305 N298:O299 N313:O314 N319:O3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07" customWidth="1"/>
    <col min="2" max="2" width="6.75" style="107" customWidth="1"/>
    <col min="3" max="3" width="40.75" style="107" customWidth="1"/>
    <col min="4" max="6" width="3.75" style="107" customWidth="1"/>
    <col min="7" max="7" width="23.75" style="107" customWidth="1"/>
    <col min="8" max="9" width="3.75" style="107" customWidth="1"/>
    <col min="10" max="10" width="4.75" style="107" customWidth="1"/>
    <col min="11" max="11" width="40.75" style="107" customWidth="1"/>
    <col min="12" max="12" width="4.75" style="107" customWidth="1"/>
    <col min="13" max="13" width="18.625" style="107" bestFit="1" customWidth="1"/>
    <col min="14" max="15" width="4.75" style="107" customWidth="1"/>
    <col min="16" max="16" width="5.75" style="107" customWidth="1"/>
    <col min="17" max="18" width="12.625" style="107" customWidth="1"/>
    <col min="19" max="19" width="14.625" style="107" customWidth="1"/>
    <col min="20" max="20" width="18.875" style="107" customWidth="1"/>
    <col min="21" max="21" width="19.25" style="107" customWidth="1"/>
    <col min="22" max="22" width="39.125" style="107" customWidth="1"/>
    <col min="23" max="23" width="41.75" style="107" customWidth="1"/>
    <col min="24" max="24" width="54.875" style="107" customWidth="1"/>
    <col min="25" max="26" width="22.875" style="107" customWidth="1"/>
    <col min="27" max="16384" width="9.125" style="107"/>
  </cols>
  <sheetData>
    <row r="1" spans="1:26" ht="12" customHeight="1">
      <c r="A1" s="103" t="s">
        <v>27</v>
      </c>
      <c r="B1" s="104" t="s">
        <v>510</v>
      </c>
      <c r="C1" s="103" t="s">
        <v>27</v>
      </c>
      <c r="D1" s="103"/>
      <c r="E1" s="103"/>
      <c r="F1" s="103"/>
      <c r="G1" s="105" t="s">
        <v>511</v>
      </c>
      <c r="H1" s="103"/>
      <c r="I1" s="103"/>
      <c r="J1" s="103"/>
      <c r="K1" s="103"/>
      <c r="L1" s="106"/>
      <c r="M1" s="105" t="s">
        <v>512</v>
      </c>
      <c r="N1" s="103"/>
      <c r="O1" s="106"/>
      <c r="P1" s="103"/>
      <c r="Q1" s="105" t="s">
        <v>513</v>
      </c>
      <c r="R1" s="105" t="s">
        <v>514</v>
      </c>
      <c r="S1" s="105" t="s">
        <v>722</v>
      </c>
      <c r="T1" s="105" t="s">
        <v>818</v>
      </c>
      <c r="U1" s="105" t="s">
        <v>821</v>
      </c>
      <c r="V1" s="122" t="s">
        <v>1222</v>
      </c>
      <c r="W1" s="122" t="s">
        <v>916</v>
      </c>
      <c r="X1" s="122" t="s">
        <v>838</v>
      </c>
      <c r="Y1" s="122" t="s">
        <v>861</v>
      </c>
      <c r="Z1" s="122" t="s">
        <v>1006</v>
      </c>
    </row>
    <row r="2" spans="1:26" ht="12" customHeight="1">
      <c r="A2" s="103" t="s">
        <v>28</v>
      </c>
      <c r="B2" s="104" t="s">
        <v>515</v>
      </c>
      <c r="C2" s="103" t="s">
        <v>28</v>
      </c>
      <c r="D2" s="103"/>
      <c r="E2" s="103"/>
      <c r="F2" s="103"/>
      <c r="G2" s="108" t="s">
        <v>19</v>
      </c>
      <c r="H2" s="103"/>
      <c r="I2" s="103"/>
      <c r="J2" s="103"/>
      <c r="K2" s="103"/>
      <c r="L2" s="103"/>
      <c r="M2" s="109" t="s">
        <v>516</v>
      </c>
      <c r="N2" s="103"/>
      <c r="O2" s="103"/>
      <c r="P2" s="103"/>
      <c r="Q2" s="108">
        <v>2012</v>
      </c>
      <c r="R2" s="108" t="s">
        <v>0</v>
      </c>
      <c r="S2" s="108">
        <v>3</v>
      </c>
      <c r="T2" s="121" t="s">
        <v>819</v>
      </c>
      <c r="U2" s="121" t="s">
        <v>822</v>
      </c>
      <c r="V2" s="139" t="s">
        <v>824</v>
      </c>
      <c r="W2" s="139" t="s">
        <v>917</v>
      </c>
      <c r="X2" s="139" t="s">
        <v>1256</v>
      </c>
      <c r="Y2" s="139" t="s">
        <v>990</v>
      </c>
      <c r="Z2" s="139" t="s">
        <v>990</v>
      </c>
    </row>
    <row r="3" spans="1:26" ht="12" customHeight="1">
      <c r="A3" s="103" t="s">
        <v>29</v>
      </c>
      <c r="B3" s="104" t="s">
        <v>517</v>
      </c>
      <c r="C3" s="103" t="s">
        <v>29</v>
      </c>
      <c r="D3" s="103"/>
      <c r="E3" s="103"/>
      <c r="F3" s="103"/>
      <c r="G3" s="108" t="s">
        <v>20</v>
      </c>
      <c r="H3" s="103"/>
      <c r="I3" s="103"/>
      <c r="J3" s="103"/>
      <c r="K3" s="103"/>
      <c r="L3" s="103"/>
      <c r="M3" s="103"/>
      <c r="N3" s="103"/>
      <c r="O3" s="103"/>
      <c r="P3" s="103"/>
      <c r="Q3" s="108">
        <v>2013</v>
      </c>
      <c r="R3" s="108" t="s">
        <v>1</v>
      </c>
      <c r="S3" s="108">
        <v>4</v>
      </c>
      <c r="T3" s="121" t="s">
        <v>820</v>
      </c>
      <c r="U3" s="121" t="s">
        <v>823</v>
      </c>
      <c r="V3" s="139" t="s">
        <v>825</v>
      </c>
      <c r="W3" s="139" t="s">
        <v>918</v>
      </c>
      <c r="X3" s="139" t="s">
        <v>1257</v>
      </c>
      <c r="Y3" s="139" t="s">
        <v>856</v>
      </c>
      <c r="Z3" s="139" t="s">
        <v>856</v>
      </c>
    </row>
    <row r="4" spans="1:26" ht="12" customHeight="1">
      <c r="A4" s="103" t="s">
        <v>30</v>
      </c>
      <c r="B4" s="104" t="s">
        <v>518</v>
      </c>
      <c r="C4" s="103" t="s">
        <v>30</v>
      </c>
      <c r="D4" s="103"/>
      <c r="E4" s="103"/>
      <c r="F4" s="103"/>
      <c r="G4" s="103"/>
      <c r="H4" s="103"/>
      <c r="I4" s="103"/>
      <c r="J4" s="103"/>
      <c r="K4" s="103"/>
      <c r="L4" s="103"/>
      <c r="M4" s="105" t="s">
        <v>519</v>
      </c>
      <c r="N4" s="103"/>
      <c r="O4" s="103"/>
      <c r="P4" s="103"/>
      <c r="Q4" s="108">
        <v>2014</v>
      </c>
      <c r="R4" s="108" t="s">
        <v>2</v>
      </c>
      <c r="S4" s="108">
        <v>5</v>
      </c>
      <c r="V4" s="139" t="s">
        <v>1221</v>
      </c>
      <c r="X4" s="139" t="s">
        <v>1258</v>
      </c>
      <c r="Y4" s="139" t="s">
        <v>857</v>
      </c>
      <c r="Z4" s="139" t="s">
        <v>857</v>
      </c>
    </row>
    <row r="5" spans="1:26" ht="12" customHeight="1">
      <c r="A5" s="103" t="s">
        <v>31</v>
      </c>
      <c r="B5" s="104" t="s">
        <v>520</v>
      </c>
      <c r="C5" s="103" t="s">
        <v>31</v>
      </c>
      <c r="D5" s="103"/>
      <c r="E5" s="103"/>
      <c r="F5" s="103"/>
      <c r="G5" s="110" t="s">
        <v>521</v>
      </c>
      <c r="H5" s="103"/>
      <c r="I5" s="103"/>
      <c r="J5" s="103"/>
      <c r="K5" s="103"/>
      <c r="L5" s="103"/>
      <c r="M5" s="109">
        <v>1.2</v>
      </c>
      <c r="N5" s="103"/>
      <c r="O5" s="103"/>
      <c r="P5" s="103"/>
      <c r="Q5" s="108">
        <v>2015</v>
      </c>
      <c r="R5" s="108" t="s">
        <v>3</v>
      </c>
      <c r="S5" s="108">
        <v>6</v>
      </c>
      <c r="V5" s="122" t="s">
        <v>826</v>
      </c>
      <c r="W5" s="122" t="s">
        <v>919</v>
      </c>
      <c r="X5" s="139" t="s">
        <v>1259</v>
      </c>
      <c r="Y5" s="139" t="s">
        <v>858</v>
      </c>
      <c r="Z5" s="139" t="s">
        <v>858</v>
      </c>
    </row>
    <row r="6" spans="1:26" ht="12" customHeight="1">
      <c r="A6" s="103" t="s">
        <v>32</v>
      </c>
      <c r="B6" s="104" t="s">
        <v>522</v>
      </c>
      <c r="C6" s="103" t="s">
        <v>32</v>
      </c>
      <c r="D6" s="103"/>
      <c r="E6" s="103"/>
      <c r="F6" s="103"/>
      <c r="G6" s="110" t="s">
        <v>523</v>
      </c>
      <c r="H6" s="103"/>
      <c r="I6" s="103"/>
      <c r="J6" s="103"/>
      <c r="K6" s="103"/>
      <c r="L6" s="103"/>
      <c r="M6" s="103"/>
      <c r="N6" s="103"/>
      <c r="O6" s="103"/>
      <c r="P6" s="103"/>
      <c r="Q6" s="108">
        <v>2016</v>
      </c>
      <c r="R6" s="108" t="s">
        <v>4</v>
      </c>
      <c r="S6" s="108">
        <v>7</v>
      </c>
      <c r="V6" s="139" t="s">
        <v>1212</v>
      </c>
      <c r="W6" s="286" t="s">
        <v>920</v>
      </c>
      <c r="X6" s="139" t="s">
        <v>1260</v>
      </c>
      <c r="Y6" s="139" t="s">
        <v>859</v>
      </c>
      <c r="Z6" s="139" t="s">
        <v>859</v>
      </c>
    </row>
    <row r="7" spans="1:26" ht="12" customHeight="1">
      <c r="A7" s="103" t="s">
        <v>33</v>
      </c>
      <c r="B7" s="104" t="s">
        <v>524</v>
      </c>
      <c r="C7" s="103" t="s">
        <v>33</v>
      </c>
      <c r="D7" s="103"/>
      <c r="E7" s="103"/>
      <c r="F7" s="103"/>
      <c r="G7" s="111" t="s">
        <v>527</v>
      </c>
      <c r="H7" s="103"/>
      <c r="I7" s="103"/>
      <c r="J7" s="103"/>
      <c r="K7" s="103"/>
      <c r="L7" s="103"/>
      <c r="M7" s="105" t="s">
        <v>525</v>
      </c>
      <c r="N7" s="103"/>
      <c r="O7" s="103"/>
      <c r="P7" s="103"/>
      <c r="Q7" s="108">
        <v>2017</v>
      </c>
      <c r="R7" s="108" t="s">
        <v>5</v>
      </c>
      <c r="S7" s="108">
        <v>8</v>
      </c>
      <c r="V7" s="139" t="s">
        <v>1211</v>
      </c>
      <c r="X7" s="139" t="s">
        <v>1261</v>
      </c>
      <c r="Y7" s="139" t="s">
        <v>860</v>
      </c>
      <c r="Z7" s="139" t="s">
        <v>860</v>
      </c>
    </row>
    <row r="8" spans="1:26" ht="12" customHeight="1">
      <c r="A8" s="103" t="s">
        <v>34</v>
      </c>
      <c r="B8" s="104" t="s">
        <v>526</v>
      </c>
      <c r="C8" s="103" t="s">
        <v>34</v>
      </c>
      <c r="D8" s="103"/>
      <c r="E8" s="103"/>
      <c r="F8" s="103"/>
      <c r="G8" s="111" t="s">
        <v>529</v>
      </c>
      <c r="H8" s="103"/>
      <c r="I8" s="103"/>
      <c r="J8" s="103"/>
      <c r="K8" s="103"/>
      <c r="L8" s="103"/>
      <c r="M8" s="109">
        <v>2021</v>
      </c>
      <c r="N8" s="103"/>
      <c r="O8" s="103"/>
      <c r="P8" s="103"/>
      <c r="Q8" s="108">
        <v>2018</v>
      </c>
      <c r="R8" s="108" t="s">
        <v>6</v>
      </c>
      <c r="S8" s="108">
        <v>9</v>
      </c>
      <c r="V8" s="139" t="s">
        <v>1213</v>
      </c>
      <c r="X8" s="139" t="s">
        <v>1262</v>
      </c>
      <c r="Z8" s="139" t="s">
        <v>1007</v>
      </c>
    </row>
    <row r="9" spans="1:26" ht="12" customHeight="1">
      <c r="A9" s="103" t="s">
        <v>35</v>
      </c>
      <c r="B9" s="104" t="s">
        <v>528</v>
      </c>
      <c r="C9" s="103" t="s">
        <v>35</v>
      </c>
      <c r="D9" s="103"/>
      <c r="E9" s="103"/>
      <c r="F9" s="103"/>
      <c r="G9" s="111" t="s">
        <v>531</v>
      </c>
      <c r="H9" s="103"/>
      <c r="I9" s="103"/>
      <c r="J9" s="103"/>
      <c r="K9" s="103"/>
      <c r="L9" s="103"/>
      <c r="M9" s="103"/>
      <c r="N9" s="103"/>
      <c r="O9" s="103"/>
      <c r="P9" s="103"/>
      <c r="Q9" s="108">
        <v>2019</v>
      </c>
      <c r="R9" s="108" t="s">
        <v>7</v>
      </c>
      <c r="S9" s="108">
        <v>10</v>
      </c>
      <c r="V9" s="139" t="s">
        <v>1214</v>
      </c>
      <c r="X9" s="139" t="s">
        <v>1263</v>
      </c>
    </row>
    <row r="10" spans="1:26" ht="12" customHeight="1">
      <c r="A10" s="103" t="s">
        <v>36</v>
      </c>
      <c r="B10" s="104" t="s">
        <v>530</v>
      </c>
      <c r="C10" s="103" t="s">
        <v>36</v>
      </c>
      <c r="D10" s="103"/>
      <c r="E10" s="103"/>
      <c r="F10" s="103"/>
      <c r="G10" s="113"/>
      <c r="H10" s="103"/>
      <c r="I10" s="103"/>
      <c r="J10" s="103"/>
      <c r="K10" s="103"/>
      <c r="L10" s="103"/>
      <c r="M10" s="105" t="s">
        <v>532</v>
      </c>
      <c r="N10" s="103"/>
      <c r="O10" s="103"/>
      <c r="P10" s="103"/>
      <c r="Q10" s="108">
        <v>2020</v>
      </c>
      <c r="R10" s="108" t="s">
        <v>8</v>
      </c>
      <c r="S10" s="108"/>
      <c r="V10" s="139" t="s">
        <v>1215</v>
      </c>
      <c r="X10" s="139" t="s">
        <v>1264</v>
      </c>
    </row>
    <row r="11" spans="1:26" ht="12" customHeight="1">
      <c r="A11" s="281" t="s">
        <v>37</v>
      </c>
      <c r="B11" s="104" t="s">
        <v>533</v>
      </c>
      <c r="C11" s="112" t="s">
        <v>534</v>
      </c>
      <c r="D11" s="103"/>
      <c r="E11" s="103"/>
      <c r="F11" s="103"/>
      <c r="G11" s="110" t="s">
        <v>537</v>
      </c>
      <c r="H11" s="103"/>
      <c r="I11" s="103"/>
      <c r="J11" s="103"/>
      <c r="K11" s="103"/>
      <c r="L11" s="103"/>
      <c r="M11" s="109" t="str">
        <f>"01.01." &amp; PERIOD</f>
        <v>01.01.2021</v>
      </c>
      <c r="N11" s="103"/>
      <c r="O11" s="103"/>
      <c r="P11" s="103"/>
      <c r="Q11" s="108">
        <v>2021</v>
      </c>
      <c r="R11" s="108" t="s">
        <v>9</v>
      </c>
      <c r="V11" s="139" t="s">
        <v>1216</v>
      </c>
      <c r="X11" s="139" t="s">
        <v>1265</v>
      </c>
    </row>
    <row r="12" spans="1:26" ht="12" customHeight="1">
      <c r="A12" s="281" t="s">
        <v>535</v>
      </c>
      <c r="B12" s="104" t="s">
        <v>536</v>
      </c>
      <c r="C12" s="112"/>
      <c r="D12" s="103"/>
      <c r="E12" s="103"/>
      <c r="F12" s="103"/>
      <c r="G12" s="110" t="s">
        <v>541</v>
      </c>
      <c r="H12" s="103"/>
      <c r="I12" s="103"/>
      <c r="J12" s="103"/>
      <c r="K12" s="103"/>
      <c r="L12" s="103"/>
      <c r="M12" s="109" t="str">
        <f>"31.12." &amp; PERIOD</f>
        <v>31.12.2021</v>
      </c>
      <c r="N12" s="103"/>
      <c r="O12" s="103"/>
      <c r="P12" s="103"/>
      <c r="Q12" s="108">
        <v>2022</v>
      </c>
      <c r="R12" s="108" t="s">
        <v>10</v>
      </c>
      <c r="X12" s="139" t="s">
        <v>1266</v>
      </c>
    </row>
    <row r="13" spans="1:26" ht="12" customHeight="1">
      <c r="A13" s="281" t="s">
        <v>538</v>
      </c>
      <c r="B13" s="104" t="s">
        <v>539</v>
      </c>
      <c r="C13" s="112" t="s">
        <v>540</v>
      </c>
      <c r="D13" s="103"/>
      <c r="E13" s="103"/>
      <c r="F13" s="103"/>
      <c r="G13" s="111" t="s">
        <v>545</v>
      </c>
      <c r="H13" s="103"/>
      <c r="I13" s="103"/>
      <c r="J13" s="103"/>
      <c r="K13" s="103"/>
      <c r="L13" s="103"/>
      <c r="M13" s="103"/>
      <c r="N13" s="103"/>
      <c r="O13" s="103"/>
      <c r="P13" s="103"/>
      <c r="Q13" s="108">
        <v>2023</v>
      </c>
      <c r="R13" s="108" t="s">
        <v>11</v>
      </c>
      <c r="X13" s="139" t="s">
        <v>1267</v>
      </c>
    </row>
    <row r="14" spans="1:26" ht="12" customHeight="1">
      <c r="A14" s="281" t="s">
        <v>542</v>
      </c>
      <c r="B14" s="114" t="s">
        <v>543</v>
      </c>
      <c r="C14" s="115" t="s">
        <v>544</v>
      </c>
      <c r="D14" s="103"/>
      <c r="E14" s="103"/>
      <c r="F14" s="103"/>
      <c r="G14" s="111" t="s">
        <v>548</v>
      </c>
      <c r="H14" s="103"/>
      <c r="I14" s="103"/>
      <c r="J14" s="103"/>
      <c r="K14" s="103"/>
      <c r="L14" s="103"/>
      <c r="M14" s="105" t="s">
        <v>546</v>
      </c>
      <c r="N14" s="103"/>
      <c r="O14" s="103"/>
      <c r="P14" s="103"/>
      <c r="Q14" s="108">
        <v>2024</v>
      </c>
      <c r="R14" s="103"/>
      <c r="X14" s="139" t="s">
        <v>1268</v>
      </c>
    </row>
    <row r="15" spans="1:26" ht="12" customHeight="1">
      <c r="A15" s="103" t="s">
        <v>38</v>
      </c>
      <c r="B15" s="104" t="s">
        <v>547</v>
      </c>
      <c r="C15" s="103" t="s">
        <v>38</v>
      </c>
      <c r="D15" s="103"/>
      <c r="E15" s="103"/>
      <c r="F15" s="103"/>
      <c r="G15" s="111" t="s">
        <v>550</v>
      </c>
      <c r="H15" s="103"/>
      <c r="I15" s="103"/>
      <c r="J15" s="103"/>
      <c r="K15" s="103"/>
      <c r="L15" s="103"/>
      <c r="M15" s="109" t="str">
        <f>"01.01." &amp; PERIOD</f>
        <v>01.01.2021</v>
      </c>
      <c r="N15" s="103"/>
      <c r="O15" s="103"/>
      <c r="P15" s="103"/>
      <c r="Q15" s="108">
        <v>2025</v>
      </c>
      <c r="R15" s="103"/>
    </row>
    <row r="16" spans="1:26" ht="12" customHeight="1">
      <c r="A16" s="103" t="s">
        <v>39</v>
      </c>
      <c r="B16" s="104" t="s">
        <v>549</v>
      </c>
      <c r="C16" s="103" t="s">
        <v>39</v>
      </c>
      <c r="D16" s="103"/>
      <c r="E16" s="103"/>
      <c r="F16" s="103"/>
      <c r="G16" s="111" t="s">
        <v>552</v>
      </c>
      <c r="H16" s="103"/>
      <c r="I16" s="103"/>
      <c r="J16" s="103"/>
      <c r="K16" s="103"/>
      <c r="L16" s="103"/>
      <c r="M16" s="109" t="str">
        <f>"31.12." &amp; PERIOD</f>
        <v>31.12.2021</v>
      </c>
      <c r="N16" s="103"/>
      <c r="O16" s="103"/>
      <c r="P16" s="103"/>
      <c r="Q16" s="108">
        <v>2026</v>
      </c>
      <c r="R16" s="103"/>
      <c r="X16" s="122" t="s">
        <v>1269</v>
      </c>
    </row>
    <row r="17" spans="1:24" ht="12" customHeight="1">
      <c r="A17" s="103" t="s">
        <v>40</v>
      </c>
      <c r="B17" s="104" t="s">
        <v>551</v>
      </c>
      <c r="C17" s="103" t="s">
        <v>40</v>
      </c>
      <c r="D17" s="103"/>
      <c r="E17" s="103"/>
      <c r="F17" s="103"/>
      <c r="G17" s="103"/>
      <c r="H17" s="103"/>
      <c r="I17" s="103"/>
      <c r="J17" s="103"/>
      <c r="K17" s="103"/>
      <c r="L17" s="103"/>
      <c r="M17" s="116"/>
      <c r="N17" s="103"/>
      <c r="O17" s="103"/>
      <c r="P17" s="103"/>
      <c r="Q17" s="108">
        <v>2027</v>
      </c>
      <c r="R17" s="103"/>
      <c r="X17" s="139" t="s">
        <v>1270</v>
      </c>
    </row>
    <row r="18" spans="1:24" ht="12" customHeight="1">
      <c r="A18" s="103" t="s">
        <v>41</v>
      </c>
      <c r="B18" s="104" t="s">
        <v>553</v>
      </c>
      <c r="C18" s="103" t="s">
        <v>41</v>
      </c>
      <c r="D18" s="103"/>
      <c r="E18" s="103"/>
      <c r="F18" s="103"/>
      <c r="G18" s="103"/>
      <c r="H18" s="103"/>
      <c r="I18" s="103"/>
      <c r="J18" s="103"/>
      <c r="K18" s="103"/>
      <c r="L18" s="103"/>
      <c r="M18" s="105" t="s">
        <v>554</v>
      </c>
      <c r="N18" s="103"/>
      <c r="O18" s="103"/>
      <c r="P18" s="103"/>
      <c r="Q18" s="108">
        <v>2028</v>
      </c>
      <c r="R18" s="103"/>
      <c r="X18" s="139" t="s">
        <v>1271</v>
      </c>
    </row>
    <row r="19" spans="1:24" ht="12" customHeight="1">
      <c r="A19" s="103" t="s">
        <v>42</v>
      </c>
      <c r="B19" s="104" t="s">
        <v>555</v>
      </c>
      <c r="C19" s="112" t="s">
        <v>556</v>
      </c>
      <c r="D19" s="103"/>
      <c r="E19" s="103"/>
      <c r="F19" s="103"/>
      <c r="G19" s="103"/>
      <c r="H19" s="103"/>
      <c r="I19" s="103"/>
      <c r="J19" s="103"/>
      <c r="K19" s="103"/>
      <c r="L19" s="103"/>
      <c r="M19" s="109" t="str">
        <f>"01.01." &amp; PERIOD</f>
        <v>01.01.2021</v>
      </c>
      <c r="N19" s="103"/>
      <c r="O19" s="103"/>
      <c r="P19" s="103"/>
      <c r="Q19" s="108">
        <v>2029</v>
      </c>
      <c r="R19" s="103"/>
      <c r="X19" s="139" t="s">
        <v>600</v>
      </c>
    </row>
    <row r="20" spans="1:24" ht="12" customHeight="1">
      <c r="A20" s="103" t="s">
        <v>43</v>
      </c>
      <c r="B20" s="104" t="s">
        <v>557</v>
      </c>
      <c r="C20" s="103" t="s">
        <v>43</v>
      </c>
      <c r="D20" s="103"/>
      <c r="E20" s="103"/>
      <c r="F20" s="103"/>
      <c r="G20" s="103"/>
      <c r="H20" s="103"/>
      <c r="I20" s="103"/>
      <c r="J20" s="103"/>
      <c r="K20" s="103"/>
      <c r="L20" s="103"/>
      <c r="M20" s="109" t="str">
        <f>"31.12." &amp; PERIOD</f>
        <v>31.12.2021</v>
      </c>
      <c r="N20" s="103"/>
      <c r="O20" s="103"/>
      <c r="P20" s="103"/>
      <c r="Q20" s="108">
        <v>2030</v>
      </c>
      <c r="R20" s="103"/>
      <c r="X20" s="139" t="s">
        <v>590</v>
      </c>
    </row>
    <row r="21" spans="1:24" ht="12" customHeight="1">
      <c r="A21" s="103" t="s">
        <v>44</v>
      </c>
      <c r="B21" s="104" t="s">
        <v>558</v>
      </c>
      <c r="C21" s="103" t="s">
        <v>44</v>
      </c>
      <c r="D21" s="103"/>
      <c r="E21" s="103"/>
      <c r="F21" s="103"/>
      <c r="G21" s="103"/>
      <c r="H21" s="103"/>
      <c r="I21" s="103"/>
      <c r="J21" s="103"/>
      <c r="K21" s="103"/>
      <c r="L21" s="103"/>
      <c r="M21" s="103"/>
      <c r="N21" s="103"/>
      <c r="O21" s="103"/>
      <c r="P21" s="103"/>
      <c r="Q21" s="103"/>
      <c r="R21" s="103"/>
      <c r="X21" s="139" t="s">
        <v>592</v>
      </c>
    </row>
    <row r="22" spans="1:24" ht="12" customHeight="1">
      <c r="A22" s="103" t="s">
        <v>45</v>
      </c>
      <c r="B22" s="104" t="s">
        <v>559</v>
      </c>
      <c r="C22" s="103" t="s">
        <v>45</v>
      </c>
      <c r="D22" s="103"/>
      <c r="E22" s="103"/>
      <c r="F22" s="103"/>
      <c r="G22" s="103"/>
      <c r="H22" s="103"/>
      <c r="I22" s="103"/>
      <c r="J22" s="103"/>
      <c r="K22" s="103"/>
      <c r="L22" s="103"/>
      <c r="M22" s="103"/>
      <c r="N22" s="103"/>
      <c r="O22" s="103"/>
      <c r="P22" s="103"/>
      <c r="Q22" s="103"/>
      <c r="R22" s="103"/>
      <c r="X22" s="139" t="s">
        <v>594</v>
      </c>
    </row>
    <row r="23" spans="1:24" ht="12" customHeight="1">
      <c r="A23" s="103" t="s">
        <v>46</v>
      </c>
      <c r="B23" s="104" t="s">
        <v>560</v>
      </c>
      <c r="C23" s="112" t="s">
        <v>561</v>
      </c>
      <c r="D23" s="103"/>
      <c r="E23" s="103"/>
      <c r="F23" s="103"/>
      <c r="G23" s="103"/>
      <c r="H23" s="103"/>
      <c r="I23" s="103"/>
      <c r="J23" s="103"/>
      <c r="K23" s="103"/>
      <c r="L23" s="103"/>
      <c r="M23" s="103"/>
      <c r="N23" s="103"/>
      <c r="O23" s="103"/>
      <c r="P23" s="103"/>
      <c r="Q23" s="103"/>
      <c r="R23" s="103"/>
      <c r="X23" s="139" t="s">
        <v>596</v>
      </c>
    </row>
    <row r="24" spans="1:24" ht="12" customHeight="1">
      <c r="A24" s="103" t="s">
        <v>47</v>
      </c>
      <c r="B24" s="104" t="s">
        <v>562</v>
      </c>
      <c r="C24" s="103" t="s">
        <v>47</v>
      </c>
      <c r="D24" s="103"/>
      <c r="E24" s="103"/>
      <c r="F24" s="103"/>
      <c r="G24" s="103"/>
      <c r="H24" s="103"/>
      <c r="I24" s="103"/>
      <c r="J24" s="103"/>
      <c r="K24" s="103"/>
      <c r="L24" s="103"/>
      <c r="M24" s="103"/>
      <c r="N24" s="103"/>
      <c r="O24" s="103"/>
      <c r="P24" s="103"/>
      <c r="Q24" s="103"/>
      <c r="R24" s="103"/>
      <c r="X24" s="139" t="s">
        <v>1272</v>
      </c>
    </row>
    <row r="25" spans="1:24" ht="12" customHeight="1">
      <c r="A25" s="103" t="s">
        <v>48</v>
      </c>
      <c r="B25" s="104" t="s">
        <v>563</v>
      </c>
      <c r="C25" s="103" t="s">
        <v>48</v>
      </c>
      <c r="D25" s="103"/>
      <c r="E25" s="103"/>
      <c r="F25" s="103"/>
      <c r="G25" s="103"/>
      <c r="H25" s="103"/>
      <c r="I25" s="103"/>
      <c r="J25" s="103"/>
      <c r="K25" s="103"/>
      <c r="L25" s="103"/>
      <c r="M25" s="103"/>
      <c r="N25" s="103"/>
      <c r="O25" s="103"/>
      <c r="P25" s="103"/>
      <c r="Q25" s="103"/>
      <c r="R25" s="103"/>
      <c r="X25" s="139" t="s">
        <v>1273</v>
      </c>
    </row>
    <row r="26" spans="1:24" ht="12" customHeight="1">
      <c r="A26" s="103" t="s">
        <v>49</v>
      </c>
      <c r="B26" s="104" t="s">
        <v>564</v>
      </c>
      <c r="C26" s="103" t="s">
        <v>49</v>
      </c>
      <c r="D26" s="103"/>
      <c r="E26" s="103"/>
      <c r="F26" s="103"/>
      <c r="G26" s="103"/>
      <c r="H26" s="103"/>
      <c r="I26" s="103"/>
      <c r="J26" s="103"/>
      <c r="K26" s="103"/>
      <c r="L26" s="103"/>
      <c r="M26" s="103"/>
      <c r="N26" s="103"/>
      <c r="O26" s="103"/>
      <c r="P26" s="103"/>
      <c r="Q26" s="103"/>
      <c r="R26" s="103"/>
      <c r="X26" s="139" t="s">
        <v>1274</v>
      </c>
    </row>
    <row r="27" spans="1:24" ht="12" customHeight="1">
      <c r="A27" s="103" t="s">
        <v>50</v>
      </c>
      <c r="B27" s="104" t="s">
        <v>565</v>
      </c>
      <c r="C27" s="103" t="s">
        <v>50</v>
      </c>
      <c r="D27" s="103"/>
      <c r="E27" s="103"/>
      <c r="F27" s="103"/>
      <c r="G27" s="103"/>
      <c r="H27" s="103"/>
      <c r="I27" s="103"/>
      <c r="J27" s="103"/>
      <c r="K27" s="103"/>
      <c r="L27" s="103"/>
      <c r="M27" s="103"/>
      <c r="N27" s="103"/>
      <c r="O27" s="103"/>
      <c r="P27" s="103"/>
      <c r="Q27" s="103"/>
      <c r="R27" s="103"/>
      <c r="X27" s="139" t="s">
        <v>1275</v>
      </c>
    </row>
    <row r="28" spans="1:24" ht="12" customHeight="1">
      <c r="A28" s="103" t="s">
        <v>51</v>
      </c>
      <c r="B28" s="104" t="s">
        <v>566</v>
      </c>
      <c r="C28" s="103" t="s">
        <v>51</v>
      </c>
      <c r="D28" s="103"/>
      <c r="E28" s="103"/>
      <c r="F28" s="103"/>
      <c r="G28" s="103"/>
      <c r="H28" s="103"/>
      <c r="I28" s="103"/>
      <c r="J28" s="103"/>
      <c r="K28" s="103"/>
      <c r="L28" s="103"/>
      <c r="M28" s="103"/>
      <c r="N28" s="103"/>
      <c r="O28" s="103"/>
      <c r="P28" s="103"/>
      <c r="Q28" s="103"/>
      <c r="R28" s="103"/>
      <c r="X28" s="139" t="s">
        <v>1276</v>
      </c>
    </row>
    <row r="29" spans="1:24" ht="12" customHeight="1">
      <c r="A29" s="103" t="s">
        <v>52</v>
      </c>
      <c r="B29" s="104" t="s">
        <v>567</v>
      </c>
      <c r="C29" s="103" t="s">
        <v>52</v>
      </c>
      <c r="D29" s="103"/>
      <c r="E29" s="103"/>
      <c r="F29" s="103"/>
      <c r="G29" s="103"/>
      <c r="H29" s="103"/>
      <c r="I29" s="103"/>
      <c r="J29" s="103"/>
      <c r="K29" s="103"/>
      <c r="L29" s="103"/>
      <c r="M29" s="103"/>
      <c r="N29" s="103"/>
      <c r="O29" s="103"/>
      <c r="P29" s="103"/>
      <c r="Q29" s="103"/>
      <c r="R29" s="103"/>
      <c r="X29" s="139" t="s">
        <v>1277</v>
      </c>
    </row>
    <row r="30" spans="1:24" ht="12" customHeight="1">
      <c r="A30" s="103" t="s">
        <v>53</v>
      </c>
      <c r="B30" s="104" t="s">
        <v>568</v>
      </c>
      <c r="C30" s="103" t="s">
        <v>53</v>
      </c>
      <c r="D30" s="103"/>
      <c r="E30" s="103"/>
      <c r="F30" s="103"/>
      <c r="G30" s="103"/>
      <c r="H30" s="103"/>
      <c r="I30" s="103"/>
      <c r="J30" s="103"/>
      <c r="K30" s="103"/>
      <c r="L30" s="103"/>
      <c r="M30" s="103"/>
      <c r="N30" s="103"/>
      <c r="O30" s="103"/>
      <c r="P30" s="103"/>
      <c r="Q30" s="103"/>
      <c r="R30" s="103"/>
      <c r="X30" s="139" t="s">
        <v>1278</v>
      </c>
    </row>
    <row r="31" spans="1:24" ht="12" customHeight="1">
      <c r="A31" s="103" t="s">
        <v>54</v>
      </c>
      <c r="B31" s="104" t="s">
        <v>569</v>
      </c>
      <c r="C31" s="103" t="s">
        <v>54</v>
      </c>
      <c r="D31" s="103"/>
      <c r="E31" s="103"/>
      <c r="F31" s="103"/>
      <c r="G31" s="103"/>
      <c r="H31" s="103"/>
      <c r="I31" s="103"/>
      <c r="J31" s="103"/>
      <c r="K31" s="103"/>
      <c r="L31" s="103"/>
      <c r="M31" s="103"/>
      <c r="N31" s="103"/>
      <c r="O31" s="103"/>
      <c r="P31" s="103"/>
      <c r="Q31" s="103"/>
      <c r="R31" s="103"/>
      <c r="X31" s="139" t="s">
        <v>1279</v>
      </c>
    </row>
    <row r="32" spans="1:24" ht="12" customHeight="1">
      <c r="A32" s="103" t="s">
        <v>55</v>
      </c>
      <c r="B32" s="104" t="s">
        <v>570</v>
      </c>
      <c r="C32" s="103" t="s">
        <v>55</v>
      </c>
      <c r="D32" s="103"/>
      <c r="E32" s="103"/>
      <c r="F32" s="103"/>
      <c r="G32" s="103"/>
      <c r="H32" s="103"/>
      <c r="I32" s="103"/>
      <c r="J32" s="103"/>
      <c r="K32" s="103"/>
      <c r="L32" s="103"/>
      <c r="M32" s="103"/>
      <c r="N32" s="103"/>
      <c r="O32" s="103"/>
      <c r="P32" s="103"/>
      <c r="Q32" s="103"/>
      <c r="R32" s="103"/>
      <c r="X32" s="139" t="s">
        <v>1280</v>
      </c>
    </row>
    <row r="33" spans="1:24" ht="12" customHeight="1">
      <c r="A33" s="103" t="s">
        <v>56</v>
      </c>
      <c r="B33" s="104" t="s">
        <v>571</v>
      </c>
      <c r="C33" s="103" t="s">
        <v>56</v>
      </c>
      <c r="D33" s="103"/>
      <c r="E33" s="103"/>
      <c r="F33" s="103"/>
      <c r="G33" s="103"/>
      <c r="H33" s="103"/>
      <c r="I33" s="103"/>
      <c r="J33" s="103"/>
      <c r="K33" s="103"/>
      <c r="L33" s="103"/>
      <c r="M33" s="103"/>
      <c r="N33" s="103"/>
      <c r="O33" s="103"/>
      <c r="P33" s="103"/>
      <c r="Q33" s="103"/>
      <c r="R33" s="103"/>
      <c r="X33" s="139" t="s">
        <v>1281</v>
      </c>
    </row>
    <row r="34" spans="1:24" ht="12" customHeight="1">
      <c r="A34" s="103" t="s">
        <v>57</v>
      </c>
      <c r="B34" s="104" t="s">
        <v>572</v>
      </c>
      <c r="C34" s="103" t="s">
        <v>57</v>
      </c>
      <c r="D34" s="103"/>
      <c r="E34" s="103"/>
      <c r="F34" s="103"/>
      <c r="G34" s="103"/>
      <c r="H34" s="103"/>
      <c r="I34" s="103"/>
      <c r="J34" s="103"/>
      <c r="K34" s="103"/>
      <c r="L34" s="103"/>
      <c r="M34" s="103"/>
      <c r="N34" s="103"/>
      <c r="O34" s="103"/>
      <c r="P34" s="103"/>
      <c r="Q34" s="103"/>
      <c r="R34" s="103"/>
      <c r="X34" s="139" t="s">
        <v>1282</v>
      </c>
    </row>
    <row r="35" spans="1:24" ht="12" customHeight="1">
      <c r="A35" s="103" t="s">
        <v>21</v>
      </c>
      <c r="B35" s="104" t="s">
        <v>573</v>
      </c>
      <c r="C35" s="103" t="s">
        <v>21</v>
      </c>
      <c r="D35" s="103"/>
      <c r="E35" s="103"/>
      <c r="F35" s="103"/>
      <c r="G35" s="103"/>
      <c r="H35" s="103"/>
      <c r="I35" s="103"/>
      <c r="J35" s="103"/>
      <c r="K35" s="103"/>
      <c r="L35" s="103"/>
      <c r="M35" s="103"/>
      <c r="N35" s="103"/>
      <c r="O35" s="103"/>
      <c r="P35" s="103"/>
      <c r="Q35" s="103"/>
      <c r="R35" s="103"/>
      <c r="X35" s="139" t="s">
        <v>1283</v>
      </c>
    </row>
    <row r="36" spans="1:24" ht="12" customHeight="1">
      <c r="A36" s="103" t="s">
        <v>22</v>
      </c>
      <c r="B36" s="104" t="s">
        <v>574</v>
      </c>
      <c r="C36" s="103" t="s">
        <v>22</v>
      </c>
      <c r="D36" s="103"/>
      <c r="E36" s="103"/>
      <c r="F36" s="103"/>
      <c r="G36" s="103"/>
      <c r="H36" s="103"/>
      <c r="I36" s="103"/>
      <c r="J36" s="103"/>
      <c r="K36" s="103"/>
      <c r="L36" s="103"/>
      <c r="M36" s="103"/>
      <c r="N36" s="103"/>
      <c r="O36" s="103"/>
      <c r="P36" s="103"/>
      <c r="Q36" s="103"/>
      <c r="R36" s="103"/>
      <c r="X36" s="139" t="s">
        <v>1284</v>
      </c>
    </row>
    <row r="37" spans="1:24" ht="12" customHeight="1">
      <c r="A37" s="103" t="s">
        <v>23</v>
      </c>
      <c r="B37" s="104" t="s">
        <v>575</v>
      </c>
      <c r="C37" s="103" t="s">
        <v>23</v>
      </c>
      <c r="D37" s="103"/>
      <c r="E37" s="103"/>
      <c r="F37" s="103"/>
      <c r="G37" s="103"/>
      <c r="H37" s="103"/>
      <c r="I37" s="103"/>
      <c r="J37" s="103"/>
      <c r="K37" s="103"/>
      <c r="L37" s="103"/>
      <c r="M37" s="103"/>
      <c r="N37" s="103"/>
      <c r="O37" s="103"/>
      <c r="P37" s="103"/>
      <c r="Q37" s="103"/>
      <c r="R37" s="103"/>
    </row>
    <row r="38" spans="1:24" ht="12" customHeight="1">
      <c r="A38" s="103" t="s">
        <v>24</v>
      </c>
      <c r="B38" s="104" t="s">
        <v>576</v>
      </c>
      <c r="C38" s="103" t="s">
        <v>24</v>
      </c>
      <c r="D38" s="103"/>
      <c r="E38" s="103"/>
      <c r="F38" s="103"/>
      <c r="G38" s="103"/>
      <c r="H38" s="103"/>
      <c r="I38" s="103"/>
      <c r="J38" s="103"/>
      <c r="K38" s="110" t="s">
        <v>577</v>
      </c>
      <c r="L38" s="103"/>
      <c r="M38" s="103"/>
      <c r="N38" s="103"/>
      <c r="O38" s="103"/>
      <c r="P38" s="103"/>
      <c r="Q38" s="103"/>
      <c r="R38" s="103"/>
    </row>
    <row r="39" spans="1:24" ht="12" customHeight="1">
      <c r="A39" s="103" t="s">
        <v>25</v>
      </c>
      <c r="B39" s="104" t="s">
        <v>578</v>
      </c>
      <c r="C39" s="103" t="s">
        <v>25</v>
      </c>
      <c r="D39" s="103"/>
      <c r="E39" s="103"/>
      <c r="F39" s="103"/>
      <c r="G39" s="103"/>
      <c r="H39" s="103"/>
      <c r="I39" s="103"/>
      <c r="J39" s="103"/>
      <c r="K39" s="111" t="s">
        <v>579</v>
      </c>
      <c r="L39" s="103"/>
      <c r="M39" s="103"/>
      <c r="N39" s="103"/>
      <c r="O39" s="103"/>
      <c r="P39" s="103"/>
      <c r="Q39" s="103"/>
      <c r="R39" s="103"/>
    </row>
    <row r="40" spans="1:24" ht="12" customHeight="1">
      <c r="A40" s="103" t="s">
        <v>26</v>
      </c>
      <c r="B40" s="104" t="s">
        <v>580</v>
      </c>
      <c r="C40" s="103" t="s">
        <v>26</v>
      </c>
      <c r="D40" s="103"/>
      <c r="E40" s="103"/>
      <c r="F40" s="103"/>
      <c r="G40" s="103"/>
      <c r="H40" s="103"/>
      <c r="I40" s="103"/>
      <c r="J40" s="103"/>
      <c r="K40" s="111" t="s">
        <v>581</v>
      </c>
      <c r="L40" s="103"/>
      <c r="M40" s="103"/>
      <c r="N40" s="103"/>
      <c r="O40" s="103"/>
      <c r="P40" s="103"/>
      <c r="Q40" s="103"/>
      <c r="R40" s="103"/>
    </row>
    <row r="41" spans="1:24" ht="12" customHeight="1">
      <c r="A41" s="103" t="s">
        <v>58</v>
      </c>
      <c r="B41" s="104" t="s">
        <v>582</v>
      </c>
      <c r="C41" s="103" t="s">
        <v>58</v>
      </c>
      <c r="D41" s="103"/>
      <c r="E41" s="103"/>
      <c r="F41" s="103"/>
      <c r="G41" s="103"/>
      <c r="H41" s="103"/>
      <c r="I41" s="103"/>
      <c r="J41" s="103"/>
      <c r="K41" s="111" t="s">
        <v>254</v>
      </c>
      <c r="L41" s="103"/>
      <c r="M41" s="103"/>
      <c r="N41" s="103"/>
      <c r="O41" s="103"/>
      <c r="P41" s="103"/>
      <c r="Q41" s="103"/>
      <c r="R41" s="103"/>
    </row>
    <row r="42" spans="1:24" ht="12" customHeight="1">
      <c r="A42" s="103" t="s">
        <v>59</v>
      </c>
      <c r="B42" s="104" t="s">
        <v>583</v>
      </c>
      <c r="C42" s="103" t="s">
        <v>59</v>
      </c>
      <c r="D42" s="103"/>
      <c r="E42" s="103"/>
      <c r="F42" s="103"/>
      <c r="G42" s="103"/>
      <c r="H42" s="103"/>
      <c r="I42" s="103"/>
      <c r="J42" s="103"/>
      <c r="K42" s="111" t="s">
        <v>584</v>
      </c>
      <c r="L42" s="103"/>
      <c r="M42" s="103"/>
      <c r="N42" s="103"/>
      <c r="O42" s="103"/>
      <c r="P42" s="103"/>
      <c r="Q42" s="103"/>
      <c r="R42" s="103"/>
    </row>
    <row r="43" spans="1:24" ht="12" customHeight="1">
      <c r="A43" s="103" t="s">
        <v>60</v>
      </c>
      <c r="B43" s="104" t="s">
        <v>585</v>
      </c>
      <c r="C43" s="103" t="s">
        <v>60</v>
      </c>
      <c r="D43" s="103"/>
      <c r="E43" s="103"/>
      <c r="F43" s="103"/>
      <c r="G43" s="103"/>
      <c r="H43" s="103"/>
      <c r="I43" s="103"/>
      <c r="J43" s="103"/>
      <c r="K43" s="103"/>
      <c r="L43" s="103"/>
      <c r="M43" s="103"/>
      <c r="N43" s="103"/>
      <c r="O43" s="103"/>
      <c r="P43" s="103"/>
      <c r="Q43" s="103"/>
      <c r="R43" s="103"/>
    </row>
    <row r="44" spans="1:24" ht="12" customHeight="1">
      <c r="A44" s="103" t="s">
        <v>61</v>
      </c>
      <c r="B44" s="104" t="s">
        <v>586</v>
      </c>
      <c r="C44" s="103" t="s">
        <v>61</v>
      </c>
      <c r="D44" s="103"/>
      <c r="E44" s="103"/>
      <c r="F44" s="103"/>
      <c r="G44" s="103"/>
      <c r="H44" s="103"/>
      <c r="I44" s="103"/>
      <c r="J44" s="103"/>
      <c r="K44" s="103"/>
      <c r="L44" s="103"/>
      <c r="M44" s="103"/>
      <c r="N44" s="103"/>
      <c r="O44" s="103"/>
      <c r="P44" s="103"/>
      <c r="Q44" s="103"/>
      <c r="R44" s="103"/>
    </row>
    <row r="45" spans="1:24" ht="12" customHeight="1">
      <c r="A45" s="103" t="s">
        <v>62</v>
      </c>
      <c r="B45" s="104" t="s">
        <v>587</v>
      </c>
      <c r="C45" s="103" t="s">
        <v>62</v>
      </c>
      <c r="D45" s="103"/>
      <c r="E45" s="103"/>
      <c r="F45" s="103"/>
      <c r="G45" s="103"/>
      <c r="H45" s="103"/>
      <c r="I45" s="103"/>
      <c r="J45" s="103"/>
      <c r="K45" s="110" t="s">
        <v>588</v>
      </c>
      <c r="L45" s="103"/>
      <c r="M45" s="103"/>
      <c r="N45" s="103"/>
      <c r="O45" s="103"/>
      <c r="P45" s="103"/>
      <c r="Q45" s="103"/>
      <c r="R45" s="103"/>
    </row>
    <row r="46" spans="1:24" ht="12" customHeight="1">
      <c r="A46" s="103" t="s">
        <v>83</v>
      </c>
      <c r="B46" s="104" t="s">
        <v>589</v>
      </c>
      <c r="C46" s="103" t="s">
        <v>83</v>
      </c>
      <c r="D46" s="103"/>
      <c r="E46" s="103"/>
      <c r="F46" s="103"/>
      <c r="G46" s="103"/>
      <c r="H46" s="103"/>
      <c r="I46" s="103"/>
      <c r="J46" s="103"/>
      <c r="K46" s="111" t="s">
        <v>590</v>
      </c>
      <c r="L46" s="103"/>
      <c r="M46" s="103"/>
      <c r="N46" s="103"/>
      <c r="O46" s="103"/>
      <c r="P46" s="103"/>
      <c r="Q46" s="103"/>
      <c r="R46" s="103"/>
    </row>
    <row r="47" spans="1:24" ht="12" customHeight="1">
      <c r="A47" s="103" t="s">
        <v>84</v>
      </c>
      <c r="B47" s="104" t="s">
        <v>591</v>
      </c>
      <c r="C47" s="103" t="s">
        <v>84</v>
      </c>
      <c r="D47" s="103"/>
      <c r="E47" s="103"/>
      <c r="F47" s="103"/>
      <c r="G47" s="103"/>
      <c r="H47" s="103"/>
      <c r="I47" s="103"/>
      <c r="J47" s="103"/>
      <c r="K47" s="111" t="s">
        <v>592</v>
      </c>
      <c r="L47" s="103"/>
      <c r="M47" s="103"/>
      <c r="N47" s="103"/>
      <c r="O47" s="103"/>
      <c r="P47" s="103"/>
      <c r="Q47" s="103"/>
      <c r="R47" s="103"/>
    </row>
    <row r="48" spans="1:24" ht="12" customHeight="1">
      <c r="A48" s="103" t="s">
        <v>85</v>
      </c>
      <c r="B48" s="104" t="s">
        <v>593</v>
      </c>
      <c r="C48" s="103" t="s">
        <v>85</v>
      </c>
      <c r="D48" s="103"/>
      <c r="E48" s="103"/>
      <c r="F48" s="103"/>
      <c r="G48" s="103"/>
      <c r="H48" s="103"/>
      <c r="I48" s="103"/>
      <c r="J48" s="103"/>
      <c r="K48" s="111" t="s">
        <v>594</v>
      </c>
      <c r="L48" s="103"/>
      <c r="M48" s="103"/>
      <c r="N48" s="103"/>
      <c r="O48" s="103"/>
      <c r="P48" s="103"/>
      <c r="Q48" s="103"/>
      <c r="R48" s="103"/>
    </row>
    <row r="49" spans="1:18" ht="12" customHeight="1">
      <c r="A49" s="103" t="s">
        <v>63</v>
      </c>
      <c r="B49" s="104" t="s">
        <v>595</v>
      </c>
      <c r="C49" s="103" t="s">
        <v>63</v>
      </c>
      <c r="D49" s="103"/>
      <c r="E49" s="103"/>
      <c r="F49" s="103"/>
      <c r="G49" s="103"/>
      <c r="H49" s="103"/>
      <c r="I49" s="103"/>
      <c r="J49" s="103"/>
      <c r="K49" s="111" t="s">
        <v>596</v>
      </c>
      <c r="L49" s="103"/>
      <c r="M49" s="103"/>
      <c r="N49" s="103"/>
      <c r="O49" s="103"/>
      <c r="P49" s="103"/>
      <c r="Q49" s="103"/>
      <c r="R49" s="103"/>
    </row>
    <row r="50" spans="1:18" ht="12" customHeight="1">
      <c r="A50" s="103" t="s">
        <v>64</v>
      </c>
      <c r="B50" s="104" t="s">
        <v>597</v>
      </c>
      <c r="C50" s="103" t="s">
        <v>64</v>
      </c>
      <c r="D50" s="103"/>
      <c r="E50" s="103"/>
      <c r="F50" s="103"/>
      <c r="G50" s="103"/>
      <c r="H50" s="103"/>
      <c r="I50" s="103"/>
      <c r="J50" s="103"/>
      <c r="K50" s="111" t="s">
        <v>598</v>
      </c>
      <c r="L50" s="103"/>
      <c r="M50" s="103"/>
      <c r="N50" s="103"/>
      <c r="O50" s="103"/>
      <c r="P50" s="103"/>
      <c r="Q50" s="103"/>
      <c r="R50" s="103"/>
    </row>
    <row r="51" spans="1:18" ht="12" customHeight="1">
      <c r="A51" s="103" t="s">
        <v>65</v>
      </c>
      <c r="B51" s="104" t="s">
        <v>599</v>
      </c>
      <c r="C51" s="103" t="s">
        <v>65</v>
      </c>
      <c r="D51" s="103"/>
      <c r="E51" s="103"/>
      <c r="F51" s="103"/>
      <c r="G51" s="103"/>
      <c r="H51" s="103"/>
      <c r="I51" s="103"/>
      <c r="J51" s="103"/>
      <c r="K51" s="111" t="s">
        <v>600</v>
      </c>
      <c r="L51" s="103"/>
      <c r="M51" s="103"/>
      <c r="N51" s="103"/>
      <c r="O51" s="103"/>
      <c r="P51" s="103"/>
      <c r="Q51" s="103"/>
      <c r="R51" s="103"/>
    </row>
    <row r="52" spans="1:18" ht="12" customHeight="1">
      <c r="A52" s="103" t="s">
        <v>66</v>
      </c>
      <c r="B52" s="104" t="s">
        <v>601</v>
      </c>
      <c r="C52" s="103" t="s">
        <v>66</v>
      </c>
      <c r="D52" s="103"/>
      <c r="E52" s="103"/>
      <c r="F52" s="103"/>
      <c r="G52" s="103"/>
      <c r="H52" s="103"/>
      <c r="I52" s="103"/>
      <c r="J52" s="103"/>
      <c r="K52" s="111" t="s">
        <v>602</v>
      </c>
      <c r="L52" s="103"/>
      <c r="M52" s="103"/>
      <c r="N52" s="103"/>
      <c r="O52" s="103"/>
      <c r="P52" s="103"/>
      <c r="Q52" s="103"/>
      <c r="R52" s="103"/>
    </row>
    <row r="53" spans="1:18" ht="12" customHeight="1">
      <c r="A53" s="103" t="s">
        <v>67</v>
      </c>
      <c r="B53" s="104" t="s">
        <v>603</v>
      </c>
      <c r="C53" s="103" t="s">
        <v>67</v>
      </c>
      <c r="D53" s="103"/>
      <c r="E53" s="103"/>
      <c r="F53" s="103"/>
      <c r="G53" s="103"/>
      <c r="H53" s="103"/>
      <c r="I53" s="103"/>
      <c r="J53" s="103"/>
      <c r="K53" s="103"/>
      <c r="L53" s="103"/>
      <c r="M53" s="103"/>
      <c r="N53" s="103"/>
      <c r="O53" s="103"/>
      <c r="P53" s="103"/>
      <c r="Q53" s="103"/>
      <c r="R53" s="103"/>
    </row>
    <row r="54" spans="1:18" ht="12" customHeight="1">
      <c r="A54" s="103" t="s">
        <v>68</v>
      </c>
      <c r="B54" s="104" t="s">
        <v>604</v>
      </c>
      <c r="C54" s="103" t="s">
        <v>68</v>
      </c>
      <c r="D54" s="103"/>
      <c r="E54" s="103"/>
      <c r="F54" s="103"/>
      <c r="G54" s="103"/>
      <c r="H54" s="103"/>
      <c r="I54" s="103"/>
      <c r="J54" s="103"/>
      <c r="K54" s="103"/>
      <c r="L54" s="103"/>
      <c r="M54" s="103"/>
      <c r="N54" s="103"/>
      <c r="O54" s="103"/>
      <c r="P54" s="103"/>
      <c r="Q54" s="103"/>
      <c r="R54" s="103"/>
    </row>
    <row r="55" spans="1:18" ht="12" customHeight="1">
      <c r="A55" s="103" t="s">
        <v>69</v>
      </c>
      <c r="B55" s="104" t="s">
        <v>605</v>
      </c>
      <c r="C55" s="103" t="s">
        <v>69</v>
      </c>
      <c r="D55" s="103"/>
      <c r="E55" s="103"/>
      <c r="F55" s="103"/>
      <c r="G55" s="103"/>
      <c r="H55" s="103"/>
      <c r="I55" s="103"/>
      <c r="J55" s="103"/>
      <c r="K55" s="103"/>
      <c r="L55" s="103"/>
      <c r="M55" s="103"/>
      <c r="N55" s="103"/>
      <c r="O55" s="103"/>
      <c r="P55" s="103"/>
      <c r="Q55" s="103"/>
      <c r="R55" s="103"/>
    </row>
    <row r="56" spans="1:18" ht="12" customHeight="1">
      <c r="A56" s="103" t="s">
        <v>163</v>
      </c>
      <c r="B56" s="114" t="s">
        <v>606</v>
      </c>
      <c r="C56" s="117" t="s">
        <v>607</v>
      </c>
      <c r="D56" s="103"/>
      <c r="E56" s="103"/>
      <c r="F56" s="103"/>
      <c r="G56" s="103"/>
      <c r="H56" s="103"/>
      <c r="I56" s="103"/>
      <c r="J56" s="103"/>
      <c r="K56" s="103"/>
      <c r="L56" s="103"/>
      <c r="M56" s="103"/>
      <c r="N56" s="103"/>
      <c r="O56" s="103"/>
      <c r="P56" s="103"/>
      <c r="Q56" s="103"/>
      <c r="R56" s="103"/>
    </row>
    <row r="57" spans="1:18" ht="12" customHeight="1">
      <c r="A57" s="103" t="s">
        <v>70</v>
      </c>
      <c r="B57" s="104" t="s">
        <v>608</v>
      </c>
      <c r="C57" s="103" t="s">
        <v>70</v>
      </c>
      <c r="D57" s="103"/>
      <c r="E57" s="103"/>
      <c r="F57" s="103"/>
      <c r="G57" s="103"/>
      <c r="H57" s="103"/>
      <c r="I57" s="103"/>
      <c r="J57" s="103"/>
      <c r="K57" s="103"/>
      <c r="L57" s="103"/>
      <c r="M57" s="103"/>
      <c r="N57" s="103"/>
      <c r="O57" s="103"/>
      <c r="P57" s="103"/>
      <c r="Q57" s="103"/>
      <c r="R57" s="103"/>
    </row>
    <row r="58" spans="1:18" ht="12" customHeight="1">
      <c r="A58" s="103" t="s">
        <v>71</v>
      </c>
      <c r="B58" s="104" t="s">
        <v>609</v>
      </c>
      <c r="C58" s="103" t="s">
        <v>71</v>
      </c>
      <c r="D58" s="103"/>
      <c r="E58" s="103"/>
      <c r="F58" s="103"/>
      <c r="G58" s="103"/>
      <c r="H58" s="103"/>
      <c r="I58" s="103"/>
      <c r="J58" s="103"/>
      <c r="K58" s="103"/>
      <c r="L58" s="103"/>
      <c r="M58" s="103"/>
      <c r="N58" s="103"/>
      <c r="O58" s="103"/>
      <c r="P58" s="103"/>
      <c r="Q58" s="103"/>
      <c r="R58" s="103"/>
    </row>
    <row r="59" spans="1:18" ht="12" customHeight="1">
      <c r="A59" s="103" t="s">
        <v>72</v>
      </c>
      <c r="B59" s="104" t="s">
        <v>610</v>
      </c>
      <c r="C59" s="103" t="s">
        <v>72</v>
      </c>
      <c r="D59" s="103"/>
      <c r="E59" s="103"/>
      <c r="F59" s="103"/>
      <c r="G59" s="103"/>
      <c r="H59" s="103"/>
      <c r="I59" s="103"/>
      <c r="J59" s="103"/>
      <c r="K59" s="103"/>
      <c r="L59" s="103"/>
      <c r="M59" s="103"/>
      <c r="N59" s="103"/>
      <c r="O59" s="103"/>
      <c r="P59" s="103"/>
      <c r="Q59" s="103"/>
      <c r="R59" s="103"/>
    </row>
    <row r="60" spans="1:18" ht="12" customHeight="1">
      <c r="A60" s="103" t="s">
        <v>73</v>
      </c>
      <c r="B60" s="104" t="s">
        <v>611</v>
      </c>
      <c r="C60" s="112" t="s">
        <v>612</v>
      </c>
      <c r="D60" s="103"/>
      <c r="E60" s="103"/>
      <c r="F60" s="103"/>
      <c r="G60" s="103"/>
      <c r="H60" s="103"/>
      <c r="I60" s="103"/>
      <c r="J60" s="103"/>
      <c r="K60" s="103"/>
      <c r="L60" s="103"/>
      <c r="M60" s="103"/>
      <c r="N60" s="103"/>
      <c r="O60" s="103"/>
      <c r="P60" s="103"/>
      <c r="Q60" s="103"/>
      <c r="R60" s="103"/>
    </row>
    <row r="61" spans="1:18" ht="12" customHeight="1">
      <c r="A61" s="103" t="s">
        <v>13</v>
      </c>
      <c r="B61" s="104" t="s">
        <v>613</v>
      </c>
      <c r="C61" s="103" t="s">
        <v>13</v>
      </c>
      <c r="D61" s="103"/>
      <c r="E61" s="103"/>
      <c r="F61" s="103"/>
      <c r="G61" s="103"/>
      <c r="H61" s="103"/>
      <c r="I61" s="103"/>
      <c r="J61" s="103"/>
      <c r="K61" s="103"/>
      <c r="L61" s="103"/>
      <c r="M61" s="103"/>
      <c r="N61" s="103"/>
      <c r="O61" s="103"/>
      <c r="P61" s="103"/>
      <c r="Q61" s="103"/>
      <c r="R61" s="103"/>
    </row>
    <row r="62" spans="1:18" ht="12" customHeight="1">
      <c r="A62" s="103" t="s">
        <v>74</v>
      </c>
      <c r="B62" s="104" t="s">
        <v>614</v>
      </c>
      <c r="C62" s="112" t="s">
        <v>615</v>
      </c>
      <c r="D62" s="103"/>
      <c r="E62" s="103"/>
      <c r="F62" s="103"/>
      <c r="G62" s="103"/>
      <c r="H62" s="103"/>
      <c r="I62" s="103"/>
      <c r="J62" s="103"/>
      <c r="K62" s="103"/>
      <c r="L62" s="103"/>
      <c r="M62" s="103"/>
      <c r="N62" s="103"/>
      <c r="O62" s="103"/>
      <c r="P62" s="103"/>
      <c r="Q62" s="103"/>
      <c r="R62" s="103"/>
    </row>
    <row r="63" spans="1:18" ht="12" customHeight="1">
      <c r="A63" s="103" t="s">
        <v>75</v>
      </c>
      <c r="B63" s="104" t="s">
        <v>616</v>
      </c>
      <c r="C63" s="103" t="s">
        <v>75</v>
      </c>
      <c r="D63" s="103"/>
      <c r="E63" s="103"/>
      <c r="F63" s="103"/>
      <c r="G63" s="103"/>
      <c r="H63" s="103"/>
      <c r="I63" s="103"/>
      <c r="J63" s="103"/>
      <c r="K63" s="103"/>
      <c r="L63" s="103"/>
      <c r="M63" s="103"/>
      <c r="N63" s="103"/>
      <c r="O63" s="103"/>
      <c r="P63" s="103"/>
      <c r="Q63" s="103"/>
      <c r="R63" s="103"/>
    </row>
    <row r="64" spans="1:18" ht="12" customHeight="1">
      <c r="A64" s="103" t="s">
        <v>76</v>
      </c>
      <c r="B64" s="104" t="s">
        <v>617</v>
      </c>
      <c r="C64" s="103" t="s">
        <v>76</v>
      </c>
      <c r="D64" s="103"/>
      <c r="E64" s="103"/>
      <c r="F64" s="103"/>
      <c r="G64" s="103"/>
      <c r="H64" s="103"/>
      <c r="I64" s="103"/>
      <c r="J64" s="103"/>
      <c r="K64" s="103"/>
      <c r="L64" s="103"/>
      <c r="M64" s="103"/>
      <c r="N64" s="103"/>
      <c r="O64" s="103"/>
      <c r="P64" s="103"/>
      <c r="Q64" s="103"/>
      <c r="R64" s="103"/>
    </row>
    <row r="65" spans="1:18" ht="12" customHeight="1">
      <c r="A65" s="103" t="s">
        <v>77</v>
      </c>
      <c r="B65" s="104" t="s">
        <v>618</v>
      </c>
      <c r="C65" s="103" t="s">
        <v>77</v>
      </c>
      <c r="D65" s="103"/>
      <c r="E65" s="103"/>
      <c r="F65" s="103"/>
      <c r="G65" s="103"/>
      <c r="H65" s="103"/>
      <c r="I65" s="103"/>
      <c r="J65" s="103"/>
      <c r="K65" s="103"/>
      <c r="L65" s="103"/>
      <c r="M65" s="103"/>
      <c r="N65" s="103"/>
      <c r="O65" s="103"/>
      <c r="P65" s="103"/>
      <c r="Q65" s="103"/>
      <c r="R65" s="103"/>
    </row>
    <row r="66" spans="1:18" ht="12" customHeight="1">
      <c r="A66" s="103" t="s">
        <v>78</v>
      </c>
      <c r="B66" s="104" t="s">
        <v>619</v>
      </c>
      <c r="C66" s="103" t="s">
        <v>78</v>
      </c>
      <c r="D66" s="103"/>
      <c r="E66" s="103"/>
      <c r="F66" s="103"/>
      <c r="G66" s="103"/>
      <c r="H66" s="103"/>
      <c r="I66" s="103"/>
      <c r="J66" s="103"/>
      <c r="K66" s="103"/>
      <c r="L66" s="103"/>
      <c r="M66" s="103"/>
      <c r="N66" s="103"/>
      <c r="O66" s="103"/>
      <c r="P66" s="103"/>
      <c r="Q66" s="103"/>
      <c r="R66" s="103"/>
    </row>
    <row r="67" spans="1:18" ht="12" customHeight="1">
      <c r="A67" s="103" t="s">
        <v>79</v>
      </c>
      <c r="B67" s="104" t="s">
        <v>620</v>
      </c>
      <c r="C67" s="103" t="s">
        <v>79</v>
      </c>
      <c r="D67" s="103"/>
      <c r="E67" s="103"/>
      <c r="F67" s="103"/>
      <c r="G67" s="103"/>
      <c r="H67" s="103"/>
      <c r="I67" s="103"/>
      <c r="J67" s="103"/>
      <c r="K67" s="103"/>
      <c r="L67" s="103"/>
      <c r="M67" s="103"/>
      <c r="N67" s="103"/>
      <c r="O67" s="103"/>
      <c r="P67" s="103"/>
      <c r="Q67" s="103"/>
      <c r="R67" s="103"/>
    </row>
    <row r="68" spans="1:18" ht="12" customHeight="1">
      <c r="A68" s="103" t="s">
        <v>80</v>
      </c>
      <c r="B68" s="104" t="s">
        <v>621</v>
      </c>
      <c r="C68" s="103" t="s">
        <v>80</v>
      </c>
      <c r="D68" s="103"/>
      <c r="E68" s="103"/>
      <c r="F68" s="103"/>
      <c r="G68" s="103"/>
      <c r="H68" s="103"/>
      <c r="I68" s="103"/>
      <c r="J68" s="103"/>
      <c r="K68" s="103"/>
      <c r="L68" s="103"/>
      <c r="M68" s="103"/>
      <c r="N68" s="103"/>
      <c r="O68" s="103"/>
      <c r="P68" s="103"/>
      <c r="Q68" s="103"/>
      <c r="R68" s="103"/>
    </row>
    <row r="69" spans="1:18" ht="12" customHeight="1">
      <c r="A69" s="103" t="s">
        <v>81</v>
      </c>
      <c r="B69" s="104" t="s">
        <v>622</v>
      </c>
      <c r="C69" s="103" t="s">
        <v>81</v>
      </c>
      <c r="D69" s="103"/>
      <c r="E69" s="103"/>
      <c r="F69" s="103"/>
      <c r="G69" s="103"/>
      <c r="H69" s="103"/>
      <c r="I69" s="103"/>
      <c r="J69" s="103"/>
      <c r="K69" s="103"/>
      <c r="L69" s="103"/>
      <c r="M69" s="103"/>
      <c r="N69" s="103"/>
      <c r="O69" s="103"/>
      <c r="P69" s="103"/>
      <c r="Q69" s="103"/>
      <c r="R69" s="103"/>
    </row>
    <row r="70" spans="1:18" ht="12" customHeight="1">
      <c r="A70" s="103" t="s">
        <v>82</v>
      </c>
      <c r="B70" s="104" t="s">
        <v>623</v>
      </c>
      <c r="C70" s="103" t="s">
        <v>82</v>
      </c>
      <c r="D70" s="103"/>
      <c r="E70" s="103"/>
      <c r="F70" s="103"/>
      <c r="G70" s="103"/>
      <c r="H70" s="103"/>
      <c r="I70" s="103"/>
      <c r="J70" s="103"/>
      <c r="K70" s="103"/>
      <c r="L70" s="103"/>
      <c r="M70" s="103"/>
      <c r="N70" s="103"/>
      <c r="O70" s="103"/>
      <c r="P70" s="103"/>
      <c r="Q70" s="103"/>
      <c r="R70" s="103"/>
    </row>
    <row r="71" spans="1:18" ht="12" customHeight="1">
      <c r="A71" s="103" t="s">
        <v>86</v>
      </c>
      <c r="B71" s="104" t="s">
        <v>624</v>
      </c>
      <c r="C71" s="103" t="s">
        <v>86</v>
      </c>
      <c r="D71" s="103"/>
      <c r="E71" s="103"/>
      <c r="F71" s="103"/>
      <c r="G71" s="103"/>
      <c r="H71" s="103"/>
      <c r="I71" s="103"/>
      <c r="J71" s="103"/>
      <c r="K71" s="103"/>
      <c r="L71" s="103"/>
      <c r="M71" s="103"/>
      <c r="N71" s="103"/>
      <c r="O71" s="103"/>
      <c r="P71" s="103"/>
      <c r="Q71" s="103"/>
      <c r="R71" s="103"/>
    </row>
    <row r="72" spans="1:18" ht="12" customHeight="1">
      <c r="A72" s="103" t="s">
        <v>87</v>
      </c>
      <c r="B72" s="104" t="s">
        <v>625</v>
      </c>
      <c r="C72" s="103" t="s">
        <v>87</v>
      </c>
      <c r="D72" s="103"/>
      <c r="E72" s="103"/>
      <c r="F72" s="103"/>
      <c r="G72" s="103"/>
      <c r="H72" s="103"/>
      <c r="I72" s="103"/>
      <c r="J72" s="103"/>
      <c r="K72" s="103"/>
      <c r="L72" s="103"/>
      <c r="M72" s="103"/>
      <c r="N72" s="103"/>
      <c r="O72" s="103"/>
      <c r="P72" s="103"/>
      <c r="Q72" s="103"/>
      <c r="R72" s="103"/>
    </row>
    <row r="73" spans="1:18" ht="12" customHeight="1">
      <c r="A73" s="103" t="s">
        <v>88</v>
      </c>
      <c r="B73" s="104" t="s">
        <v>626</v>
      </c>
      <c r="C73" s="103" t="s">
        <v>88</v>
      </c>
      <c r="D73" s="103"/>
      <c r="E73" s="103"/>
      <c r="F73" s="103"/>
      <c r="G73" s="103"/>
      <c r="H73" s="103"/>
      <c r="I73" s="103"/>
      <c r="J73" s="103"/>
      <c r="K73" s="103"/>
      <c r="L73" s="103"/>
      <c r="M73" s="103"/>
      <c r="N73" s="103"/>
      <c r="O73" s="103"/>
      <c r="P73" s="103"/>
      <c r="Q73" s="103"/>
      <c r="R73" s="103"/>
    </row>
    <row r="74" spans="1:18" ht="12" customHeight="1">
      <c r="A74" s="103" t="s">
        <v>89</v>
      </c>
      <c r="B74" s="104" t="s">
        <v>627</v>
      </c>
      <c r="C74" s="103" t="s">
        <v>89</v>
      </c>
      <c r="D74" s="103"/>
      <c r="E74" s="103"/>
      <c r="F74" s="103"/>
      <c r="G74" s="103"/>
      <c r="H74" s="103"/>
      <c r="I74" s="103"/>
      <c r="J74" s="103"/>
      <c r="K74" s="103"/>
      <c r="L74" s="103"/>
      <c r="M74" s="103"/>
      <c r="N74" s="103"/>
      <c r="O74" s="103"/>
      <c r="P74" s="103"/>
      <c r="Q74" s="103"/>
      <c r="R74" s="103"/>
    </row>
    <row r="75" spans="1:18" ht="12" customHeight="1">
      <c r="A75" s="103" t="s">
        <v>90</v>
      </c>
      <c r="B75" s="104" t="s">
        <v>628</v>
      </c>
      <c r="C75" s="103" t="s">
        <v>90</v>
      </c>
      <c r="D75" s="103"/>
      <c r="E75" s="103"/>
      <c r="F75" s="103"/>
      <c r="G75" s="103"/>
      <c r="H75" s="103"/>
      <c r="I75" s="103"/>
      <c r="J75" s="103"/>
      <c r="K75" s="103"/>
      <c r="L75" s="103"/>
      <c r="M75" s="103"/>
      <c r="N75" s="103"/>
      <c r="O75" s="103"/>
      <c r="P75" s="103"/>
      <c r="Q75" s="103"/>
      <c r="R75" s="103"/>
    </row>
    <row r="76" spans="1:18" ht="12" customHeight="1">
      <c r="A76" s="103" t="s">
        <v>91</v>
      </c>
      <c r="B76" s="104" t="s">
        <v>629</v>
      </c>
      <c r="C76" s="103" t="s">
        <v>91</v>
      </c>
      <c r="D76" s="103"/>
      <c r="E76" s="103"/>
      <c r="F76" s="103"/>
      <c r="G76" s="103"/>
      <c r="H76" s="103"/>
      <c r="I76" s="103"/>
      <c r="J76" s="103"/>
      <c r="K76" s="103"/>
      <c r="L76" s="103"/>
      <c r="M76" s="103"/>
      <c r="N76" s="103"/>
      <c r="O76" s="103"/>
      <c r="P76" s="103"/>
      <c r="Q76" s="103"/>
      <c r="R76" s="103"/>
    </row>
    <row r="77" spans="1:18" ht="12" customHeight="1">
      <c r="A77" s="103" t="s">
        <v>92</v>
      </c>
      <c r="B77" s="104" t="s">
        <v>630</v>
      </c>
      <c r="C77" s="112" t="s">
        <v>631</v>
      </c>
      <c r="D77" s="103"/>
      <c r="E77" s="103"/>
      <c r="F77" s="103"/>
      <c r="G77" s="103"/>
      <c r="H77" s="103"/>
      <c r="I77" s="103"/>
      <c r="J77" s="103"/>
      <c r="K77" s="103"/>
      <c r="L77" s="103"/>
      <c r="M77" s="103"/>
      <c r="N77" s="103"/>
      <c r="O77" s="103"/>
      <c r="P77" s="103"/>
      <c r="Q77" s="103"/>
      <c r="R77" s="103"/>
    </row>
    <row r="78" spans="1:18" ht="12" customHeight="1">
      <c r="A78" s="103" t="s">
        <v>18</v>
      </c>
      <c r="B78" s="104" t="s">
        <v>632</v>
      </c>
      <c r="C78" s="103" t="s">
        <v>18</v>
      </c>
      <c r="D78" s="103"/>
      <c r="E78" s="103"/>
      <c r="F78" s="103"/>
      <c r="G78" s="103"/>
      <c r="H78" s="103"/>
      <c r="I78" s="103"/>
      <c r="J78" s="103"/>
      <c r="K78" s="103"/>
      <c r="L78" s="103"/>
      <c r="M78" s="103"/>
      <c r="N78" s="103"/>
      <c r="O78" s="103"/>
      <c r="P78" s="103"/>
      <c r="Q78" s="103"/>
      <c r="R78" s="103"/>
    </row>
    <row r="79" spans="1:18" ht="12" customHeight="1">
      <c r="A79" s="103" t="s">
        <v>93</v>
      </c>
      <c r="B79" s="104" t="s">
        <v>633</v>
      </c>
      <c r="C79" s="103" t="s">
        <v>93</v>
      </c>
      <c r="D79" s="103"/>
      <c r="E79" s="103"/>
      <c r="F79" s="103"/>
      <c r="G79" s="103"/>
      <c r="H79" s="103"/>
      <c r="I79" s="103"/>
      <c r="J79" s="103"/>
      <c r="K79" s="103"/>
      <c r="L79" s="103"/>
      <c r="M79" s="103"/>
      <c r="N79" s="103"/>
      <c r="O79" s="103"/>
      <c r="P79" s="103"/>
      <c r="Q79" s="103"/>
      <c r="R79" s="103"/>
    </row>
    <row r="80" spans="1:18" ht="12" customHeight="1">
      <c r="A80" s="103" t="s">
        <v>94</v>
      </c>
      <c r="B80" s="104" t="s">
        <v>634</v>
      </c>
      <c r="C80" s="103" t="s">
        <v>94</v>
      </c>
      <c r="D80" s="103"/>
      <c r="E80" s="103"/>
      <c r="F80" s="103"/>
      <c r="G80" s="103"/>
      <c r="H80" s="103"/>
      <c r="I80" s="103"/>
      <c r="J80" s="103"/>
      <c r="K80" s="103"/>
      <c r="L80" s="103"/>
      <c r="M80" s="103"/>
      <c r="N80" s="103"/>
      <c r="O80" s="103"/>
      <c r="P80" s="103"/>
      <c r="Q80" s="103"/>
      <c r="R80" s="103"/>
    </row>
    <row r="81" spans="1:18" ht="12" customHeight="1">
      <c r="A81" s="103" t="s">
        <v>95</v>
      </c>
      <c r="B81" s="104" t="s">
        <v>635</v>
      </c>
      <c r="C81" s="103" t="s">
        <v>95</v>
      </c>
      <c r="D81" s="103"/>
      <c r="E81" s="103"/>
      <c r="F81" s="103"/>
      <c r="G81" s="103"/>
      <c r="H81" s="103"/>
      <c r="I81" s="103"/>
      <c r="J81" s="103"/>
      <c r="K81" s="103"/>
      <c r="L81" s="103"/>
      <c r="M81" s="103"/>
      <c r="N81" s="103"/>
      <c r="O81" s="103"/>
      <c r="P81" s="103"/>
      <c r="Q81" s="103"/>
      <c r="R81" s="103"/>
    </row>
    <row r="82" spans="1:18" ht="12" customHeight="1">
      <c r="A82" s="103" t="s">
        <v>96</v>
      </c>
      <c r="B82" s="104" t="s">
        <v>636</v>
      </c>
      <c r="C82" s="112" t="s">
        <v>637</v>
      </c>
      <c r="D82" s="103"/>
      <c r="E82" s="103"/>
      <c r="F82" s="103"/>
      <c r="G82" s="103"/>
      <c r="H82" s="103"/>
      <c r="I82" s="103"/>
      <c r="J82" s="103"/>
      <c r="K82" s="103"/>
      <c r="L82" s="103"/>
      <c r="M82" s="103"/>
      <c r="N82" s="103"/>
      <c r="O82" s="103"/>
      <c r="P82" s="103"/>
      <c r="Q82" s="103"/>
      <c r="R82" s="103"/>
    </row>
    <row r="83" spans="1:18" ht="12" customHeight="1">
      <c r="A83" s="103" t="s">
        <v>97</v>
      </c>
      <c r="B83" s="104" t="s">
        <v>638</v>
      </c>
      <c r="C83" s="112" t="s">
        <v>639</v>
      </c>
      <c r="D83" s="103"/>
      <c r="E83" s="103"/>
      <c r="F83" s="103"/>
      <c r="G83" s="103"/>
      <c r="H83" s="103"/>
      <c r="I83" s="103"/>
      <c r="J83" s="103"/>
      <c r="K83" s="103"/>
      <c r="L83" s="103"/>
      <c r="M83" s="103"/>
      <c r="N83" s="103"/>
      <c r="O83" s="103"/>
      <c r="P83" s="103"/>
      <c r="Q83" s="103"/>
      <c r="R83" s="103"/>
    </row>
    <row r="84" spans="1:18" ht="12" customHeight="1">
      <c r="A84" s="103" t="s">
        <v>98</v>
      </c>
      <c r="B84" s="104" t="s">
        <v>640</v>
      </c>
      <c r="C84" s="103" t="s">
        <v>98</v>
      </c>
      <c r="D84" s="103"/>
      <c r="E84" s="103"/>
      <c r="F84" s="103"/>
      <c r="G84" s="103"/>
      <c r="H84" s="103"/>
      <c r="I84" s="103"/>
      <c r="J84" s="103"/>
      <c r="K84" s="103"/>
      <c r="L84" s="103"/>
      <c r="M84" s="103"/>
      <c r="N84" s="103"/>
      <c r="O84" s="103"/>
      <c r="P84" s="103"/>
      <c r="Q84" s="103"/>
      <c r="R84" s="103"/>
    </row>
    <row r="85" spans="1:18" ht="12" customHeight="1">
      <c r="A85" s="103" t="s">
        <v>99</v>
      </c>
      <c r="B85" s="104" t="s">
        <v>641</v>
      </c>
      <c r="C85" s="103" t="s">
        <v>99</v>
      </c>
      <c r="D85" s="103"/>
      <c r="E85" s="103"/>
      <c r="F85" s="103"/>
      <c r="G85" s="103"/>
      <c r="H85" s="103"/>
      <c r="I85" s="103"/>
      <c r="J85" s="103"/>
      <c r="K85" s="103"/>
      <c r="L85" s="103"/>
      <c r="M85" s="103"/>
      <c r="N85" s="103"/>
      <c r="O85" s="103"/>
      <c r="P85" s="103"/>
      <c r="Q85" s="103"/>
      <c r="R85" s="103"/>
    </row>
    <row r="86" spans="1:18" ht="12" customHeight="1">
      <c r="A86" s="103" t="s">
        <v>100</v>
      </c>
      <c r="B86" s="104" t="s">
        <v>642</v>
      </c>
      <c r="C86" s="103" t="s">
        <v>100</v>
      </c>
      <c r="D86" s="103"/>
      <c r="E86" s="103"/>
      <c r="F86" s="103"/>
      <c r="G86" s="103"/>
      <c r="H86" s="103"/>
      <c r="I86" s="103"/>
      <c r="J86" s="103"/>
      <c r="K86" s="103"/>
      <c r="L86" s="103"/>
      <c r="M86" s="103"/>
      <c r="N86" s="103"/>
      <c r="O86" s="103"/>
      <c r="P86" s="103"/>
      <c r="Q86" s="103"/>
      <c r="R86" s="103"/>
    </row>
    <row r="87" spans="1:18" ht="12" customHeight="1">
      <c r="A87" s="104"/>
      <c r="B87" s="118"/>
      <c r="C87" s="119" t="s">
        <v>23</v>
      </c>
      <c r="D87" s="103"/>
      <c r="E87" s="103"/>
      <c r="F87" s="103"/>
      <c r="G87" s="103"/>
      <c r="H87" s="103"/>
      <c r="I87" s="103"/>
      <c r="J87" s="103"/>
      <c r="K87" s="103"/>
      <c r="L87" s="103"/>
      <c r="M87" s="103"/>
      <c r="N87" s="103"/>
      <c r="O87" s="103"/>
      <c r="P87" s="103"/>
      <c r="Q87" s="103"/>
      <c r="R87" s="103"/>
    </row>
    <row r="88" spans="1:18" ht="12" customHeight="1">
      <c r="A88" s="103"/>
      <c r="B88" s="103"/>
      <c r="C88" s="103"/>
      <c r="D88" s="103"/>
      <c r="E88" s="103"/>
      <c r="F88" s="103"/>
      <c r="G88" s="103"/>
      <c r="H88" s="103"/>
      <c r="I88" s="103"/>
      <c r="J88" s="103"/>
      <c r="K88" s="103"/>
      <c r="L88" s="103"/>
      <c r="M88" s="103"/>
      <c r="N88" s="103"/>
      <c r="O88" s="103"/>
      <c r="P88" s="103"/>
      <c r="Q88" s="103"/>
      <c r="R88" s="103"/>
    </row>
    <row r="89" spans="1:18" ht="12" customHeight="1">
      <c r="A89" s="103"/>
      <c r="B89" s="103"/>
      <c r="C89" s="103"/>
      <c r="D89" s="103"/>
      <c r="E89" s="103"/>
      <c r="F89" s="103"/>
      <c r="G89" s="103"/>
      <c r="H89" s="103"/>
      <c r="I89" s="103"/>
      <c r="J89" s="103"/>
      <c r="K89" s="103"/>
      <c r="L89" s="103"/>
      <c r="M89" s="103"/>
      <c r="N89" s="103"/>
      <c r="O89" s="103"/>
      <c r="P89" s="103"/>
      <c r="Q89" s="103"/>
      <c r="R89" s="103"/>
    </row>
    <row r="90" spans="1:18" ht="12" customHeight="1">
      <c r="A90" s="103" t="s">
        <v>27</v>
      </c>
      <c r="B90" s="104" t="s">
        <v>643</v>
      </c>
      <c r="C90" s="103"/>
      <c r="D90" s="103"/>
      <c r="E90" s="103"/>
      <c r="F90" s="103"/>
      <c r="G90" s="103"/>
      <c r="H90" s="103"/>
      <c r="I90" s="103"/>
      <c r="J90" s="103"/>
      <c r="K90" s="103"/>
      <c r="L90" s="103"/>
      <c r="M90" s="103"/>
      <c r="N90" s="103"/>
      <c r="O90" s="103"/>
      <c r="P90" s="103"/>
      <c r="Q90" s="103"/>
      <c r="R90" s="103"/>
    </row>
    <row r="91" spans="1:18" ht="12" customHeight="1">
      <c r="A91" s="103" t="s">
        <v>28</v>
      </c>
      <c r="B91" s="104" t="s">
        <v>644</v>
      </c>
      <c r="C91" s="103"/>
      <c r="D91" s="103"/>
      <c r="E91" s="103"/>
      <c r="F91" s="103"/>
      <c r="G91" s="103"/>
      <c r="H91" s="103"/>
      <c r="I91" s="103"/>
      <c r="J91" s="103"/>
      <c r="K91" s="103"/>
      <c r="L91" s="103"/>
      <c r="M91" s="103"/>
      <c r="N91" s="103"/>
      <c r="O91" s="103"/>
      <c r="P91" s="103"/>
      <c r="Q91" s="103"/>
      <c r="R91" s="103"/>
    </row>
    <row r="92" spans="1:18" ht="12" customHeight="1">
      <c r="A92" s="103" t="s">
        <v>29</v>
      </c>
      <c r="B92" s="104" t="s">
        <v>645</v>
      </c>
      <c r="C92" s="103"/>
      <c r="D92" s="103"/>
      <c r="E92" s="103"/>
      <c r="F92" s="103"/>
      <c r="G92" s="103"/>
      <c r="H92" s="103"/>
      <c r="I92" s="103"/>
      <c r="J92" s="103"/>
      <c r="K92" s="103"/>
      <c r="L92" s="103"/>
      <c r="M92" s="103"/>
      <c r="N92" s="103"/>
      <c r="O92" s="103"/>
      <c r="P92" s="103"/>
      <c r="Q92" s="103"/>
      <c r="R92" s="103"/>
    </row>
    <row r="93" spans="1:18" ht="12" customHeight="1">
      <c r="A93" s="103" t="s">
        <v>30</v>
      </c>
      <c r="B93" s="104" t="s">
        <v>1235</v>
      </c>
      <c r="C93" s="103"/>
      <c r="D93" s="103"/>
      <c r="E93" s="103"/>
      <c r="F93" s="103"/>
      <c r="G93" s="103"/>
      <c r="H93" s="103"/>
      <c r="I93" s="103"/>
      <c r="J93" s="103"/>
      <c r="K93" s="103"/>
      <c r="L93" s="103"/>
      <c r="M93" s="103"/>
      <c r="N93" s="103"/>
      <c r="O93" s="103"/>
      <c r="P93" s="103"/>
      <c r="Q93" s="103"/>
      <c r="R93" s="103"/>
    </row>
    <row r="94" spans="1:18" ht="12" customHeight="1">
      <c r="A94" s="103" t="s">
        <v>31</v>
      </c>
      <c r="B94" s="104" t="s">
        <v>646</v>
      </c>
      <c r="C94" s="103"/>
      <c r="D94" s="103"/>
      <c r="E94" s="103"/>
      <c r="F94" s="103"/>
      <c r="G94" s="103"/>
      <c r="H94" s="103"/>
      <c r="I94" s="103"/>
      <c r="J94" s="103"/>
      <c r="K94" s="103"/>
      <c r="L94" s="103"/>
      <c r="M94" s="103"/>
      <c r="N94" s="103"/>
      <c r="O94" s="103"/>
      <c r="P94" s="103"/>
      <c r="Q94" s="103"/>
      <c r="R94" s="103"/>
    </row>
    <row r="95" spans="1:18" ht="12" customHeight="1">
      <c r="A95" s="103" t="s">
        <v>32</v>
      </c>
      <c r="B95" s="104" t="s">
        <v>647</v>
      </c>
      <c r="C95" s="103"/>
      <c r="D95" s="103"/>
      <c r="E95" s="103"/>
      <c r="F95" s="103"/>
      <c r="G95" s="103"/>
      <c r="H95" s="103"/>
      <c r="I95" s="103"/>
      <c r="J95" s="103"/>
      <c r="K95" s="103"/>
      <c r="L95" s="103"/>
      <c r="M95" s="103"/>
      <c r="N95" s="103"/>
      <c r="O95" s="103"/>
      <c r="P95" s="103"/>
      <c r="Q95" s="103"/>
      <c r="R95" s="103"/>
    </row>
    <row r="96" spans="1:18" ht="12" customHeight="1">
      <c r="A96" s="103" t="s">
        <v>33</v>
      </c>
      <c r="B96" s="104" t="s">
        <v>648</v>
      </c>
      <c r="C96" s="103"/>
      <c r="D96" s="103"/>
      <c r="E96" s="103"/>
      <c r="F96" s="103"/>
      <c r="G96" s="103"/>
      <c r="H96" s="103"/>
      <c r="I96" s="103"/>
      <c r="J96" s="103"/>
      <c r="K96" s="103"/>
      <c r="L96" s="103"/>
      <c r="M96" s="103"/>
      <c r="N96" s="103"/>
      <c r="O96" s="103"/>
      <c r="P96" s="103"/>
      <c r="Q96" s="103"/>
      <c r="R96" s="103"/>
    </row>
    <row r="97" spans="1:18" ht="12" customHeight="1">
      <c r="A97" s="103" t="s">
        <v>34</v>
      </c>
      <c r="B97" s="104" t="s">
        <v>649</v>
      </c>
      <c r="C97" s="103"/>
      <c r="D97" s="103"/>
      <c r="E97" s="103"/>
      <c r="F97" s="103"/>
      <c r="G97" s="103"/>
      <c r="H97" s="103"/>
      <c r="I97" s="103"/>
      <c r="J97" s="103"/>
      <c r="K97" s="103"/>
      <c r="L97" s="103"/>
      <c r="M97" s="103"/>
      <c r="N97" s="103"/>
      <c r="O97" s="103"/>
      <c r="P97" s="103"/>
      <c r="Q97" s="103"/>
      <c r="R97" s="103"/>
    </row>
    <row r="98" spans="1:18" ht="12" customHeight="1">
      <c r="A98" s="103" t="s">
        <v>35</v>
      </c>
      <c r="B98" s="104" t="s">
        <v>650</v>
      </c>
      <c r="C98" s="103"/>
      <c r="D98" s="103"/>
      <c r="E98" s="103"/>
      <c r="F98" s="103"/>
      <c r="G98" s="103"/>
      <c r="H98" s="103"/>
      <c r="I98" s="103"/>
      <c r="J98" s="103"/>
      <c r="K98" s="103"/>
      <c r="L98" s="103"/>
      <c r="M98" s="103"/>
      <c r="N98" s="103"/>
      <c r="O98" s="103"/>
      <c r="P98" s="103"/>
      <c r="Q98" s="103"/>
      <c r="R98" s="103"/>
    </row>
    <row r="99" spans="1:18" ht="12" customHeight="1">
      <c r="A99" s="103" t="s">
        <v>36</v>
      </c>
      <c r="B99" s="104" t="s">
        <v>914</v>
      </c>
      <c r="C99" s="103"/>
      <c r="D99" s="103"/>
      <c r="E99" s="103"/>
      <c r="F99" s="103"/>
      <c r="G99" s="103"/>
      <c r="H99" s="103"/>
      <c r="I99" s="103"/>
      <c r="J99" s="103"/>
      <c r="K99" s="103"/>
      <c r="L99" s="103"/>
      <c r="M99" s="103"/>
      <c r="N99" s="103"/>
      <c r="O99" s="103"/>
      <c r="P99" s="103"/>
      <c r="Q99" s="103"/>
      <c r="R99" s="103"/>
    </row>
    <row r="100" spans="1:18" ht="12" customHeight="1">
      <c r="A100" s="281" t="s">
        <v>37</v>
      </c>
      <c r="B100" s="104" t="s">
        <v>651</v>
      </c>
      <c r="C100" s="103"/>
      <c r="D100" s="103"/>
      <c r="E100" s="103"/>
      <c r="F100" s="103"/>
      <c r="G100" s="103"/>
      <c r="H100" s="103"/>
      <c r="I100" s="103"/>
      <c r="J100" s="103"/>
      <c r="K100" s="103"/>
      <c r="L100" s="103"/>
      <c r="M100" s="103"/>
      <c r="N100" s="103"/>
      <c r="O100" s="120"/>
      <c r="P100" s="103"/>
      <c r="Q100" s="103"/>
      <c r="R100" s="103"/>
    </row>
    <row r="101" spans="1:18" ht="12" customHeight="1">
      <c r="A101" s="281" t="s">
        <v>535</v>
      </c>
      <c r="B101" s="104" t="s">
        <v>652</v>
      </c>
      <c r="C101" s="103"/>
      <c r="D101" s="103"/>
      <c r="E101" s="103"/>
      <c r="F101" s="103"/>
      <c r="G101" s="103"/>
      <c r="H101" s="103"/>
      <c r="I101" s="103"/>
      <c r="J101" s="103"/>
      <c r="K101" s="103"/>
      <c r="L101" s="103"/>
      <c r="M101" s="103"/>
      <c r="N101" s="103"/>
      <c r="O101" s="120"/>
      <c r="P101" s="103"/>
      <c r="Q101" s="103"/>
      <c r="R101" s="103"/>
    </row>
    <row r="102" spans="1:18" ht="12" customHeight="1">
      <c r="A102" s="281" t="s">
        <v>538</v>
      </c>
      <c r="B102" s="104" t="s">
        <v>653</v>
      </c>
      <c r="C102" s="103"/>
      <c r="D102" s="103"/>
      <c r="E102" s="103"/>
      <c r="F102" s="103"/>
      <c r="G102" s="103"/>
      <c r="H102" s="103"/>
      <c r="I102" s="103"/>
      <c r="J102" s="103"/>
      <c r="K102" s="103"/>
      <c r="L102" s="103"/>
      <c r="M102" s="103"/>
      <c r="N102" s="103"/>
      <c r="O102" s="120"/>
      <c r="P102" s="103"/>
      <c r="Q102" s="103"/>
      <c r="R102" s="103"/>
    </row>
    <row r="103" spans="1:18" ht="12" customHeight="1">
      <c r="A103" s="281" t="s">
        <v>542</v>
      </c>
      <c r="B103" s="104" t="s">
        <v>1234</v>
      </c>
      <c r="C103" s="103"/>
      <c r="D103" s="103"/>
      <c r="E103" s="103"/>
      <c r="F103" s="103"/>
      <c r="G103" s="103"/>
      <c r="H103" s="103"/>
      <c r="I103" s="103"/>
      <c r="J103" s="103"/>
      <c r="K103" s="103"/>
      <c r="L103" s="103"/>
      <c r="M103" s="103"/>
      <c r="N103" s="103"/>
      <c r="O103" s="120"/>
      <c r="P103" s="103"/>
      <c r="Q103" s="103"/>
      <c r="R103" s="103"/>
    </row>
    <row r="104" spans="1:18" ht="12" customHeight="1">
      <c r="A104" s="103" t="s">
        <v>38</v>
      </c>
      <c r="B104" s="104" t="s">
        <v>654</v>
      </c>
      <c r="C104" s="103"/>
      <c r="D104" s="103"/>
      <c r="E104" s="103"/>
      <c r="F104" s="103"/>
      <c r="G104" s="103"/>
      <c r="H104" s="103"/>
      <c r="I104" s="103"/>
      <c r="J104" s="103"/>
      <c r="K104" s="103"/>
      <c r="L104" s="103"/>
      <c r="M104" s="103"/>
      <c r="N104" s="103"/>
      <c r="O104" s="120"/>
      <c r="P104" s="103"/>
      <c r="Q104" s="103"/>
      <c r="R104" s="103"/>
    </row>
    <row r="105" spans="1:18" ht="12" customHeight="1">
      <c r="A105" s="103" t="s">
        <v>39</v>
      </c>
      <c r="B105" s="104" t="s">
        <v>655</v>
      </c>
      <c r="C105" s="103"/>
      <c r="D105" s="103"/>
      <c r="E105" s="103"/>
      <c r="F105" s="103"/>
      <c r="G105" s="103"/>
      <c r="H105" s="103"/>
      <c r="I105" s="103"/>
      <c r="J105" s="103"/>
      <c r="K105" s="103"/>
      <c r="L105" s="103"/>
      <c r="M105" s="103"/>
      <c r="N105" s="103"/>
      <c r="O105" s="120"/>
      <c r="P105" s="103"/>
      <c r="Q105" s="103"/>
      <c r="R105" s="103"/>
    </row>
    <row r="106" spans="1:18" ht="12" customHeight="1">
      <c r="A106" s="103" t="s">
        <v>40</v>
      </c>
      <c r="B106" s="104" t="s">
        <v>656</v>
      </c>
      <c r="C106" s="103"/>
      <c r="D106" s="103"/>
      <c r="E106" s="103"/>
      <c r="F106" s="103"/>
      <c r="G106" s="103"/>
      <c r="H106" s="103"/>
      <c r="I106" s="103"/>
      <c r="J106" s="103"/>
      <c r="K106" s="103"/>
      <c r="L106" s="103"/>
      <c r="M106" s="103"/>
      <c r="N106" s="103"/>
      <c r="O106" s="120"/>
      <c r="P106" s="103"/>
      <c r="Q106" s="103"/>
      <c r="R106" s="103"/>
    </row>
    <row r="107" spans="1:18" ht="12" customHeight="1">
      <c r="A107" s="103" t="s">
        <v>41</v>
      </c>
      <c r="B107" s="104" t="s">
        <v>657</v>
      </c>
      <c r="C107" s="103"/>
      <c r="D107" s="103"/>
      <c r="E107" s="103"/>
      <c r="F107" s="103"/>
      <c r="G107" s="103"/>
      <c r="H107" s="103"/>
      <c r="I107" s="103"/>
      <c r="J107" s="103"/>
      <c r="K107" s="103"/>
      <c r="L107" s="103"/>
      <c r="M107" s="103"/>
      <c r="N107" s="103"/>
      <c r="O107" s="120"/>
      <c r="P107" s="103"/>
      <c r="Q107" s="103"/>
      <c r="R107" s="103"/>
    </row>
    <row r="108" spans="1:18" ht="12" customHeight="1">
      <c r="A108" s="103" t="s">
        <v>42</v>
      </c>
      <c r="B108" s="104" t="s">
        <v>658</v>
      </c>
      <c r="C108" s="103"/>
      <c r="D108" s="103"/>
      <c r="E108" s="103"/>
      <c r="F108" s="103"/>
      <c r="G108" s="103"/>
      <c r="H108" s="103"/>
      <c r="I108" s="103"/>
      <c r="J108" s="103"/>
      <c r="K108" s="103"/>
      <c r="L108" s="103"/>
      <c r="M108" s="120"/>
      <c r="N108" s="103"/>
      <c r="O108" s="120"/>
      <c r="P108" s="103"/>
      <c r="Q108" s="103"/>
      <c r="R108" s="103"/>
    </row>
    <row r="109" spans="1:18" ht="12" customHeight="1">
      <c r="A109" s="103" t="s">
        <v>43</v>
      </c>
      <c r="B109" s="104" t="s">
        <v>659</v>
      </c>
      <c r="C109" s="103"/>
      <c r="D109" s="103"/>
      <c r="E109" s="103"/>
      <c r="F109" s="103"/>
      <c r="G109" s="103"/>
      <c r="H109" s="103"/>
      <c r="I109" s="103"/>
      <c r="J109" s="103"/>
      <c r="K109" s="103"/>
      <c r="L109" s="103"/>
      <c r="M109" s="120"/>
      <c r="N109" s="103"/>
      <c r="O109" s="120"/>
      <c r="P109" s="103"/>
      <c r="Q109" s="103"/>
      <c r="R109" s="103"/>
    </row>
    <row r="110" spans="1:18" ht="12" customHeight="1">
      <c r="A110" s="103" t="s">
        <v>44</v>
      </c>
      <c r="B110" s="104" t="s">
        <v>660</v>
      </c>
      <c r="C110" s="103"/>
      <c r="D110" s="103"/>
      <c r="E110" s="103"/>
      <c r="F110" s="103"/>
      <c r="G110" s="103"/>
      <c r="H110" s="103"/>
      <c r="I110" s="103"/>
      <c r="J110" s="103"/>
      <c r="K110" s="103"/>
      <c r="L110" s="103"/>
      <c r="M110" s="120"/>
      <c r="N110" s="103"/>
      <c r="O110" s="120"/>
      <c r="P110" s="103"/>
      <c r="Q110" s="103"/>
      <c r="R110" s="103"/>
    </row>
    <row r="111" spans="1:18" ht="12" customHeight="1">
      <c r="A111" s="103" t="s">
        <v>45</v>
      </c>
      <c r="B111" s="104" t="s">
        <v>661</v>
      </c>
      <c r="C111" s="103"/>
      <c r="D111" s="103"/>
      <c r="E111" s="103"/>
      <c r="F111" s="103"/>
      <c r="G111" s="103"/>
      <c r="H111" s="103"/>
      <c r="I111" s="103"/>
      <c r="J111" s="103"/>
      <c r="K111" s="103"/>
      <c r="L111" s="103"/>
      <c r="M111" s="120"/>
      <c r="N111" s="103"/>
      <c r="O111" s="120"/>
      <c r="P111" s="103"/>
      <c r="Q111" s="103"/>
      <c r="R111" s="103"/>
    </row>
    <row r="112" spans="1:18" ht="12" customHeight="1">
      <c r="A112" s="103" t="s">
        <v>46</v>
      </c>
      <c r="B112" s="104" t="s">
        <v>662</v>
      </c>
      <c r="C112" s="103"/>
      <c r="D112" s="103"/>
      <c r="E112" s="103"/>
      <c r="F112" s="103"/>
      <c r="G112" s="103"/>
      <c r="H112" s="103"/>
      <c r="I112" s="103"/>
      <c r="J112" s="103"/>
      <c r="K112" s="103"/>
      <c r="L112" s="103"/>
      <c r="M112" s="120"/>
      <c r="N112" s="103"/>
      <c r="O112" s="120"/>
      <c r="P112" s="103"/>
      <c r="Q112" s="103"/>
      <c r="R112" s="103"/>
    </row>
    <row r="113" spans="1:18" ht="12" customHeight="1">
      <c r="A113" s="103" t="s">
        <v>47</v>
      </c>
      <c r="B113" s="104" t="s">
        <v>663</v>
      </c>
      <c r="C113" s="103"/>
      <c r="D113" s="103"/>
      <c r="E113" s="103"/>
      <c r="F113" s="103"/>
      <c r="G113" s="103"/>
      <c r="H113" s="103"/>
      <c r="I113" s="103"/>
      <c r="J113" s="103"/>
      <c r="K113" s="103"/>
      <c r="L113" s="103"/>
      <c r="M113" s="120"/>
      <c r="N113" s="103"/>
      <c r="O113" s="120"/>
      <c r="P113" s="103"/>
      <c r="Q113" s="103"/>
      <c r="R113" s="103"/>
    </row>
    <row r="114" spans="1:18" ht="12" customHeight="1">
      <c r="A114" s="103" t="s">
        <v>48</v>
      </c>
      <c r="B114" s="104" t="s">
        <v>664</v>
      </c>
      <c r="C114" s="103"/>
      <c r="D114" s="103"/>
      <c r="E114" s="103"/>
      <c r="F114" s="103"/>
      <c r="G114" s="103"/>
      <c r="H114" s="103"/>
      <c r="I114" s="103"/>
      <c r="J114" s="103"/>
      <c r="K114" s="103"/>
      <c r="L114" s="103"/>
      <c r="M114" s="120"/>
      <c r="N114" s="103"/>
      <c r="O114" s="120"/>
      <c r="P114" s="103"/>
      <c r="Q114" s="103"/>
      <c r="R114" s="103"/>
    </row>
    <row r="115" spans="1:18" ht="12" customHeight="1">
      <c r="A115" s="103" t="s">
        <v>49</v>
      </c>
      <c r="B115" s="104" t="s">
        <v>665</v>
      </c>
      <c r="C115" s="103"/>
      <c r="D115" s="103"/>
      <c r="E115" s="103"/>
      <c r="F115" s="103"/>
      <c r="G115" s="103"/>
      <c r="H115" s="103"/>
      <c r="I115" s="103"/>
      <c r="J115" s="103"/>
      <c r="K115" s="103"/>
      <c r="L115" s="103"/>
      <c r="M115" s="120"/>
      <c r="N115" s="103"/>
      <c r="O115" s="120"/>
      <c r="P115" s="103"/>
      <c r="Q115" s="103"/>
      <c r="R115" s="103"/>
    </row>
    <row r="116" spans="1:18" ht="12" customHeight="1">
      <c r="A116" s="103" t="s">
        <v>50</v>
      </c>
      <c r="B116" s="104" t="s">
        <v>1233</v>
      </c>
      <c r="C116" s="103"/>
      <c r="D116" s="103"/>
      <c r="E116" s="103"/>
      <c r="F116" s="103"/>
      <c r="G116" s="103"/>
      <c r="H116" s="103"/>
      <c r="I116" s="103"/>
      <c r="J116" s="103"/>
      <c r="K116" s="103"/>
      <c r="L116" s="103"/>
      <c r="M116" s="120"/>
      <c r="N116" s="103"/>
      <c r="O116" s="120"/>
      <c r="P116" s="103"/>
      <c r="Q116" s="103"/>
      <c r="R116" s="103"/>
    </row>
    <row r="117" spans="1:18" ht="12" customHeight="1">
      <c r="A117" s="103" t="s">
        <v>51</v>
      </c>
      <c r="B117" s="104" t="s">
        <v>666</v>
      </c>
      <c r="C117" s="103"/>
      <c r="D117" s="103"/>
      <c r="E117" s="103"/>
      <c r="F117" s="103"/>
      <c r="G117" s="103"/>
      <c r="H117" s="103"/>
      <c r="I117" s="103"/>
      <c r="J117" s="103"/>
      <c r="K117" s="103"/>
      <c r="L117" s="103"/>
      <c r="M117" s="120"/>
      <c r="N117" s="103"/>
      <c r="O117" s="120"/>
      <c r="P117" s="103"/>
      <c r="Q117" s="103"/>
      <c r="R117" s="103"/>
    </row>
    <row r="118" spans="1:18" ht="12" customHeight="1">
      <c r="A118" s="103" t="s">
        <v>52</v>
      </c>
      <c r="B118" s="104" t="s">
        <v>667</v>
      </c>
      <c r="C118" s="103"/>
      <c r="D118" s="103"/>
      <c r="E118" s="103"/>
      <c r="F118" s="103"/>
      <c r="G118" s="103"/>
      <c r="H118" s="103"/>
      <c r="I118" s="103"/>
      <c r="J118" s="103"/>
      <c r="K118" s="103"/>
      <c r="L118" s="103"/>
      <c r="M118" s="120"/>
      <c r="N118" s="103"/>
      <c r="O118" s="120"/>
      <c r="P118" s="103"/>
      <c r="Q118" s="103"/>
      <c r="R118" s="103"/>
    </row>
    <row r="119" spans="1:18" ht="12" customHeight="1">
      <c r="A119" s="103" t="s">
        <v>53</v>
      </c>
      <c r="B119" s="104" t="s">
        <v>668</v>
      </c>
      <c r="C119" s="103"/>
      <c r="D119" s="103"/>
      <c r="E119" s="103"/>
      <c r="F119" s="103"/>
      <c r="G119" s="103"/>
      <c r="H119" s="103"/>
      <c r="I119" s="103"/>
      <c r="J119" s="103"/>
      <c r="K119" s="103"/>
      <c r="L119" s="103"/>
      <c r="M119" s="120"/>
      <c r="N119" s="103"/>
      <c r="O119" s="120"/>
      <c r="P119" s="103"/>
      <c r="Q119" s="103"/>
      <c r="R119" s="103"/>
    </row>
    <row r="120" spans="1:18" ht="12" customHeight="1">
      <c r="A120" s="103" t="s">
        <v>54</v>
      </c>
      <c r="B120" s="104" t="s">
        <v>669</v>
      </c>
      <c r="C120" s="103"/>
      <c r="D120" s="103"/>
      <c r="E120" s="103"/>
      <c r="F120" s="103"/>
      <c r="G120" s="103"/>
      <c r="H120" s="103"/>
      <c r="I120" s="103"/>
      <c r="J120" s="103"/>
      <c r="K120" s="103"/>
      <c r="L120" s="103"/>
      <c r="M120" s="120"/>
      <c r="N120" s="103"/>
      <c r="O120" s="120"/>
      <c r="P120" s="103"/>
      <c r="Q120" s="103"/>
      <c r="R120" s="103"/>
    </row>
    <row r="121" spans="1:18" ht="12" customHeight="1">
      <c r="A121" s="103" t="s">
        <v>55</v>
      </c>
      <c r="B121" s="104" t="s">
        <v>670</v>
      </c>
      <c r="C121" s="103"/>
      <c r="D121" s="103"/>
      <c r="E121" s="103"/>
      <c r="F121" s="103"/>
      <c r="G121" s="103"/>
      <c r="H121" s="103"/>
      <c r="I121" s="103"/>
      <c r="J121" s="103"/>
      <c r="K121" s="103"/>
      <c r="L121" s="103"/>
      <c r="M121" s="120"/>
      <c r="N121" s="103"/>
      <c r="O121" s="120"/>
      <c r="P121" s="103"/>
      <c r="Q121" s="103"/>
      <c r="R121" s="103"/>
    </row>
    <row r="122" spans="1:18" ht="12" customHeight="1">
      <c r="A122" s="103" t="s">
        <v>56</v>
      </c>
      <c r="B122" s="104" t="s">
        <v>671</v>
      </c>
      <c r="C122" s="103"/>
      <c r="D122" s="103"/>
      <c r="E122" s="103"/>
      <c r="F122" s="103"/>
      <c r="G122" s="103"/>
      <c r="H122" s="103"/>
      <c r="I122" s="103"/>
      <c r="J122" s="103"/>
      <c r="K122" s="103"/>
      <c r="L122" s="103"/>
      <c r="M122" s="120"/>
      <c r="N122" s="103"/>
      <c r="O122" s="120"/>
      <c r="P122" s="103"/>
      <c r="Q122" s="103"/>
      <c r="R122" s="103"/>
    </row>
    <row r="123" spans="1:18" ht="12" customHeight="1">
      <c r="A123" s="103" t="s">
        <v>57</v>
      </c>
      <c r="B123" s="104" t="s">
        <v>672</v>
      </c>
      <c r="C123" s="103"/>
      <c r="D123" s="103"/>
      <c r="E123" s="103"/>
      <c r="F123" s="103"/>
      <c r="G123" s="103"/>
      <c r="H123" s="103"/>
      <c r="I123" s="103"/>
      <c r="J123" s="103"/>
      <c r="K123" s="103"/>
      <c r="L123" s="103"/>
      <c r="M123" s="120"/>
      <c r="N123" s="103"/>
      <c r="O123" s="120"/>
      <c r="P123" s="103"/>
      <c r="Q123" s="103"/>
      <c r="R123" s="103"/>
    </row>
    <row r="124" spans="1:18" ht="12" customHeight="1">
      <c r="A124" s="103" t="s">
        <v>21</v>
      </c>
      <c r="B124" s="104" t="s">
        <v>673</v>
      </c>
      <c r="C124" s="103"/>
      <c r="D124" s="103"/>
      <c r="E124" s="103"/>
      <c r="F124" s="103"/>
      <c r="G124" s="103"/>
      <c r="H124" s="103"/>
      <c r="I124" s="103"/>
      <c r="J124" s="103"/>
      <c r="K124" s="103"/>
      <c r="L124" s="103"/>
      <c r="M124" s="120"/>
      <c r="N124" s="103"/>
      <c r="O124" s="120"/>
      <c r="P124" s="103"/>
      <c r="Q124" s="103"/>
      <c r="R124" s="103"/>
    </row>
    <row r="125" spans="1:18" ht="12" customHeight="1">
      <c r="A125" s="103" t="s">
        <v>22</v>
      </c>
      <c r="B125" s="104" t="s">
        <v>674</v>
      </c>
      <c r="C125" s="103"/>
      <c r="D125" s="103"/>
      <c r="E125" s="103"/>
      <c r="F125" s="103"/>
      <c r="G125" s="103"/>
      <c r="H125" s="103"/>
      <c r="I125" s="103"/>
      <c r="J125" s="103"/>
      <c r="K125" s="103"/>
      <c r="L125" s="103"/>
      <c r="M125" s="120"/>
      <c r="N125" s="103"/>
      <c r="O125" s="120"/>
      <c r="P125" s="103"/>
      <c r="Q125" s="103"/>
      <c r="R125" s="103"/>
    </row>
    <row r="126" spans="1:18" ht="12" customHeight="1">
      <c r="A126" s="103" t="s">
        <v>23</v>
      </c>
      <c r="B126" s="104" t="s">
        <v>675</v>
      </c>
      <c r="C126" s="103"/>
      <c r="D126" s="103"/>
      <c r="E126" s="103"/>
      <c r="F126" s="103"/>
      <c r="G126" s="103"/>
      <c r="H126" s="103"/>
      <c r="I126" s="103"/>
      <c r="J126" s="103"/>
      <c r="K126" s="103"/>
      <c r="L126" s="103"/>
      <c r="M126" s="120"/>
      <c r="N126" s="103"/>
      <c r="O126" s="120"/>
      <c r="P126" s="103"/>
      <c r="Q126" s="103"/>
      <c r="R126" s="103"/>
    </row>
    <row r="127" spans="1:18" ht="12" customHeight="1">
      <c r="A127" s="103" t="s">
        <v>24</v>
      </c>
      <c r="B127" s="104" t="s">
        <v>676</v>
      </c>
      <c r="C127" s="103"/>
      <c r="D127" s="103"/>
      <c r="E127" s="103"/>
      <c r="F127" s="103"/>
      <c r="G127" s="103"/>
      <c r="H127" s="103"/>
      <c r="I127" s="103"/>
      <c r="J127" s="103"/>
      <c r="K127" s="103"/>
      <c r="L127" s="103"/>
      <c r="M127" s="120"/>
      <c r="N127" s="103"/>
      <c r="O127" s="120"/>
      <c r="P127" s="103"/>
      <c r="Q127" s="103"/>
      <c r="R127" s="103"/>
    </row>
    <row r="128" spans="1:18" ht="12" customHeight="1">
      <c r="A128" s="103" t="s">
        <v>25</v>
      </c>
      <c r="B128" s="104" t="s">
        <v>677</v>
      </c>
      <c r="C128" s="103"/>
      <c r="D128" s="103"/>
      <c r="E128" s="103"/>
      <c r="F128" s="103"/>
      <c r="G128" s="103"/>
      <c r="H128" s="103"/>
      <c r="I128" s="103"/>
      <c r="J128" s="103"/>
      <c r="K128" s="103"/>
      <c r="L128" s="103"/>
      <c r="M128" s="120"/>
      <c r="N128" s="103"/>
      <c r="O128" s="120"/>
      <c r="P128" s="103"/>
      <c r="Q128" s="103"/>
      <c r="R128" s="103"/>
    </row>
    <row r="129" spans="1:18" ht="12" customHeight="1">
      <c r="A129" s="103" t="s">
        <v>26</v>
      </c>
      <c r="B129" s="104" t="s">
        <v>678</v>
      </c>
      <c r="C129" s="103"/>
      <c r="D129" s="103"/>
      <c r="E129" s="103"/>
      <c r="F129" s="103"/>
      <c r="G129" s="103"/>
      <c r="H129" s="103"/>
      <c r="I129" s="103"/>
      <c r="J129" s="103"/>
      <c r="K129" s="103"/>
      <c r="L129" s="103"/>
      <c r="M129" s="120"/>
      <c r="N129" s="103"/>
      <c r="O129" s="120"/>
      <c r="P129" s="103"/>
      <c r="Q129" s="103"/>
      <c r="R129" s="103"/>
    </row>
    <row r="130" spans="1:18" ht="12" customHeight="1">
      <c r="A130" s="103" t="s">
        <v>58</v>
      </c>
      <c r="B130" s="104" t="s">
        <v>679</v>
      </c>
      <c r="C130" s="103"/>
      <c r="D130" s="103"/>
      <c r="E130" s="103"/>
      <c r="F130" s="103"/>
      <c r="G130" s="103"/>
      <c r="H130" s="103"/>
      <c r="I130" s="103"/>
      <c r="J130" s="103"/>
      <c r="K130" s="103"/>
      <c r="L130" s="120"/>
      <c r="M130" s="120"/>
      <c r="N130" s="103"/>
      <c r="O130" s="103"/>
      <c r="P130" s="103"/>
      <c r="Q130" s="103"/>
      <c r="R130" s="103"/>
    </row>
    <row r="131" spans="1:18" ht="12" customHeight="1">
      <c r="A131" s="103" t="s">
        <v>59</v>
      </c>
      <c r="B131" s="104" t="s">
        <v>680</v>
      </c>
      <c r="C131" s="103"/>
      <c r="D131" s="103"/>
      <c r="E131" s="103"/>
      <c r="F131" s="103"/>
      <c r="G131" s="103"/>
      <c r="H131" s="103"/>
      <c r="I131" s="103"/>
      <c r="J131" s="103"/>
      <c r="K131" s="103"/>
      <c r="L131" s="120"/>
      <c r="M131" s="120"/>
      <c r="N131" s="103"/>
      <c r="O131" s="103"/>
      <c r="P131" s="103"/>
      <c r="Q131" s="103"/>
      <c r="R131" s="103"/>
    </row>
    <row r="132" spans="1:18" ht="12" customHeight="1">
      <c r="A132" s="103" t="s">
        <v>60</v>
      </c>
      <c r="B132" s="104" t="s">
        <v>1232</v>
      </c>
      <c r="C132" s="103"/>
      <c r="D132" s="103"/>
      <c r="E132" s="103"/>
      <c r="F132" s="103"/>
      <c r="G132" s="103"/>
      <c r="H132" s="103"/>
      <c r="I132" s="103"/>
      <c r="J132" s="103"/>
      <c r="K132" s="103"/>
      <c r="L132" s="120"/>
      <c r="M132" s="120"/>
      <c r="N132" s="103"/>
      <c r="O132" s="103"/>
      <c r="P132" s="103"/>
      <c r="Q132" s="103"/>
      <c r="R132" s="103"/>
    </row>
    <row r="133" spans="1:18" ht="12" customHeight="1">
      <c r="A133" s="103" t="s">
        <v>61</v>
      </c>
      <c r="B133" s="104" t="s">
        <v>681</v>
      </c>
      <c r="C133" s="103"/>
      <c r="D133" s="103"/>
      <c r="E133" s="103"/>
      <c r="F133" s="103"/>
      <c r="G133" s="103"/>
      <c r="H133" s="103"/>
      <c r="I133" s="103"/>
      <c r="J133" s="103"/>
      <c r="K133" s="103"/>
      <c r="L133" s="120"/>
      <c r="M133" s="120"/>
      <c r="N133" s="103"/>
      <c r="O133" s="103"/>
      <c r="P133" s="103"/>
      <c r="Q133" s="103"/>
      <c r="R133" s="103"/>
    </row>
    <row r="134" spans="1:18" ht="12" customHeight="1">
      <c r="A134" s="103" t="s">
        <v>62</v>
      </c>
      <c r="B134" s="104" t="s">
        <v>682</v>
      </c>
      <c r="C134" s="103"/>
      <c r="D134" s="103"/>
      <c r="E134" s="103"/>
      <c r="F134" s="103"/>
      <c r="G134" s="103"/>
      <c r="H134" s="103"/>
      <c r="I134" s="103"/>
      <c r="J134" s="103"/>
      <c r="K134" s="103"/>
      <c r="L134" s="120"/>
      <c r="M134" s="120"/>
      <c r="N134" s="103"/>
      <c r="O134" s="103"/>
      <c r="P134" s="103"/>
      <c r="Q134" s="103"/>
      <c r="R134" s="103"/>
    </row>
    <row r="135" spans="1:18" ht="12" customHeight="1">
      <c r="A135" s="103" t="s">
        <v>83</v>
      </c>
      <c r="B135" s="104" t="s">
        <v>683</v>
      </c>
      <c r="C135" s="103"/>
      <c r="D135" s="103"/>
      <c r="E135" s="103"/>
      <c r="F135" s="103"/>
      <c r="G135" s="103"/>
      <c r="H135" s="103"/>
      <c r="I135" s="103"/>
      <c r="J135" s="103"/>
      <c r="K135" s="120"/>
      <c r="L135" s="120"/>
      <c r="M135" s="120"/>
      <c r="N135" s="103"/>
      <c r="O135" s="103"/>
      <c r="P135" s="103"/>
      <c r="Q135" s="103"/>
      <c r="R135" s="103"/>
    </row>
    <row r="136" spans="1:18" ht="12" customHeight="1">
      <c r="A136" s="103" t="s">
        <v>84</v>
      </c>
      <c r="B136" s="104" t="s">
        <v>684</v>
      </c>
      <c r="C136" s="103"/>
      <c r="D136" s="103"/>
      <c r="E136" s="103"/>
      <c r="F136" s="103"/>
      <c r="G136" s="103"/>
      <c r="H136" s="103"/>
      <c r="I136" s="103"/>
      <c r="J136" s="103"/>
      <c r="K136" s="120"/>
      <c r="L136" s="120"/>
      <c r="M136" s="120"/>
      <c r="N136" s="103"/>
      <c r="O136" s="103"/>
      <c r="P136" s="103"/>
      <c r="Q136" s="103"/>
      <c r="R136" s="103"/>
    </row>
    <row r="137" spans="1:18" ht="12" customHeight="1">
      <c r="A137" s="103" t="s">
        <v>85</v>
      </c>
      <c r="B137" s="104" t="s">
        <v>685</v>
      </c>
      <c r="C137" s="103"/>
      <c r="D137" s="103"/>
      <c r="E137" s="103"/>
      <c r="F137" s="103"/>
      <c r="G137" s="103"/>
      <c r="H137" s="103"/>
      <c r="I137" s="103"/>
      <c r="J137" s="103"/>
      <c r="K137" s="120"/>
      <c r="L137" s="120"/>
      <c r="M137" s="120"/>
      <c r="N137" s="103"/>
      <c r="O137" s="103"/>
      <c r="P137" s="103"/>
      <c r="Q137" s="103"/>
      <c r="R137" s="103"/>
    </row>
    <row r="138" spans="1:18" ht="12" customHeight="1">
      <c r="A138" s="103" t="s">
        <v>63</v>
      </c>
      <c r="B138" s="104" t="s">
        <v>686</v>
      </c>
      <c r="C138" s="103"/>
      <c r="D138" s="103"/>
      <c r="E138" s="103"/>
      <c r="F138" s="103"/>
      <c r="G138" s="103"/>
      <c r="H138" s="103"/>
      <c r="I138" s="103"/>
      <c r="J138" s="103"/>
      <c r="K138" s="120"/>
      <c r="L138" s="120"/>
      <c r="M138" s="120"/>
      <c r="N138" s="103"/>
      <c r="O138" s="103"/>
      <c r="P138" s="103"/>
      <c r="Q138" s="103"/>
      <c r="R138" s="103"/>
    </row>
    <row r="139" spans="1:18" ht="12" customHeight="1">
      <c r="A139" s="103" t="s">
        <v>64</v>
      </c>
      <c r="B139" s="104" t="s">
        <v>687</v>
      </c>
      <c r="C139" s="103"/>
      <c r="D139" s="103"/>
      <c r="E139" s="103"/>
      <c r="F139" s="103"/>
      <c r="G139" s="103"/>
      <c r="H139" s="103"/>
      <c r="I139" s="103"/>
      <c r="J139" s="103"/>
      <c r="K139" s="120"/>
      <c r="L139" s="120"/>
      <c r="M139" s="120"/>
      <c r="N139" s="103"/>
      <c r="O139" s="103"/>
      <c r="P139" s="103"/>
      <c r="Q139" s="103"/>
      <c r="R139" s="103"/>
    </row>
    <row r="140" spans="1:18" ht="12" customHeight="1">
      <c r="A140" s="103" t="s">
        <v>65</v>
      </c>
      <c r="B140" s="104" t="s">
        <v>688</v>
      </c>
      <c r="C140" s="103"/>
      <c r="D140" s="103"/>
      <c r="E140" s="103"/>
      <c r="F140" s="103"/>
      <c r="G140" s="103"/>
      <c r="H140" s="103"/>
      <c r="I140" s="103"/>
      <c r="J140" s="103"/>
      <c r="K140" s="120"/>
      <c r="L140" s="120"/>
      <c r="M140" s="120"/>
      <c r="N140" s="103"/>
      <c r="O140" s="103"/>
      <c r="P140" s="103"/>
      <c r="Q140" s="103"/>
      <c r="R140" s="103"/>
    </row>
    <row r="141" spans="1:18" ht="12" customHeight="1">
      <c r="A141" s="103" t="s">
        <v>66</v>
      </c>
      <c r="B141" s="104" t="s">
        <v>1236</v>
      </c>
      <c r="C141" s="103"/>
      <c r="D141" s="103"/>
      <c r="E141" s="103"/>
      <c r="F141" s="103"/>
      <c r="G141" s="103"/>
      <c r="H141" s="103"/>
      <c r="I141" s="103"/>
      <c r="J141" s="103"/>
      <c r="K141" s="120"/>
      <c r="L141" s="120"/>
      <c r="M141" s="120"/>
      <c r="N141" s="103"/>
      <c r="O141" s="103"/>
      <c r="P141" s="103"/>
      <c r="Q141" s="103"/>
      <c r="R141" s="103"/>
    </row>
    <row r="142" spans="1:18" ht="12" customHeight="1">
      <c r="A142" s="103" t="s">
        <v>67</v>
      </c>
      <c r="B142" s="104" t="s">
        <v>689</v>
      </c>
      <c r="C142" s="103"/>
      <c r="D142" s="103"/>
      <c r="E142" s="103"/>
      <c r="F142" s="103"/>
      <c r="G142" s="103"/>
      <c r="H142" s="103"/>
      <c r="I142" s="103"/>
      <c r="J142" s="103"/>
      <c r="K142" s="120"/>
      <c r="L142" s="120"/>
      <c r="M142" s="120"/>
      <c r="N142" s="103"/>
      <c r="O142" s="103"/>
      <c r="P142" s="103"/>
      <c r="Q142" s="103"/>
      <c r="R142" s="103"/>
    </row>
    <row r="143" spans="1:18" ht="12" customHeight="1">
      <c r="A143" s="103" t="s">
        <v>68</v>
      </c>
      <c r="B143" s="104" t="s">
        <v>690</v>
      </c>
      <c r="C143" s="103"/>
      <c r="D143" s="103"/>
      <c r="E143" s="103"/>
      <c r="F143" s="103"/>
      <c r="G143" s="103"/>
      <c r="H143" s="103"/>
      <c r="I143" s="103"/>
      <c r="J143" s="103"/>
      <c r="K143" s="120"/>
      <c r="L143" s="120"/>
      <c r="M143" s="120"/>
      <c r="N143" s="103"/>
      <c r="O143" s="103"/>
      <c r="P143" s="103"/>
      <c r="Q143" s="103"/>
      <c r="R143" s="103"/>
    </row>
    <row r="144" spans="1:18" ht="12" customHeight="1">
      <c r="A144" s="103" t="s">
        <v>69</v>
      </c>
      <c r="B144" s="104" t="s">
        <v>1252</v>
      </c>
      <c r="C144" s="103"/>
      <c r="D144" s="103"/>
      <c r="E144" s="103"/>
      <c r="F144" s="103"/>
      <c r="G144" s="103"/>
      <c r="H144" s="103"/>
      <c r="I144" s="103"/>
      <c r="J144" s="103"/>
      <c r="K144" s="120"/>
      <c r="L144" s="120"/>
      <c r="M144" s="120"/>
      <c r="N144" s="103"/>
      <c r="O144" s="103"/>
      <c r="P144" s="103"/>
      <c r="Q144" s="103"/>
      <c r="R144" s="103"/>
    </row>
    <row r="145" spans="1:18" ht="12" customHeight="1">
      <c r="A145" s="103" t="s">
        <v>163</v>
      </c>
      <c r="B145" s="104" t="s">
        <v>691</v>
      </c>
      <c r="C145" s="103"/>
      <c r="D145" s="103"/>
      <c r="E145" s="103"/>
      <c r="F145" s="103"/>
      <c r="G145" s="103"/>
      <c r="H145" s="103"/>
      <c r="I145" s="103"/>
      <c r="J145" s="103"/>
      <c r="K145" s="120"/>
      <c r="L145" s="120"/>
      <c r="M145" s="120"/>
      <c r="N145" s="103"/>
      <c r="O145" s="103"/>
      <c r="P145" s="103"/>
      <c r="R145" s="103"/>
    </row>
    <row r="146" spans="1:18" ht="12" customHeight="1">
      <c r="A146" s="103" t="s">
        <v>70</v>
      </c>
      <c r="B146" s="104" t="s">
        <v>692</v>
      </c>
      <c r="C146" s="103"/>
      <c r="D146" s="103"/>
      <c r="E146" s="103"/>
      <c r="F146" s="103"/>
      <c r="G146" s="103"/>
      <c r="H146" s="103"/>
      <c r="I146" s="103"/>
      <c r="J146" s="103"/>
      <c r="K146" s="120"/>
      <c r="L146" s="120"/>
      <c r="M146" s="120"/>
      <c r="N146" s="103"/>
      <c r="O146" s="103"/>
      <c r="P146" s="103"/>
      <c r="R146" s="103"/>
    </row>
    <row r="147" spans="1:18" ht="12" customHeight="1">
      <c r="A147" s="103" t="s">
        <v>71</v>
      </c>
      <c r="B147" s="104" t="s">
        <v>693</v>
      </c>
      <c r="C147" s="103"/>
      <c r="D147" s="103"/>
      <c r="E147" s="103"/>
      <c r="F147" s="103"/>
      <c r="G147" s="103"/>
      <c r="H147" s="103"/>
      <c r="I147" s="103"/>
      <c r="J147" s="103"/>
      <c r="K147" s="120"/>
      <c r="L147" s="120"/>
      <c r="M147" s="120"/>
      <c r="N147" s="103"/>
      <c r="O147" s="103"/>
      <c r="P147" s="103"/>
      <c r="R147" s="103"/>
    </row>
    <row r="148" spans="1:18" ht="12" customHeight="1">
      <c r="A148" s="103" t="s">
        <v>72</v>
      </c>
      <c r="B148" s="104" t="s">
        <v>694</v>
      </c>
      <c r="C148" s="103"/>
      <c r="D148" s="103"/>
      <c r="E148" s="103"/>
      <c r="F148" s="103"/>
      <c r="G148" s="103"/>
      <c r="H148" s="103"/>
      <c r="I148" s="103"/>
      <c r="J148" s="103"/>
      <c r="K148" s="120"/>
      <c r="L148" s="120"/>
      <c r="M148" s="120"/>
      <c r="N148" s="103"/>
      <c r="O148" s="103"/>
      <c r="P148" s="103"/>
      <c r="R148" s="103"/>
    </row>
    <row r="149" spans="1:18" ht="12" customHeight="1">
      <c r="A149" s="103" t="s">
        <v>73</v>
      </c>
      <c r="B149" s="104" t="s">
        <v>695</v>
      </c>
      <c r="C149" s="103"/>
      <c r="D149" s="103"/>
      <c r="E149" s="103"/>
      <c r="F149" s="103"/>
      <c r="G149" s="103"/>
      <c r="H149" s="103"/>
      <c r="I149" s="103"/>
      <c r="J149" s="103"/>
      <c r="K149" s="120"/>
      <c r="L149" s="120"/>
      <c r="M149" s="120"/>
      <c r="N149" s="103"/>
      <c r="O149" s="103"/>
      <c r="P149" s="103"/>
      <c r="R149" s="103"/>
    </row>
    <row r="150" spans="1:18" ht="12" customHeight="1">
      <c r="A150" s="103" t="s">
        <v>13</v>
      </c>
      <c r="B150" s="104" t="s">
        <v>696</v>
      </c>
      <c r="C150" s="103"/>
      <c r="D150" s="103"/>
      <c r="E150" s="103"/>
      <c r="F150" s="103"/>
      <c r="G150" s="103"/>
      <c r="H150" s="103"/>
      <c r="I150" s="103"/>
      <c r="J150" s="103"/>
      <c r="K150" s="120"/>
      <c r="L150" s="120"/>
      <c r="M150" s="120"/>
      <c r="N150" s="103"/>
      <c r="O150" s="103"/>
      <c r="P150" s="103"/>
      <c r="R150" s="103"/>
    </row>
    <row r="151" spans="1:18" ht="12" customHeight="1">
      <c r="A151" s="103" t="s">
        <v>74</v>
      </c>
      <c r="B151" s="104" t="s">
        <v>697</v>
      </c>
      <c r="C151" s="103"/>
      <c r="D151" s="103"/>
      <c r="E151" s="103"/>
      <c r="F151" s="103"/>
      <c r="G151" s="103"/>
      <c r="H151" s="103"/>
      <c r="I151" s="103"/>
      <c r="J151" s="103"/>
      <c r="K151" s="120"/>
      <c r="L151" s="120"/>
      <c r="M151" s="120"/>
      <c r="N151" s="103"/>
      <c r="O151" s="103"/>
      <c r="P151" s="103"/>
      <c r="R151" s="103"/>
    </row>
    <row r="152" spans="1:18" ht="12" customHeight="1">
      <c r="A152" s="103" t="s">
        <v>75</v>
      </c>
      <c r="B152" s="104" t="s">
        <v>698</v>
      </c>
      <c r="C152" s="103"/>
      <c r="D152" s="103"/>
      <c r="E152" s="103"/>
      <c r="F152" s="103"/>
      <c r="G152" s="103"/>
      <c r="H152" s="103"/>
      <c r="I152" s="103"/>
      <c r="J152" s="103"/>
      <c r="K152" s="120"/>
      <c r="L152" s="120"/>
      <c r="M152" s="120"/>
      <c r="N152" s="103"/>
      <c r="O152" s="103"/>
      <c r="P152" s="103"/>
      <c r="R152" s="103"/>
    </row>
    <row r="153" spans="1:18" ht="12" customHeight="1">
      <c r="A153" s="103" t="s">
        <v>76</v>
      </c>
      <c r="B153" s="104" t="s">
        <v>699</v>
      </c>
      <c r="C153" s="103"/>
      <c r="D153" s="103"/>
      <c r="E153" s="103"/>
      <c r="F153" s="103"/>
      <c r="G153" s="103"/>
      <c r="H153" s="103"/>
      <c r="I153" s="103"/>
      <c r="J153" s="103"/>
      <c r="K153" s="120"/>
      <c r="L153" s="120"/>
      <c r="M153" s="120"/>
      <c r="N153" s="103"/>
      <c r="O153" s="103"/>
      <c r="P153" s="103"/>
      <c r="R153" s="103"/>
    </row>
    <row r="154" spans="1:18" ht="12" customHeight="1">
      <c r="A154" s="103" t="s">
        <v>77</v>
      </c>
      <c r="B154" s="104" t="s">
        <v>700</v>
      </c>
      <c r="C154" s="103"/>
      <c r="D154" s="103"/>
      <c r="E154" s="103"/>
      <c r="F154" s="103"/>
      <c r="G154" s="103"/>
      <c r="H154" s="103"/>
      <c r="I154" s="103"/>
      <c r="J154" s="103"/>
      <c r="K154" s="120"/>
      <c r="L154" s="120"/>
      <c r="M154" s="120"/>
      <c r="N154" s="103"/>
      <c r="O154" s="103"/>
      <c r="P154" s="103"/>
      <c r="R154" s="103"/>
    </row>
    <row r="155" spans="1:18" ht="12" customHeight="1">
      <c r="A155" s="103" t="s">
        <v>78</v>
      </c>
      <c r="B155" s="104" t="s">
        <v>701</v>
      </c>
      <c r="C155" s="103"/>
      <c r="D155" s="103"/>
      <c r="E155" s="103"/>
      <c r="F155" s="103"/>
      <c r="G155" s="103"/>
      <c r="H155" s="103"/>
      <c r="I155" s="103"/>
      <c r="J155" s="103"/>
      <c r="K155" s="120"/>
      <c r="L155" s="120"/>
      <c r="M155" s="120"/>
      <c r="N155" s="103"/>
      <c r="O155" s="103"/>
      <c r="P155" s="103"/>
      <c r="R155" s="103"/>
    </row>
    <row r="156" spans="1:18" ht="12" customHeight="1">
      <c r="A156" s="103" t="s">
        <v>79</v>
      </c>
      <c r="B156" s="104" t="s">
        <v>702</v>
      </c>
      <c r="C156" s="103"/>
      <c r="D156" s="103"/>
      <c r="E156" s="103"/>
      <c r="F156" s="103"/>
      <c r="G156" s="103"/>
      <c r="H156" s="103"/>
      <c r="I156" s="103"/>
      <c r="J156" s="103"/>
      <c r="K156" s="120"/>
      <c r="L156" s="120"/>
      <c r="M156" s="120"/>
      <c r="N156" s="103"/>
      <c r="O156" s="103"/>
      <c r="P156" s="103"/>
      <c r="R156" s="103"/>
    </row>
    <row r="157" spans="1:18" ht="12" customHeight="1">
      <c r="A157" s="103" t="s">
        <v>80</v>
      </c>
      <c r="B157" s="104" t="s">
        <v>703</v>
      </c>
      <c r="C157" s="103"/>
      <c r="D157" s="103"/>
      <c r="E157" s="103"/>
      <c r="F157" s="103"/>
      <c r="G157" s="103"/>
      <c r="H157" s="103"/>
      <c r="I157" s="103"/>
      <c r="J157" s="103"/>
      <c r="K157" s="120"/>
      <c r="L157" s="120"/>
      <c r="M157" s="120"/>
      <c r="N157" s="103"/>
      <c r="O157" s="103"/>
      <c r="P157" s="103"/>
      <c r="R157" s="103"/>
    </row>
    <row r="158" spans="1:18" ht="12" customHeight="1">
      <c r="A158" s="103" t="s">
        <v>81</v>
      </c>
      <c r="B158" s="104" t="s">
        <v>704</v>
      </c>
      <c r="C158" s="103"/>
      <c r="D158" s="103"/>
      <c r="E158" s="103"/>
      <c r="F158" s="103"/>
      <c r="G158" s="103"/>
      <c r="H158" s="103"/>
      <c r="I158" s="103"/>
      <c r="J158" s="103"/>
      <c r="K158" s="120"/>
      <c r="L158" s="120"/>
      <c r="M158" s="120"/>
      <c r="N158" s="103"/>
      <c r="O158" s="103"/>
      <c r="P158" s="103"/>
      <c r="R158" s="103"/>
    </row>
    <row r="159" spans="1:18" ht="12" customHeight="1">
      <c r="A159" s="103" t="s">
        <v>82</v>
      </c>
      <c r="B159" s="104" t="s">
        <v>705</v>
      </c>
      <c r="C159" s="103"/>
      <c r="D159" s="103"/>
      <c r="E159" s="103"/>
      <c r="F159" s="103"/>
      <c r="G159" s="103"/>
      <c r="H159" s="103"/>
      <c r="I159" s="103"/>
      <c r="J159" s="103"/>
      <c r="K159" s="120"/>
      <c r="L159" s="120"/>
      <c r="M159" s="120"/>
      <c r="N159" s="103"/>
      <c r="O159" s="103"/>
      <c r="P159" s="103"/>
      <c r="R159" s="103"/>
    </row>
    <row r="160" spans="1:18" ht="12" customHeight="1">
      <c r="A160" s="103" t="s">
        <v>86</v>
      </c>
      <c r="B160" s="104" t="s">
        <v>706</v>
      </c>
      <c r="C160" s="103"/>
      <c r="D160" s="103"/>
      <c r="E160" s="103"/>
      <c r="F160" s="103"/>
      <c r="G160" s="103"/>
      <c r="H160" s="103"/>
      <c r="I160" s="103"/>
      <c r="J160" s="103"/>
      <c r="K160" s="120"/>
      <c r="L160" s="120"/>
      <c r="M160" s="120"/>
      <c r="N160" s="103"/>
      <c r="O160" s="103"/>
      <c r="P160" s="103"/>
      <c r="R160" s="103"/>
    </row>
    <row r="161" spans="1:18" ht="12" customHeight="1">
      <c r="A161" s="103" t="s">
        <v>87</v>
      </c>
      <c r="B161" s="104" t="s">
        <v>707</v>
      </c>
      <c r="C161" s="103"/>
      <c r="D161" s="103"/>
      <c r="E161" s="103"/>
      <c r="F161" s="103"/>
      <c r="G161" s="103"/>
      <c r="H161" s="103"/>
      <c r="I161" s="103"/>
      <c r="J161" s="103"/>
      <c r="K161" s="120"/>
      <c r="L161" s="120"/>
      <c r="M161" s="120"/>
      <c r="N161" s="103"/>
      <c r="O161" s="103"/>
      <c r="P161" s="103"/>
      <c r="R161" s="103"/>
    </row>
    <row r="162" spans="1:18" ht="12" customHeight="1">
      <c r="A162" s="103" t="s">
        <v>88</v>
      </c>
      <c r="B162" s="104" t="s">
        <v>708</v>
      </c>
      <c r="C162" s="103"/>
      <c r="D162" s="103"/>
      <c r="E162" s="103"/>
      <c r="F162" s="103"/>
      <c r="G162" s="103"/>
      <c r="H162" s="103"/>
      <c r="I162" s="103"/>
      <c r="J162" s="103"/>
      <c r="K162" s="120"/>
      <c r="L162" s="120"/>
      <c r="M162" s="120"/>
      <c r="N162" s="103"/>
      <c r="O162" s="103"/>
      <c r="P162" s="103"/>
      <c r="R162" s="103"/>
    </row>
    <row r="163" spans="1:18" ht="12" customHeight="1">
      <c r="A163" s="103" t="s">
        <v>89</v>
      </c>
      <c r="B163" s="104" t="s">
        <v>709</v>
      </c>
      <c r="C163" s="103"/>
      <c r="D163" s="103"/>
      <c r="E163" s="103"/>
      <c r="F163" s="103"/>
      <c r="G163" s="103"/>
      <c r="H163" s="103"/>
      <c r="I163" s="103"/>
      <c r="J163" s="103"/>
      <c r="K163" s="120"/>
      <c r="L163" s="120"/>
      <c r="M163" s="120"/>
      <c r="N163" s="103"/>
      <c r="O163" s="103"/>
      <c r="P163" s="103"/>
      <c r="R163" s="103"/>
    </row>
    <row r="164" spans="1:18" ht="12" customHeight="1">
      <c r="A164" s="103" t="s">
        <v>90</v>
      </c>
      <c r="B164" s="104" t="s">
        <v>710</v>
      </c>
      <c r="C164" s="103"/>
      <c r="D164" s="103"/>
      <c r="E164" s="103"/>
      <c r="F164" s="103"/>
      <c r="G164" s="103"/>
      <c r="H164" s="103"/>
      <c r="I164" s="103"/>
      <c r="J164" s="103"/>
      <c r="L164" s="120"/>
      <c r="M164" s="120"/>
      <c r="N164" s="103"/>
      <c r="O164" s="103"/>
      <c r="P164" s="103"/>
      <c r="R164" s="103"/>
    </row>
    <row r="165" spans="1:18" ht="12" customHeight="1">
      <c r="A165" s="103" t="s">
        <v>91</v>
      </c>
      <c r="B165" s="104" t="s">
        <v>711</v>
      </c>
      <c r="C165" s="103"/>
      <c r="D165" s="103"/>
      <c r="E165" s="103"/>
      <c r="F165" s="103"/>
      <c r="G165" s="103"/>
      <c r="H165" s="103"/>
      <c r="I165" s="103"/>
      <c r="J165" s="103"/>
      <c r="L165" s="120"/>
      <c r="M165" s="120"/>
      <c r="N165" s="103"/>
      <c r="O165" s="103"/>
      <c r="P165" s="103"/>
      <c r="R165" s="103"/>
    </row>
    <row r="166" spans="1:18" ht="12" customHeight="1">
      <c r="A166" s="103" t="s">
        <v>92</v>
      </c>
      <c r="B166" s="104" t="s">
        <v>712</v>
      </c>
      <c r="C166" s="103"/>
      <c r="D166" s="103"/>
      <c r="E166" s="103"/>
      <c r="F166" s="103"/>
      <c r="G166" s="103"/>
      <c r="H166" s="103"/>
      <c r="I166" s="103"/>
      <c r="J166" s="103"/>
      <c r="L166" s="120"/>
      <c r="M166" s="120"/>
      <c r="N166" s="103"/>
      <c r="O166" s="103"/>
      <c r="P166" s="103"/>
      <c r="R166" s="103"/>
    </row>
    <row r="167" spans="1:18" ht="12" customHeight="1">
      <c r="A167" s="103" t="s">
        <v>18</v>
      </c>
      <c r="B167" s="104" t="s">
        <v>713</v>
      </c>
      <c r="C167" s="103"/>
      <c r="D167" s="103"/>
      <c r="E167" s="103"/>
      <c r="F167" s="103"/>
      <c r="G167" s="103"/>
      <c r="H167" s="103"/>
      <c r="I167" s="103"/>
      <c r="J167" s="103"/>
      <c r="L167" s="120"/>
      <c r="M167" s="120"/>
      <c r="N167" s="103"/>
      <c r="O167" s="103"/>
      <c r="P167" s="103"/>
      <c r="R167" s="103"/>
    </row>
    <row r="168" spans="1:18" ht="12" customHeight="1">
      <c r="A168" s="103" t="s">
        <v>93</v>
      </c>
      <c r="B168" s="104" t="s">
        <v>714</v>
      </c>
      <c r="C168" s="103"/>
      <c r="D168" s="103"/>
      <c r="E168" s="103"/>
      <c r="F168" s="103"/>
      <c r="G168" s="103"/>
      <c r="H168" s="103"/>
      <c r="I168" s="103"/>
      <c r="J168" s="103"/>
      <c r="L168" s="120"/>
      <c r="M168" s="120"/>
      <c r="N168" s="103"/>
      <c r="O168" s="103"/>
      <c r="P168" s="103"/>
      <c r="R168" s="103"/>
    </row>
    <row r="169" spans="1:18" ht="12" customHeight="1">
      <c r="A169" s="103" t="s">
        <v>94</v>
      </c>
      <c r="B169" s="104" t="s">
        <v>715</v>
      </c>
      <c r="C169" s="103"/>
      <c r="D169" s="103"/>
      <c r="E169" s="103"/>
      <c r="F169" s="103"/>
      <c r="H169" s="103"/>
      <c r="I169" s="103"/>
      <c r="J169" s="103"/>
      <c r="L169" s="120"/>
      <c r="M169" s="120"/>
      <c r="N169" s="103"/>
      <c r="O169" s="103"/>
      <c r="P169" s="103"/>
      <c r="R169" s="103"/>
    </row>
    <row r="170" spans="1:18" ht="12" customHeight="1">
      <c r="A170" s="103" t="s">
        <v>95</v>
      </c>
      <c r="B170" s="104" t="s">
        <v>716</v>
      </c>
      <c r="C170" s="103"/>
      <c r="D170" s="103"/>
      <c r="E170" s="103"/>
      <c r="F170" s="103"/>
      <c r="H170" s="103"/>
      <c r="I170" s="103"/>
      <c r="J170" s="103"/>
      <c r="L170" s="120"/>
      <c r="M170" s="120"/>
      <c r="N170" s="103"/>
      <c r="O170" s="103"/>
      <c r="P170" s="103"/>
      <c r="R170" s="103"/>
    </row>
    <row r="171" spans="1:18" ht="12" customHeight="1">
      <c r="A171" s="103" t="s">
        <v>96</v>
      </c>
      <c r="B171" s="104" t="s">
        <v>717</v>
      </c>
      <c r="C171" s="103"/>
      <c r="D171" s="103"/>
      <c r="E171" s="103"/>
      <c r="F171" s="103"/>
      <c r="H171" s="103"/>
      <c r="I171" s="103"/>
      <c r="J171" s="103"/>
      <c r="L171" s="120"/>
      <c r="M171" s="120"/>
      <c r="N171" s="103"/>
      <c r="O171" s="103"/>
      <c r="P171" s="103"/>
      <c r="R171" s="103"/>
    </row>
    <row r="172" spans="1:18" ht="12" customHeight="1">
      <c r="A172" s="103" t="s">
        <v>97</v>
      </c>
      <c r="B172" s="104" t="s">
        <v>718</v>
      </c>
      <c r="C172" s="103"/>
      <c r="D172" s="103"/>
      <c r="E172" s="103"/>
      <c r="F172" s="103"/>
      <c r="H172" s="103"/>
      <c r="I172" s="103"/>
      <c r="J172" s="103"/>
      <c r="L172" s="120"/>
      <c r="M172" s="120"/>
      <c r="N172" s="103"/>
      <c r="O172" s="103"/>
      <c r="P172" s="103"/>
      <c r="R172" s="103"/>
    </row>
    <row r="173" spans="1:18" ht="12" customHeight="1">
      <c r="A173" s="103" t="s">
        <v>98</v>
      </c>
      <c r="B173" s="104" t="s">
        <v>719</v>
      </c>
      <c r="C173" s="103"/>
      <c r="D173" s="103"/>
      <c r="E173" s="103"/>
      <c r="F173" s="103"/>
      <c r="H173" s="103"/>
      <c r="I173" s="103"/>
      <c r="J173" s="103"/>
      <c r="L173" s="120"/>
      <c r="M173" s="120"/>
      <c r="N173" s="103"/>
      <c r="O173" s="103"/>
      <c r="P173" s="103"/>
      <c r="R173" s="103"/>
    </row>
    <row r="174" spans="1:18" ht="12" customHeight="1">
      <c r="A174" s="103" t="s">
        <v>99</v>
      </c>
      <c r="B174" s="104" t="s">
        <v>720</v>
      </c>
      <c r="C174" s="103"/>
      <c r="D174" s="103"/>
      <c r="E174" s="103"/>
      <c r="F174" s="103"/>
      <c r="H174" s="103"/>
      <c r="I174" s="103"/>
      <c r="J174" s="103"/>
      <c r="L174" s="120"/>
      <c r="M174" s="120"/>
      <c r="N174" s="103"/>
      <c r="O174" s="103"/>
      <c r="P174" s="103"/>
      <c r="R174" s="103"/>
    </row>
    <row r="175" spans="1:18" ht="12" customHeight="1">
      <c r="A175" s="103" t="s">
        <v>100</v>
      </c>
      <c r="B175" s="104" t="s">
        <v>721</v>
      </c>
      <c r="C175" s="103"/>
      <c r="D175" s="103"/>
      <c r="E175" s="103"/>
      <c r="F175" s="103"/>
      <c r="H175" s="103"/>
      <c r="I175" s="103"/>
      <c r="J175" s="103"/>
      <c r="L175" s="120"/>
      <c r="M175" s="120"/>
      <c r="N175" s="103"/>
      <c r="O175" s="103"/>
      <c r="P175" s="103"/>
      <c r="R175" s="10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5" zoomScale="60" zoomScaleNormal="100" workbookViewId="0">
      <selection activeCell="I17" sqref="I17"/>
    </sheetView>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09"/>
      <c r="B1" s="1009"/>
      <c r="C1" s="1009"/>
      <c r="D1" s="1009"/>
    </row>
    <row r="2" spans="1:4" hidden="1">
      <c r="A2" s="1009"/>
      <c r="B2" s="1009"/>
      <c r="C2" s="1009"/>
      <c r="D2" s="1009"/>
    </row>
    <row r="3" spans="1:4" hidden="1">
      <c r="A3" s="1009"/>
      <c r="B3" s="1009"/>
      <c r="C3" s="1009"/>
      <c r="D3" s="1009"/>
    </row>
    <row r="4" spans="1:4" hidden="1">
      <c r="A4" s="1009"/>
      <c r="B4" s="1009"/>
      <c r="C4" s="1009"/>
      <c r="D4" s="1009"/>
    </row>
    <row r="5" spans="1:4" hidden="1">
      <c r="A5" s="1009"/>
      <c r="B5" s="1009"/>
      <c r="C5" s="1009"/>
      <c r="D5" s="1009"/>
    </row>
    <row r="6" spans="1:4">
      <c r="A6" s="1009"/>
      <c r="B6" s="1009"/>
      <c r="C6" s="1010"/>
      <c r="D6" s="1010"/>
    </row>
    <row r="7" spans="1:4" ht="20.100000000000001" customHeight="1">
      <c r="A7" s="1009"/>
      <c r="B7" s="1009"/>
      <c r="C7" s="1010"/>
      <c r="D7" s="1011" t="s">
        <v>108</v>
      </c>
    </row>
    <row r="8" spans="1:4">
      <c r="A8" s="1009"/>
      <c r="B8" s="1009"/>
      <c r="C8" s="1010"/>
      <c r="D8" s="1010"/>
    </row>
    <row r="9" spans="1:4" ht="20.100000000000001" customHeight="1">
      <c r="A9" s="1009"/>
      <c r="B9" s="1009"/>
      <c r="C9" s="1010"/>
      <c r="D9" s="1012" t="s">
        <v>2791</v>
      </c>
    </row>
    <row r="10" spans="1:4" ht="31.5" customHeight="1">
      <c r="A10" s="1009"/>
      <c r="B10" s="1009"/>
      <c r="C10" s="1010"/>
      <c r="D10" s="1012" t="s">
        <v>2848</v>
      </c>
    </row>
    <row r="11" spans="1:4" ht="111.75" customHeight="1">
      <c r="A11" s="1009"/>
      <c r="B11" s="1009"/>
      <c r="C11" s="1010"/>
      <c r="D11" s="1012" t="s">
        <v>2792</v>
      </c>
    </row>
    <row r="12" spans="1:4" ht="141.75" customHeight="1">
      <c r="A12" s="1009"/>
      <c r="B12" s="1009"/>
      <c r="C12" s="1010"/>
      <c r="D12" s="1012" t="s">
        <v>2793</v>
      </c>
    </row>
    <row r="13" spans="1:4" ht="39" customHeight="1">
      <c r="A13" s="1009"/>
      <c r="B13" s="1009"/>
      <c r="C13" s="1010"/>
      <c r="D13" s="1012" t="s">
        <v>2814</v>
      </c>
    </row>
    <row r="14" spans="1:4" ht="87.75" customHeight="1">
      <c r="A14" s="1009"/>
      <c r="B14" s="1009"/>
      <c r="C14" s="1010"/>
      <c r="D14" s="1012" t="s">
        <v>2815</v>
      </c>
    </row>
    <row r="15" spans="1:4" ht="116.25" customHeight="1">
      <c r="A15" s="1009"/>
      <c r="B15" s="1009"/>
      <c r="C15" s="1010"/>
      <c r="D15" s="1012" t="s">
        <v>2816</v>
      </c>
    </row>
    <row r="16" spans="1:4" ht="75.75" customHeight="1">
      <c r="A16" s="1009"/>
      <c r="B16" s="1009"/>
      <c r="C16" s="1010"/>
      <c r="D16" s="1012" t="s">
        <v>2817</v>
      </c>
    </row>
    <row r="17" spans="1:4" ht="90" customHeight="1">
      <c r="A17" s="1009"/>
      <c r="B17" s="1009"/>
      <c r="C17" s="1010"/>
      <c r="D17" s="1012" t="s">
        <v>2851</v>
      </c>
    </row>
    <row r="18" spans="1:4" ht="163.5" customHeight="1">
      <c r="A18" s="1009"/>
      <c r="B18" s="1009"/>
      <c r="C18" s="1010"/>
      <c r="D18" s="1012" t="s">
        <v>2794</v>
      </c>
    </row>
    <row r="19" spans="1:4">
      <c r="A19" s="1009"/>
      <c r="B19" s="1009"/>
      <c r="C19" s="1010"/>
      <c r="D19" s="1010"/>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76"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6" sqref="C6"/>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68" t="s">
        <v>109</v>
      </c>
      <c r="C2" s="1168"/>
      <c r="D2" s="1168"/>
      <c r="E2" s="1168"/>
    </row>
    <row r="3" spans="2:5">
      <c r="B3" s="1013"/>
      <c r="C3" s="1013"/>
      <c r="D3" s="1013"/>
      <c r="E3" s="1013"/>
    </row>
    <row r="4" spans="2:5" ht="21.75" customHeight="1" thickBot="1">
      <c r="B4" s="1014" t="s">
        <v>936</v>
      </c>
      <c r="C4" s="1014" t="s">
        <v>937</v>
      </c>
      <c r="D4" s="1014" t="s">
        <v>14</v>
      </c>
      <c r="E4" s="1015" t="s">
        <v>152</v>
      </c>
    </row>
    <row r="5" spans="2:5" ht="12" thickTop="1">
      <c r="B5" s="1013"/>
      <c r="C5" s="1013"/>
      <c r="D5" s="1013"/>
      <c r="E5" s="1013"/>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79" t="s">
        <v>832</v>
      </c>
      <c r="B1" s="579" t="s">
        <v>833</v>
      </c>
      <c r="C1" s="579" t="s">
        <v>2313</v>
      </c>
      <c r="D1" s="579" t="s">
        <v>2647</v>
      </c>
      <c r="E1" s="579"/>
    </row>
    <row r="2" spans="1:5">
      <c r="A2" s="579" t="s">
        <v>2314</v>
      </c>
      <c r="B2" s="579" t="s">
        <v>2314</v>
      </c>
      <c r="C2" s="579" t="s">
        <v>2315</v>
      </c>
      <c r="D2" s="579" t="s">
        <v>2314</v>
      </c>
      <c r="E2" s="579" t="s">
        <v>2648</v>
      </c>
    </row>
    <row r="3" spans="1:5">
      <c r="A3" s="579" t="s">
        <v>2314</v>
      </c>
      <c r="B3" s="579" t="s">
        <v>2316</v>
      </c>
      <c r="C3" s="579" t="s">
        <v>2317</v>
      </c>
      <c r="D3" s="579" t="s">
        <v>2326</v>
      </c>
      <c r="E3" s="579" t="s">
        <v>2649</v>
      </c>
    </row>
    <row r="4" spans="1:5">
      <c r="A4" s="579" t="s">
        <v>2314</v>
      </c>
      <c r="B4" s="579" t="s">
        <v>2318</v>
      </c>
      <c r="C4" s="579" t="s">
        <v>2319</v>
      </c>
      <c r="D4" s="579" t="s">
        <v>2346</v>
      </c>
      <c r="E4" s="579" t="s">
        <v>2650</v>
      </c>
    </row>
    <row r="5" spans="1:5">
      <c r="A5" s="579" t="s">
        <v>2314</v>
      </c>
      <c r="B5" s="579" t="s">
        <v>2320</v>
      </c>
      <c r="C5" s="579" t="s">
        <v>2321</v>
      </c>
      <c r="D5" s="579" t="s">
        <v>2360</v>
      </c>
      <c r="E5" s="579" t="s">
        <v>2651</v>
      </c>
    </row>
    <row r="6" spans="1:5">
      <c r="A6" s="579" t="s">
        <v>2314</v>
      </c>
      <c r="B6" s="579" t="s">
        <v>2322</v>
      </c>
      <c r="C6" s="579" t="s">
        <v>2323</v>
      </c>
      <c r="D6" s="579" t="s">
        <v>2378</v>
      </c>
      <c r="E6" s="579" t="s">
        <v>2652</v>
      </c>
    </row>
    <row r="7" spans="1:5">
      <c r="A7" s="579" t="s">
        <v>2314</v>
      </c>
      <c r="B7" s="579" t="s">
        <v>2324</v>
      </c>
      <c r="C7" s="579" t="s">
        <v>2325</v>
      </c>
      <c r="D7" s="579" t="s">
        <v>2396</v>
      </c>
      <c r="E7" s="579" t="s">
        <v>2653</v>
      </c>
    </row>
    <row r="8" spans="1:5">
      <c r="A8" s="579" t="s">
        <v>2326</v>
      </c>
      <c r="B8" s="579" t="s">
        <v>2326</v>
      </c>
      <c r="C8" s="579" t="s">
        <v>2327</v>
      </c>
      <c r="D8" s="579" t="s">
        <v>2410</v>
      </c>
      <c r="E8" s="579" t="s">
        <v>2654</v>
      </c>
    </row>
    <row r="9" spans="1:5">
      <c r="A9" s="579" t="s">
        <v>2326</v>
      </c>
      <c r="B9" s="579" t="s">
        <v>2328</v>
      </c>
      <c r="C9" s="579" t="s">
        <v>2329</v>
      </c>
      <c r="D9" s="579" t="s">
        <v>2426</v>
      </c>
      <c r="E9" s="579" t="s">
        <v>2655</v>
      </c>
    </row>
    <row r="10" spans="1:5">
      <c r="A10" s="579" t="s">
        <v>2326</v>
      </c>
      <c r="B10" s="579" t="s">
        <v>2330</v>
      </c>
      <c r="C10" s="579" t="s">
        <v>2331</v>
      </c>
      <c r="D10" s="579" t="s">
        <v>2444</v>
      </c>
      <c r="E10" s="579" t="s">
        <v>2656</v>
      </c>
    </row>
    <row r="11" spans="1:5">
      <c r="A11" s="579" t="s">
        <v>2326</v>
      </c>
      <c r="B11" s="579" t="s">
        <v>2332</v>
      </c>
      <c r="C11" s="579" t="s">
        <v>2333</v>
      </c>
      <c r="D11" s="579" t="s">
        <v>2464</v>
      </c>
      <c r="E11" s="579" t="s">
        <v>2657</v>
      </c>
    </row>
    <row r="12" spans="1:5">
      <c r="A12" s="579" t="s">
        <v>2326</v>
      </c>
      <c r="B12" s="579" t="s">
        <v>2334</v>
      </c>
      <c r="C12" s="579" t="s">
        <v>2335</v>
      </c>
      <c r="D12" s="579" t="s">
        <v>2476</v>
      </c>
      <c r="E12" s="579" t="s">
        <v>2658</v>
      </c>
    </row>
    <row r="13" spans="1:5">
      <c r="A13" s="579" t="s">
        <v>2326</v>
      </c>
      <c r="B13" s="579" t="s">
        <v>2336</v>
      </c>
      <c r="C13" s="579" t="s">
        <v>2337</v>
      </c>
      <c r="D13" s="579" t="s">
        <v>2490</v>
      </c>
      <c r="E13" s="579" t="s">
        <v>2659</v>
      </c>
    </row>
    <row r="14" spans="1:5">
      <c r="A14" s="579" t="s">
        <v>2326</v>
      </c>
      <c r="B14" s="579" t="s">
        <v>2338</v>
      </c>
      <c r="C14" s="579" t="s">
        <v>2339</v>
      </c>
      <c r="D14" s="579" t="s">
        <v>2504</v>
      </c>
      <c r="E14" s="579" t="s">
        <v>2660</v>
      </c>
    </row>
    <row r="15" spans="1:5">
      <c r="A15" s="579" t="s">
        <v>2326</v>
      </c>
      <c r="B15" s="579" t="s">
        <v>2340</v>
      </c>
      <c r="C15" s="579" t="s">
        <v>2341</v>
      </c>
      <c r="D15" s="579" t="s">
        <v>2516</v>
      </c>
      <c r="E15" s="579" t="s">
        <v>2661</v>
      </c>
    </row>
    <row r="16" spans="1:5">
      <c r="A16" s="579" t="s">
        <v>2326</v>
      </c>
      <c r="B16" s="579" t="s">
        <v>2342</v>
      </c>
      <c r="C16" s="579" t="s">
        <v>2343</v>
      </c>
      <c r="D16" s="579" t="s">
        <v>2530</v>
      </c>
      <c r="E16" s="579" t="s">
        <v>2662</v>
      </c>
    </row>
    <row r="17" spans="1:5">
      <c r="A17" s="579" t="s">
        <v>2326</v>
      </c>
      <c r="B17" s="579" t="s">
        <v>2344</v>
      </c>
      <c r="C17" s="579" t="s">
        <v>2345</v>
      </c>
      <c r="D17" s="579" t="s">
        <v>2542</v>
      </c>
      <c r="E17" s="579" t="s">
        <v>2663</v>
      </c>
    </row>
    <row r="18" spans="1:5">
      <c r="A18" s="579" t="s">
        <v>2346</v>
      </c>
      <c r="B18" s="579" t="s">
        <v>2347</v>
      </c>
      <c r="C18" s="579" t="s">
        <v>2348</v>
      </c>
      <c r="D18" s="579" t="s">
        <v>2558</v>
      </c>
      <c r="E18" s="579" t="s">
        <v>2664</v>
      </c>
    </row>
    <row r="19" spans="1:5">
      <c r="A19" s="579" t="s">
        <v>2346</v>
      </c>
      <c r="B19" s="579" t="s">
        <v>2346</v>
      </c>
      <c r="C19" s="579" t="s">
        <v>2349</v>
      </c>
      <c r="D19" s="579" t="s">
        <v>2574</v>
      </c>
      <c r="E19" s="579" t="s">
        <v>2665</v>
      </c>
    </row>
    <row r="20" spans="1:5">
      <c r="A20" s="579" t="s">
        <v>2346</v>
      </c>
      <c r="B20" s="579" t="s">
        <v>2350</v>
      </c>
      <c r="C20" s="579" t="s">
        <v>2351</v>
      </c>
      <c r="D20" s="579" t="s">
        <v>2588</v>
      </c>
      <c r="E20" s="579" t="s">
        <v>2666</v>
      </c>
    </row>
    <row r="21" spans="1:5">
      <c r="A21" s="579" t="s">
        <v>2346</v>
      </c>
      <c r="B21" s="579" t="s">
        <v>2352</v>
      </c>
      <c r="C21" s="579" t="s">
        <v>2353</v>
      </c>
      <c r="D21" s="579" t="s">
        <v>2602</v>
      </c>
      <c r="E21" s="579" t="s">
        <v>2667</v>
      </c>
    </row>
    <row r="22" spans="1:5">
      <c r="A22" s="579" t="s">
        <v>2346</v>
      </c>
      <c r="B22" s="579" t="s">
        <v>2354</v>
      </c>
      <c r="C22" s="579" t="s">
        <v>2355</v>
      </c>
      <c r="D22" s="579" t="s">
        <v>2619</v>
      </c>
      <c r="E22" s="579" t="s">
        <v>2668</v>
      </c>
    </row>
    <row r="23" spans="1:5">
      <c r="A23" s="579" t="s">
        <v>2346</v>
      </c>
      <c r="B23" s="579" t="s">
        <v>2356</v>
      </c>
      <c r="C23" s="579" t="s">
        <v>2357</v>
      </c>
      <c r="D23" s="579" t="s">
        <v>2641</v>
      </c>
      <c r="E23" s="579" t="s">
        <v>2669</v>
      </c>
    </row>
    <row r="24" spans="1:5">
      <c r="A24" s="579" t="s">
        <v>2346</v>
      </c>
      <c r="B24" s="579" t="s">
        <v>2358</v>
      </c>
      <c r="C24" s="579" t="s">
        <v>2359</v>
      </c>
      <c r="D24" s="579" t="s">
        <v>2643</v>
      </c>
      <c r="E24" s="579" t="s">
        <v>2670</v>
      </c>
    </row>
    <row r="25" spans="1:5">
      <c r="A25" s="579" t="s">
        <v>2360</v>
      </c>
      <c r="B25" s="579" t="s">
        <v>2361</v>
      </c>
      <c r="C25" s="579" t="s">
        <v>2362</v>
      </c>
      <c r="D25" s="579" t="s">
        <v>2645</v>
      </c>
      <c r="E25" s="579" t="s">
        <v>2671</v>
      </c>
    </row>
    <row r="26" spans="1:5">
      <c r="A26" s="579" t="s">
        <v>2360</v>
      </c>
      <c r="B26" s="579" t="s">
        <v>2363</v>
      </c>
      <c r="C26" s="579" t="s">
        <v>2364</v>
      </c>
      <c r="D26" s="579"/>
      <c r="E26" s="579"/>
    </row>
    <row r="27" spans="1:5">
      <c r="A27" s="579" t="s">
        <v>2360</v>
      </c>
      <c r="B27" s="579" t="s">
        <v>2360</v>
      </c>
      <c r="C27" s="579" t="s">
        <v>2365</v>
      </c>
      <c r="D27" s="579"/>
      <c r="E27" s="579"/>
    </row>
    <row r="28" spans="1:5">
      <c r="A28" s="579" t="s">
        <v>2360</v>
      </c>
      <c r="B28" s="579" t="s">
        <v>2366</v>
      </c>
      <c r="C28" s="579" t="s">
        <v>2367</v>
      </c>
      <c r="D28" s="579"/>
      <c r="E28" s="579"/>
    </row>
    <row r="29" spans="1:5">
      <c r="A29" s="579" t="s">
        <v>2360</v>
      </c>
      <c r="B29" s="579" t="s">
        <v>2368</v>
      </c>
      <c r="C29" s="579" t="s">
        <v>2369</v>
      </c>
      <c r="D29" s="579"/>
      <c r="E29" s="579"/>
    </row>
    <row r="30" spans="1:5">
      <c r="A30" s="579" t="s">
        <v>2360</v>
      </c>
      <c r="B30" s="579" t="s">
        <v>2370</v>
      </c>
      <c r="C30" s="579" t="s">
        <v>2371</v>
      </c>
      <c r="D30" s="579"/>
      <c r="E30" s="579"/>
    </row>
    <row r="31" spans="1:5">
      <c r="A31" s="579" t="s">
        <v>2360</v>
      </c>
      <c r="B31" s="579" t="s">
        <v>2372</v>
      </c>
      <c r="C31" s="579" t="s">
        <v>2373</v>
      </c>
      <c r="D31" s="579"/>
      <c r="E31" s="579"/>
    </row>
    <row r="32" spans="1:5">
      <c r="A32" s="579" t="s">
        <v>2360</v>
      </c>
      <c r="B32" s="579" t="s">
        <v>2374</v>
      </c>
      <c r="C32" s="579" t="s">
        <v>2375</v>
      </c>
      <c r="D32" s="579"/>
      <c r="E32" s="579"/>
    </row>
    <row r="33" spans="1:5">
      <c r="A33" s="579" t="s">
        <v>2360</v>
      </c>
      <c r="B33" s="579" t="s">
        <v>2376</v>
      </c>
      <c r="C33" s="579" t="s">
        <v>2377</v>
      </c>
      <c r="D33" s="579"/>
      <c r="E33" s="579"/>
    </row>
    <row r="34" spans="1:5">
      <c r="A34" s="579" t="s">
        <v>2378</v>
      </c>
      <c r="B34" s="579" t="s">
        <v>2379</v>
      </c>
      <c r="C34" s="579" t="s">
        <v>2380</v>
      </c>
      <c r="D34" s="579"/>
      <c r="E34" s="579"/>
    </row>
    <row r="35" spans="1:5">
      <c r="A35" s="579" t="s">
        <v>2378</v>
      </c>
      <c r="B35" s="579" t="s">
        <v>2381</v>
      </c>
      <c r="C35" s="579" t="s">
        <v>2382</v>
      </c>
      <c r="D35" s="579"/>
      <c r="E35" s="579"/>
    </row>
    <row r="36" spans="1:5">
      <c r="A36" s="579" t="s">
        <v>2378</v>
      </c>
      <c r="B36" s="579" t="s">
        <v>2383</v>
      </c>
      <c r="C36" s="579" t="s">
        <v>2384</v>
      </c>
      <c r="D36" s="579"/>
      <c r="E36" s="579"/>
    </row>
    <row r="37" spans="1:5">
      <c r="A37" s="579" t="s">
        <v>2378</v>
      </c>
      <c r="B37" s="579" t="s">
        <v>2378</v>
      </c>
      <c r="C37" s="579" t="s">
        <v>2385</v>
      </c>
      <c r="D37" s="579"/>
      <c r="E37" s="579"/>
    </row>
    <row r="38" spans="1:5">
      <c r="A38" s="579" t="s">
        <v>2378</v>
      </c>
      <c r="B38" s="579" t="s">
        <v>2386</v>
      </c>
      <c r="C38" s="579" t="s">
        <v>2387</v>
      </c>
      <c r="D38" s="579"/>
      <c r="E38" s="579"/>
    </row>
    <row r="39" spans="1:5">
      <c r="A39" s="579" t="s">
        <v>2378</v>
      </c>
      <c r="B39" s="579" t="s">
        <v>2388</v>
      </c>
      <c r="C39" s="579" t="s">
        <v>2389</v>
      </c>
      <c r="D39" s="579"/>
      <c r="E39" s="579"/>
    </row>
    <row r="40" spans="1:5">
      <c r="A40" s="579" t="s">
        <v>2378</v>
      </c>
      <c r="B40" s="579" t="s">
        <v>2390</v>
      </c>
      <c r="C40" s="579" t="s">
        <v>2391</v>
      </c>
      <c r="D40" s="579"/>
      <c r="E40" s="579"/>
    </row>
    <row r="41" spans="1:5">
      <c r="A41" s="579" t="s">
        <v>2378</v>
      </c>
      <c r="B41" s="579" t="s">
        <v>2392</v>
      </c>
      <c r="C41" s="579" t="s">
        <v>2393</v>
      </c>
      <c r="D41" s="579"/>
      <c r="E41" s="579"/>
    </row>
    <row r="42" spans="1:5">
      <c r="A42" s="579" t="s">
        <v>2378</v>
      </c>
      <c r="B42" s="579" t="s">
        <v>2394</v>
      </c>
      <c r="C42" s="579" t="s">
        <v>2395</v>
      </c>
      <c r="D42" s="579"/>
      <c r="E42" s="579"/>
    </row>
    <row r="43" spans="1:5">
      <c r="A43" s="579" t="s">
        <v>2396</v>
      </c>
      <c r="B43" s="579" t="s">
        <v>2397</v>
      </c>
      <c r="C43" s="579" t="s">
        <v>2398</v>
      </c>
      <c r="D43" s="579"/>
      <c r="E43" s="579"/>
    </row>
    <row r="44" spans="1:5">
      <c r="A44" s="579" t="s">
        <v>2396</v>
      </c>
      <c r="B44" s="579" t="s">
        <v>2399</v>
      </c>
      <c r="C44" s="579" t="s">
        <v>2400</v>
      </c>
      <c r="D44" s="579"/>
      <c r="E44" s="579"/>
    </row>
    <row r="45" spans="1:5">
      <c r="A45" s="579" t="s">
        <v>2396</v>
      </c>
      <c r="B45" s="579" t="s">
        <v>2401</v>
      </c>
      <c r="C45" s="579" t="s">
        <v>2402</v>
      </c>
      <c r="D45" s="579"/>
      <c r="E45" s="579"/>
    </row>
    <row r="46" spans="1:5">
      <c r="A46" s="579" t="s">
        <v>2396</v>
      </c>
      <c r="B46" s="579" t="s">
        <v>2396</v>
      </c>
      <c r="C46" s="579" t="s">
        <v>2403</v>
      </c>
      <c r="D46" s="579"/>
      <c r="E46" s="579"/>
    </row>
    <row r="47" spans="1:5">
      <c r="A47" s="579" t="s">
        <v>2396</v>
      </c>
      <c r="B47" s="579" t="s">
        <v>2404</v>
      </c>
      <c r="C47" s="579" t="s">
        <v>2405</v>
      </c>
      <c r="D47" s="579"/>
      <c r="E47" s="579"/>
    </row>
    <row r="48" spans="1:5">
      <c r="A48" s="579" t="s">
        <v>2396</v>
      </c>
      <c r="B48" s="579" t="s">
        <v>2406</v>
      </c>
      <c r="C48" s="579" t="s">
        <v>2407</v>
      </c>
      <c r="D48" s="579"/>
      <c r="E48" s="579"/>
    </row>
    <row r="49" spans="1:5">
      <c r="A49" s="579" t="s">
        <v>2396</v>
      </c>
      <c r="B49" s="579" t="s">
        <v>2408</v>
      </c>
      <c r="C49" s="579" t="s">
        <v>2409</v>
      </c>
      <c r="D49" s="579"/>
      <c r="E49" s="579"/>
    </row>
    <row r="50" spans="1:5">
      <c r="A50" s="579" t="s">
        <v>2410</v>
      </c>
      <c r="B50" s="579" t="s">
        <v>2411</v>
      </c>
      <c r="C50" s="579" t="s">
        <v>2412</v>
      </c>
      <c r="D50" s="579"/>
      <c r="E50" s="579"/>
    </row>
    <row r="51" spans="1:5">
      <c r="A51" s="579" t="s">
        <v>2410</v>
      </c>
      <c r="B51" s="579" t="s">
        <v>2413</v>
      </c>
      <c r="C51" s="579" t="s">
        <v>2414</v>
      </c>
      <c r="D51" s="579"/>
      <c r="E51" s="579"/>
    </row>
    <row r="52" spans="1:5">
      <c r="A52" s="579" t="s">
        <v>2410</v>
      </c>
      <c r="B52" s="579" t="s">
        <v>2415</v>
      </c>
      <c r="C52" s="579" t="s">
        <v>2416</v>
      </c>
      <c r="D52" s="579"/>
      <c r="E52" s="579"/>
    </row>
    <row r="53" spans="1:5">
      <c r="A53" s="579" t="s">
        <v>2410</v>
      </c>
      <c r="B53" s="579" t="s">
        <v>2417</v>
      </c>
      <c r="C53" s="579" t="s">
        <v>2418</v>
      </c>
      <c r="D53" s="579"/>
      <c r="E53" s="579"/>
    </row>
    <row r="54" spans="1:5">
      <c r="A54" s="579" t="s">
        <v>2410</v>
      </c>
      <c r="B54" s="579" t="s">
        <v>2410</v>
      </c>
      <c r="C54" s="579" t="s">
        <v>2419</v>
      </c>
      <c r="D54" s="579"/>
      <c r="E54" s="579"/>
    </row>
    <row r="55" spans="1:5">
      <c r="A55" s="579" t="s">
        <v>2410</v>
      </c>
      <c r="B55" s="579" t="s">
        <v>2420</v>
      </c>
      <c r="C55" s="579" t="s">
        <v>2421</v>
      </c>
      <c r="D55" s="579"/>
      <c r="E55" s="579"/>
    </row>
    <row r="56" spans="1:5">
      <c r="A56" s="579" t="s">
        <v>2410</v>
      </c>
      <c r="B56" s="579" t="s">
        <v>2422</v>
      </c>
      <c r="C56" s="579" t="s">
        <v>2423</v>
      </c>
      <c r="D56" s="579"/>
      <c r="E56" s="579"/>
    </row>
    <row r="57" spans="1:5">
      <c r="A57" s="579" t="s">
        <v>2410</v>
      </c>
      <c r="B57" s="579" t="s">
        <v>2424</v>
      </c>
      <c r="C57" s="579" t="s">
        <v>2425</v>
      </c>
      <c r="D57" s="579"/>
      <c r="E57" s="579"/>
    </row>
    <row r="58" spans="1:5">
      <c r="A58" s="579" t="s">
        <v>2426</v>
      </c>
      <c r="B58" s="579" t="s">
        <v>2427</v>
      </c>
      <c r="C58" s="579" t="s">
        <v>2428</v>
      </c>
      <c r="D58" s="579"/>
      <c r="E58" s="579"/>
    </row>
    <row r="59" spans="1:5">
      <c r="A59" s="579" t="s">
        <v>2426</v>
      </c>
      <c r="B59" s="579" t="s">
        <v>2426</v>
      </c>
      <c r="C59" s="579" t="s">
        <v>2429</v>
      </c>
      <c r="D59" s="579"/>
      <c r="E59" s="579"/>
    </row>
    <row r="60" spans="1:5">
      <c r="A60" s="579" t="s">
        <v>2426</v>
      </c>
      <c r="B60" s="579" t="s">
        <v>2430</v>
      </c>
      <c r="C60" s="579" t="s">
        <v>2431</v>
      </c>
      <c r="D60" s="579"/>
      <c r="E60" s="579"/>
    </row>
    <row r="61" spans="1:5">
      <c r="A61" s="579" t="s">
        <v>2426</v>
      </c>
      <c r="B61" s="579" t="s">
        <v>2432</v>
      </c>
      <c r="C61" s="579" t="s">
        <v>2433</v>
      </c>
      <c r="D61" s="579"/>
      <c r="E61" s="579"/>
    </row>
    <row r="62" spans="1:5">
      <c r="A62" s="579" t="s">
        <v>2426</v>
      </c>
      <c r="B62" s="579" t="s">
        <v>2434</v>
      </c>
      <c r="C62" s="579" t="s">
        <v>2435</v>
      </c>
      <c r="D62" s="579"/>
      <c r="E62" s="579"/>
    </row>
    <row r="63" spans="1:5">
      <c r="A63" s="579" t="s">
        <v>2426</v>
      </c>
      <c r="B63" s="579" t="s">
        <v>2436</v>
      </c>
      <c r="C63" s="579" t="s">
        <v>2437</v>
      </c>
      <c r="D63" s="579"/>
      <c r="E63" s="579"/>
    </row>
    <row r="64" spans="1:5">
      <c r="A64" s="579" t="s">
        <v>2426</v>
      </c>
      <c r="B64" s="579" t="s">
        <v>2438</v>
      </c>
      <c r="C64" s="579" t="s">
        <v>2439</v>
      </c>
      <c r="D64" s="579"/>
      <c r="E64" s="579"/>
    </row>
    <row r="65" spans="1:5">
      <c r="A65" s="579" t="s">
        <v>2426</v>
      </c>
      <c r="B65" s="579" t="s">
        <v>2440</v>
      </c>
      <c r="C65" s="579" t="s">
        <v>2441</v>
      </c>
      <c r="D65" s="579"/>
      <c r="E65" s="579"/>
    </row>
    <row r="66" spans="1:5">
      <c r="A66" s="579" t="s">
        <v>2426</v>
      </c>
      <c r="B66" s="579" t="s">
        <v>2442</v>
      </c>
      <c r="C66" s="579" t="s">
        <v>2443</v>
      </c>
      <c r="D66" s="579"/>
      <c r="E66" s="579"/>
    </row>
    <row r="67" spans="1:5">
      <c r="A67" s="579" t="s">
        <v>2444</v>
      </c>
      <c r="B67" s="579" t="s">
        <v>2445</v>
      </c>
      <c r="C67" s="579" t="s">
        <v>2446</v>
      </c>
      <c r="D67" s="579"/>
      <c r="E67" s="579"/>
    </row>
    <row r="68" spans="1:5">
      <c r="A68" s="579" t="s">
        <v>2444</v>
      </c>
      <c r="B68" s="579" t="s">
        <v>2447</v>
      </c>
      <c r="C68" s="579" t="s">
        <v>2448</v>
      </c>
      <c r="D68" s="579"/>
      <c r="E68" s="579"/>
    </row>
    <row r="69" spans="1:5">
      <c r="A69" s="579" t="s">
        <v>2444</v>
      </c>
      <c r="B69" s="579" t="s">
        <v>2449</v>
      </c>
      <c r="C69" s="579" t="s">
        <v>2450</v>
      </c>
      <c r="D69" s="579"/>
      <c r="E69" s="579"/>
    </row>
    <row r="70" spans="1:5">
      <c r="A70" s="579" t="s">
        <v>2444</v>
      </c>
      <c r="B70" s="579" t="s">
        <v>2451</v>
      </c>
      <c r="C70" s="579" t="s">
        <v>2452</v>
      </c>
      <c r="D70" s="579"/>
      <c r="E70" s="579"/>
    </row>
    <row r="71" spans="1:5">
      <c r="A71" s="579" t="s">
        <v>2444</v>
      </c>
      <c r="B71" s="579" t="s">
        <v>2444</v>
      </c>
      <c r="C71" s="579" t="s">
        <v>2453</v>
      </c>
      <c r="D71" s="579"/>
      <c r="E71" s="579"/>
    </row>
    <row r="72" spans="1:5">
      <c r="A72" s="579" t="s">
        <v>2444</v>
      </c>
      <c r="B72" s="579" t="s">
        <v>2454</v>
      </c>
      <c r="C72" s="579" t="s">
        <v>2455</v>
      </c>
      <c r="D72" s="579"/>
      <c r="E72" s="579"/>
    </row>
    <row r="73" spans="1:5">
      <c r="A73" s="579" t="s">
        <v>2444</v>
      </c>
      <c r="B73" s="579" t="s">
        <v>2456</v>
      </c>
      <c r="C73" s="579" t="s">
        <v>2457</v>
      </c>
      <c r="D73" s="579"/>
      <c r="E73" s="579"/>
    </row>
    <row r="74" spans="1:5">
      <c r="A74" s="579" t="s">
        <v>2444</v>
      </c>
      <c r="B74" s="579" t="s">
        <v>2458</v>
      </c>
      <c r="C74" s="579" t="s">
        <v>2459</v>
      </c>
      <c r="D74" s="579"/>
      <c r="E74" s="579"/>
    </row>
    <row r="75" spans="1:5">
      <c r="A75" s="579" t="s">
        <v>2444</v>
      </c>
      <c r="B75" s="579" t="s">
        <v>2460</v>
      </c>
      <c r="C75" s="579" t="s">
        <v>2461</v>
      </c>
      <c r="D75" s="579"/>
      <c r="E75" s="579"/>
    </row>
    <row r="76" spans="1:5">
      <c r="A76" s="579" t="s">
        <v>2444</v>
      </c>
      <c r="B76" s="579" t="s">
        <v>2462</v>
      </c>
      <c r="C76" s="579" t="s">
        <v>2463</v>
      </c>
      <c r="D76" s="579"/>
      <c r="E76" s="579"/>
    </row>
    <row r="77" spans="1:5">
      <c r="A77" s="579" t="s">
        <v>2464</v>
      </c>
      <c r="B77" s="579" t="s">
        <v>2465</v>
      </c>
      <c r="C77" s="579" t="s">
        <v>2466</v>
      </c>
      <c r="D77" s="579"/>
      <c r="E77" s="579"/>
    </row>
    <row r="78" spans="1:5">
      <c r="A78" s="579" t="s">
        <v>2464</v>
      </c>
      <c r="B78" s="579" t="s">
        <v>2464</v>
      </c>
      <c r="C78" s="579" t="s">
        <v>2467</v>
      </c>
      <c r="D78" s="579"/>
      <c r="E78" s="579"/>
    </row>
    <row r="79" spans="1:5">
      <c r="A79" s="579" t="s">
        <v>2464</v>
      </c>
      <c r="B79" s="579" t="s">
        <v>2468</v>
      </c>
      <c r="C79" s="579" t="s">
        <v>2469</v>
      </c>
      <c r="D79" s="579"/>
      <c r="E79" s="579"/>
    </row>
    <row r="80" spans="1:5">
      <c r="A80" s="579" t="s">
        <v>2464</v>
      </c>
      <c r="B80" s="579" t="s">
        <v>2470</v>
      </c>
      <c r="C80" s="579" t="s">
        <v>2471</v>
      </c>
      <c r="D80" s="579"/>
      <c r="E80" s="579"/>
    </row>
    <row r="81" spans="1:5">
      <c r="A81" s="579" t="s">
        <v>2464</v>
      </c>
      <c r="B81" s="579" t="s">
        <v>2472</v>
      </c>
      <c r="C81" s="579" t="s">
        <v>2473</v>
      </c>
      <c r="D81" s="579"/>
      <c r="E81" s="579"/>
    </row>
    <row r="82" spans="1:5">
      <c r="A82" s="579" t="s">
        <v>2464</v>
      </c>
      <c r="B82" s="579" t="s">
        <v>2474</v>
      </c>
      <c r="C82" s="579" t="s">
        <v>2475</v>
      </c>
      <c r="D82" s="579"/>
      <c r="E82" s="579"/>
    </row>
    <row r="83" spans="1:5">
      <c r="A83" s="579" t="s">
        <v>2476</v>
      </c>
      <c r="B83" s="579" t="s">
        <v>2477</v>
      </c>
      <c r="C83" s="579" t="s">
        <v>2478</v>
      </c>
      <c r="D83" s="579"/>
      <c r="E83" s="579"/>
    </row>
    <row r="84" spans="1:5">
      <c r="A84" s="579" t="s">
        <v>2476</v>
      </c>
      <c r="B84" s="579" t="s">
        <v>2479</v>
      </c>
      <c r="C84" s="579" t="s">
        <v>2480</v>
      </c>
      <c r="D84" s="579"/>
      <c r="E84" s="579"/>
    </row>
    <row r="85" spans="1:5">
      <c r="A85" s="579" t="s">
        <v>2476</v>
      </c>
      <c r="B85" s="579" t="s">
        <v>2476</v>
      </c>
      <c r="C85" s="579" t="s">
        <v>2481</v>
      </c>
      <c r="D85" s="579"/>
      <c r="E85" s="579"/>
    </row>
    <row r="86" spans="1:5">
      <c r="A86" s="579" t="s">
        <v>2476</v>
      </c>
      <c r="B86" s="579" t="s">
        <v>2482</v>
      </c>
      <c r="C86" s="579" t="s">
        <v>2483</v>
      </c>
      <c r="D86" s="579"/>
      <c r="E86" s="579"/>
    </row>
    <row r="87" spans="1:5">
      <c r="A87" s="579" t="s">
        <v>2476</v>
      </c>
      <c r="B87" s="579" t="s">
        <v>2484</v>
      </c>
      <c r="C87" s="579" t="s">
        <v>2485</v>
      </c>
      <c r="D87" s="579"/>
      <c r="E87" s="579"/>
    </row>
    <row r="88" spans="1:5">
      <c r="A88" s="579" t="s">
        <v>2476</v>
      </c>
      <c r="B88" s="579" t="s">
        <v>2486</v>
      </c>
      <c r="C88" s="579" t="s">
        <v>2487</v>
      </c>
      <c r="D88" s="579"/>
      <c r="E88" s="579"/>
    </row>
    <row r="89" spans="1:5">
      <c r="A89" s="579" t="s">
        <v>2476</v>
      </c>
      <c r="B89" s="579" t="s">
        <v>2488</v>
      </c>
      <c r="C89" s="579" t="s">
        <v>2489</v>
      </c>
      <c r="D89" s="579"/>
      <c r="E89" s="579"/>
    </row>
    <row r="90" spans="1:5">
      <c r="A90" s="579" t="s">
        <v>2490</v>
      </c>
      <c r="B90" s="579" t="s">
        <v>2491</v>
      </c>
      <c r="C90" s="579" t="s">
        <v>2492</v>
      </c>
      <c r="D90" s="579"/>
      <c r="E90" s="579"/>
    </row>
    <row r="91" spans="1:5">
      <c r="A91" s="579" t="s">
        <v>2490</v>
      </c>
      <c r="B91" s="579" t="s">
        <v>2490</v>
      </c>
      <c r="C91" s="579" t="s">
        <v>2493</v>
      </c>
      <c r="D91" s="579"/>
      <c r="E91" s="579"/>
    </row>
    <row r="92" spans="1:5">
      <c r="A92" s="579" t="s">
        <v>2490</v>
      </c>
      <c r="B92" s="579" t="s">
        <v>2494</v>
      </c>
      <c r="C92" s="579" t="s">
        <v>2495</v>
      </c>
      <c r="D92" s="579"/>
      <c r="E92" s="579"/>
    </row>
    <row r="93" spans="1:5">
      <c r="A93" s="579" t="s">
        <v>2490</v>
      </c>
      <c r="B93" s="579" t="s">
        <v>2496</v>
      </c>
      <c r="C93" s="579" t="s">
        <v>2497</v>
      </c>
      <c r="D93" s="579"/>
      <c r="E93" s="579"/>
    </row>
    <row r="94" spans="1:5">
      <c r="A94" s="579" t="s">
        <v>2490</v>
      </c>
      <c r="B94" s="579" t="s">
        <v>2498</v>
      </c>
      <c r="C94" s="579" t="s">
        <v>2499</v>
      </c>
      <c r="D94" s="579"/>
      <c r="E94" s="579"/>
    </row>
    <row r="95" spans="1:5">
      <c r="A95" s="579" t="s">
        <v>2490</v>
      </c>
      <c r="B95" s="579" t="s">
        <v>2500</v>
      </c>
      <c r="C95" s="579" t="s">
        <v>2501</v>
      </c>
      <c r="D95" s="579"/>
      <c r="E95" s="579"/>
    </row>
    <row r="96" spans="1:5">
      <c r="A96" s="579" t="s">
        <v>2490</v>
      </c>
      <c r="B96" s="579" t="s">
        <v>2502</v>
      </c>
      <c r="C96" s="579" t="s">
        <v>2503</v>
      </c>
      <c r="D96" s="579"/>
      <c r="E96" s="579"/>
    </row>
    <row r="97" spans="1:5">
      <c r="A97" s="579" t="s">
        <v>2504</v>
      </c>
      <c r="B97" s="579" t="s">
        <v>2505</v>
      </c>
      <c r="C97" s="579" t="s">
        <v>2506</v>
      </c>
      <c r="D97" s="579"/>
      <c r="E97" s="579"/>
    </row>
    <row r="98" spans="1:5">
      <c r="A98" s="579" t="s">
        <v>2504</v>
      </c>
      <c r="B98" s="579" t="s">
        <v>2507</v>
      </c>
      <c r="C98" s="579" t="s">
        <v>2508</v>
      </c>
      <c r="D98" s="579"/>
      <c r="E98" s="579"/>
    </row>
    <row r="99" spans="1:5">
      <c r="A99" s="579" t="s">
        <v>2504</v>
      </c>
      <c r="B99" s="579" t="s">
        <v>2509</v>
      </c>
      <c r="C99" s="579" t="s">
        <v>2510</v>
      </c>
      <c r="D99" s="579"/>
      <c r="E99" s="579"/>
    </row>
    <row r="100" spans="1:5">
      <c r="A100" s="579" t="s">
        <v>2504</v>
      </c>
      <c r="B100" s="579" t="s">
        <v>2511</v>
      </c>
      <c r="C100" s="579" t="s">
        <v>2512</v>
      </c>
      <c r="D100" s="579"/>
      <c r="E100" s="579"/>
    </row>
    <row r="101" spans="1:5">
      <c r="A101" s="579" t="s">
        <v>2504</v>
      </c>
      <c r="B101" s="579" t="s">
        <v>2504</v>
      </c>
      <c r="C101" s="579" t="s">
        <v>2513</v>
      </c>
      <c r="D101" s="579"/>
      <c r="E101" s="579"/>
    </row>
    <row r="102" spans="1:5">
      <c r="A102" s="579" t="s">
        <v>2504</v>
      </c>
      <c r="B102" s="579" t="s">
        <v>2514</v>
      </c>
      <c r="C102" s="579" t="s">
        <v>2515</v>
      </c>
      <c r="D102" s="579"/>
      <c r="E102" s="579"/>
    </row>
    <row r="103" spans="1:5">
      <c r="A103" s="579" t="s">
        <v>2516</v>
      </c>
      <c r="B103" s="579" t="s">
        <v>2517</v>
      </c>
      <c r="C103" s="579" t="s">
        <v>2518</v>
      </c>
      <c r="D103" s="579"/>
      <c r="E103" s="579"/>
    </row>
    <row r="104" spans="1:5">
      <c r="A104" s="579" t="s">
        <v>2516</v>
      </c>
      <c r="B104" s="579" t="s">
        <v>2519</v>
      </c>
      <c r="C104" s="579" t="s">
        <v>2520</v>
      </c>
      <c r="D104" s="579"/>
      <c r="E104" s="579"/>
    </row>
    <row r="105" spans="1:5">
      <c r="A105" s="579" t="s">
        <v>2516</v>
      </c>
      <c r="B105" s="579" t="s">
        <v>2521</v>
      </c>
      <c r="C105" s="579" t="s">
        <v>2522</v>
      </c>
      <c r="D105" s="579"/>
      <c r="E105" s="579"/>
    </row>
    <row r="106" spans="1:5">
      <c r="A106" s="579" t="s">
        <v>2516</v>
      </c>
      <c r="B106" s="579" t="s">
        <v>2516</v>
      </c>
      <c r="C106" s="579" t="s">
        <v>2523</v>
      </c>
      <c r="D106" s="579"/>
      <c r="E106" s="579"/>
    </row>
    <row r="107" spans="1:5">
      <c r="A107" s="579" t="s">
        <v>2516</v>
      </c>
      <c r="B107" s="579" t="s">
        <v>2524</v>
      </c>
      <c r="C107" s="579" t="s">
        <v>2525</v>
      </c>
      <c r="D107" s="579"/>
      <c r="E107" s="579"/>
    </row>
    <row r="108" spans="1:5">
      <c r="A108" s="579" t="s">
        <v>2516</v>
      </c>
      <c r="B108" s="579" t="s">
        <v>2526</v>
      </c>
      <c r="C108" s="579" t="s">
        <v>2527</v>
      </c>
      <c r="D108" s="579"/>
      <c r="E108" s="579"/>
    </row>
    <row r="109" spans="1:5">
      <c r="A109" s="579" t="s">
        <v>2516</v>
      </c>
      <c r="B109" s="579" t="s">
        <v>2528</v>
      </c>
      <c r="C109" s="579" t="s">
        <v>2529</v>
      </c>
      <c r="D109" s="579"/>
      <c r="E109" s="579"/>
    </row>
    <row r="110" spans="1:5">
      <c r="A110" s="579" t="s">
        <v>2530</v>
      </c>
      <c r="B110" s="579" t="s">
        <v>2531</v>
      </c>
      <c r="C110" s="579" t="s">
        <v>2532</v>
      </c>
      <c r="D110" s="579"/>
      <c r="E110" s="579"/>
    </row>
    <row r="111" spans="1:5">
      <c r="A111" s="579" t="s">
        <v>2530</v>
      </c>
      <c r="B111" s="579" t="s">
        <v>2533</v>
      </c>
      <c r="C111" s="579" t="s">
        <v>2534</v>
      </c>
      <c r="D111" s="579"/>
      <c r="E111" s="579"/>
    </row>
    <row r="112" spans="1:5">
      <c r="A112" s="579" t="s">
        <v>2530</v>
      </c>
      <c r="B112" s="579" t="s">
        <v>2535</v>
      </c>
      <c r="C112" s="579" t="s">
        <v>2536</v>
      </c>
      <c r="D112" s="579"/>
      <c r="E112" s="579"/>
    </row>
    <row r="113" spans="1:5">
      <c r="A113" s="579" t="s">
        <v>2530</v>
      </c>
      <c r="B113" s="579" t="s">
        <v>2530</v>
      </c>
      <c r="C113" s="579" t="s">
        <v>2537</v>
      </c>
      <c r="D113" s="579"/>
      <c r="E113" s="579"/>
    </row>
    <row r="114" spans="1:5">
      <c r="A114" s="579" t="s">
        <v>2530</v>
      </c>
      <c r="B114" s="579" t="s">
        <v>2538</v>
      </c>
      <c r="C114" s="579" t="s">
        <v>2539</v>
      </c>
      <c r="D114" s="579"/>
      <c r="E114" s="579"/>
    </row>
    <row r="115" spans="1:5">
      <c r="A115" s="579" t="s">
        <v>2530</v>
      </c>
      <c r="B115" s="579" t="s">
        <v>2540</v>
      </c>
      <c r="C115" s="579" t="s">
        <v>2541</v>
      </c>
      <c r="D115" s="579"/>
      <c r="E115" s="579"/>
    </row>
    <row r="116" spans="1:5">
      <c r="A116" s="579" t="s">
        <v>2542</v>
      </c>
      <c r="B116" s="579" t="s">
        <v>2543</v>
      </c>
      <c r="C116" s="579" t="s">
        <v>2544</v>
      </c>
      <c r="D116" s="579"/>
      <c r="E116" s="579"/>
    </row>
    <row r="117" spans="1:5">
      <c r="A117" s="579" t="s">
        <v>2542</v>
      </c>
      <c r="B117" s="579" t="s">
        <v>2545</v>
      </c>
      <c r="C117" s="579" t="s">
        <v>2546</v>
      </c>
      <c r="D117" s="579"/>
      <c r="E117" s="579"/>
    </row>
    <row r="118" spans="1:5">
      <c r="A118" s="579" t="s">
        <v>2542</v>
      </c>
      <c r="B118" s="579" t="s">
        <v>2547</v>
      </c>
      <c r="C118" s="579" t="s">
        <v>2548</v>
      </c>
      <c r="D118" s="579"/>
      <c r="E118" s="579"/>
    </row>
    <row r="119" spans="1:5">
      <c r="A119" s="579" t="s">
        <v>2542</v>
      </c>
      <c r="B119" s="579" t="s">
        <v>2549</v>
      </c>
      <c r="C119" s="579" t="s">
        <v>2550</v>
      </c>
      <c r="D119" s="579"/>
      <c r="E119" s="579"/>
    </row>
    <row r="120" spans="1:5">
      <c r="A120" s="579" t="s">
        <v>2542</v>
      </c>
      <c r="B120" s="579" t="s">
        <v>2551</v>
      </c>
      <c r="C120" s="579" t="s">
        <v>2552</v>
      </c>
      <c r="D120" s="579"/>
      <c r="E120" s="579"/>
    </row>
    <row r="121" spans="1:5">
      <c r="A121" s="579" t="s">
        <v>2542</v>
      </c>
      <c r="B121" s="579" t="s">
        <v>2542</v>
      </c>
      <c r="C121" s="579" t="s">
        <v>2553</v>
      </c>
      <c r="D121" s="579"/>
      <c r="E121" s="579"/>
    </row>
    <row r="122" spans="1:5">
      <c r="A122" s="579" t="s">
        <v>2542</v>
      </c>
      <c r="B122" s="579" t="s">
        <v>2554</v>
      </c>
      <c r="C122" s="579" t="s">
        <v>2555</v>
      </c>
      <c r="D122" s="579"/>
      <c r="E122" s="579"/>
    </row>
    <row r="123" spans="1:5">
      <c r="A123" s="579" t="s">
        <v>2542</v>
      </c>
      <c r="B123" s="579" t="s">
        <v>2556</v>
      </c>
      <c r="C123" s="579" t="s">
        <v>2557</v>
      </c>
      <c r="D123" s="579"/>
      <c r="E123" s="579"/>
    </row>
    <row r="124" spans="1:5">
      <c r="A124" s="579" t="s">
        <v>2558</v>
      </c>
      <c r="B124" s="579" t="s">
        <v>2559</v>
      </c>
      <c r="C124" s="579" t="s">
        <v>2560</v>
      </c>
      <c r="D124" s="579"/>
      <c r="E124" s="579"/>
    </row>
    <row r="125" spans="1:5">
      <c r="A125" s="579" t="s">
        <v>2558</v>
      </c>
      <c r="B125" s="579" t="s">
        <v>2561</v>
      </c>
      <c r="C125" s="579" t="s">
        <v>2562</v>
      </c>
      <c r="D125" s="579"/>
      <c r="E125" s="579"/>
    </row>
    <row r="126" spans="1:5">
      <c r="A126" s="579" t="s">
        <v>2558</v>
      </c>
      <c r="B126" s="579" t="s">
        <v>2563</v>
      </c>
      <c r="C126" s="579" t="s">
        <v>2564</v>
      </c>
      <c r="D126" s="579"/>
      <c r="E126" s="579"/>
    </row>
    <row r="127" spans="1:5">
      <c r="A127" s="579" t="s">
        <v>2558</v>
      </c>
      <c r="B127" s="579" t="s">
        <v>2565</v>
      </c>
      <c r="C127" s="579" t="s">
        <v>2566</v>
      </c>
      <c r="D127" s="579"/>
      <c r="E127" s="579"/>
    </row>
    <row r="128" spans="1:5">
      <c r="A128" s="579" t="s">
        <v>2558</v>
      </c>
      <c r="B128" s="579" t="s">
        <v>2558</v>
      </c>
      <c r="C128" s="579" t="s">
        <v>2567</v>
      </c>
      <c r="D128" s="579"/>
      <c r="E128" s="579"/>
    </row>
    <row r="129" spans="1:5">
      <c r="A129" s="579" t="s">
        <v>2558</v>
      </c>
      <c r="B129" s="579" t="s">
        <v>2568</v>
      </c>
      <c r="C129" s="579" t="s">
        <v>2569</v>
      </c>
      <c r="D129" s="579"/>
      <c r="E129" s="579"/>
    </row>
    <row r="130" spans="1:5">
      <c r="A130" s="579" t="s">
        <v>2558</v>
      </c>
      <c r="B130" s="579" t="s">
        <v>2570</v>
      </c>
      <c r="C130" s="579" t="s">
        <v>2571</v>
      </c>
      <c r="D130" s="579"/>
      <c r="E130" s="579"/>
    </row>
    <row r="131" spans="1:5">
      <c r="A131" s="579" t="s">
        <v>2558</v>
      </c>
      <c r="B131" s="579" t="s">
        <v>2572</v>
      </c>
      <c r="C131" s="579" t="s">
        <v>2573</v>
      </c>
      <c r="D131" s="579"/>
      <c r="E131" s="579"/>
    </row>
    <row r="132" spans="1:5">
      <c r="A132" s="579" t="s">
        <v>2574</v>
      </c>
      <c r="B132" s="579" t="s">
        <v>2575</v>
      </c>
      <c r="C132" s="579" t="s">
        <v>2576</v>
      </c>
      <c r="D132" s="579"/>
      <c r="E132" s="579"/>
    </row>
    <row r="133" spans="1:5">
      <c r="A133" s="579" t="s">
        <v>2574</v>
      </c>
      <c r="B133" s="579" t="s">
        <v>2577</v>
      </c>
      <c r="C133" s="579" t="s">
        <v>2578</v>
      </c>
      <c r="D133" s="579"/>
      <c r="E133" s="579"/>
    </row>
    <row r="134" spans="1:5">
      <c r="A134" s="579" t="s">
        <v>2574</v>
      </c>
      <c r="B134" s="579" t="s">
        <v>2579</v>
      </c>
      <c r="C134" s="579" t="s">
        <v>2580</v>
      </c>
      <c r="D134" s="579"/>
      <c r="E134" s="579"/>
    </row>
    <row r="135" spans="1:5">
      <c r="A135" s="579" t="s">
        <v>2574</v>
      </c>
      <c r="B135" s="579" t="s">
        <v>2581</v>
      </c>
      <c r="C135" s="579" t="s">
        <v>2582</v>
      </c>
      <c r="D135" s="579"/>
      <c r="E135" s="579"/>
    </row>
    <row r="136" spans="1:5">
      <c r="A136" s="579" t="s">
        <v>2574</v>
      </c>
      <c r="B136" s="579" t="s">
        <v>2574</v>
      </c>
      <c r="C136" s="579" t="s">
        <v>2583</v>
      </c>
      <c r="D136" s="579"/>
      <c r="E136" s="579"/>
    </row>
    <row r="137" spans="1:5">
      <c r="A137" s="579" t="s">
        <v>2574</v>
      </c>
      <c r="B137" s="579" t="s">
        <v>2584</v>
      </c>
      <c r="C137" s="579" t="s">
        <v>2585</v>
      </c>
      <c r="D137" s="579"/>
      <c r="E137" s="579"/>
    </row>
    <row r="138" spans="1:5">
      <c r="A138" s="579" t="s">
        <v>2574</v>
      </c>
      <c r="B138" s="579" t="s">
        <v>2586</v>
      </c>
      <c r="C138" s="579" t="s">
        <v>2587</v>
      </c>
      <c r="D138" s="579"/>
      <c r="E138" s="579"/>
    </row>
    <row r="139" spans="1:5">
      <c r="A139" s="579" t="s">
        <v>2588</v>
      </c>
      <c r="B139" s="579" t="s">
        <v>2589</v>
      </c>
      <c r="C139" s="579" t="s">
        <v>2590</v>
      </c>
      <c r="D139" s="579"/>
      <c r="E139" s="579"/>
    </row>
    <row r="140" spans="1:5">
      <c r="A140" s="579" t="s">
        <v>2588</v>
      </c>
      <c r="B140" s="579" t="s">
        <v>2591</v>
      </c>
      <c r="C140" s="579" t="s">
        <v>2592</v>
      </c>
      <c r="D140" s="579"/>
      <c r="E140" s="579"/>
    </row>
    <row r="141" spans="1:5">
      <c r="A141" s="579" t="s">
        <v>2588</v>
      </c>
      <c r="B141" s="579" t="s">
        <v>2593</v>
      </c>
      <c r="C141" s="579" t="s">
        <v>2594</v>
      </c>
      <c r="D141" s="579"/>
      <c r="E141" s="579"/>
    </row>
    <row r="142" spans="1:5">
      <c r="A142" s="579" t="s">
        <v>2588</v>
      </c>
      <c r="B142" s="579" t="s">
        <v>2595</v>
      </c>
      <c r="C142" s="579" t="s">
        <v>2596</v>
      </c>
      <c r="D142" s="579"/>
      <c r="E142" s="579"/>
    </row>
    <row r="143" spans="1:5">
      <c r="A143" s="579" t="s">
        <v>2588</v>
      </c>
      <c r="B143" s="579" t="s">
        <v>2597</v>
      </c>
      <c r="C143" s="579" t="s">
        <v>2598</v>
      </c>
      <c r="D143" s="579"/>
      <c r="E143" s="579"/>
    </row>
    <row r="144" spans="1:5">
      <c r="A144" s="579" t="s">
        <v>2588</v>
      </c>
      <c r="B144" s="579" t="s">
        <v>2588</v>
      </c>
      <c r="C144" s="579" t="s">
        <v>2599</v>
      </c>
      <c r="D144" s="579"/>
      <c r="E144" s="579"/>
    </row>
    <row r="145" spans="1:5">
      <c r="A145" s="579" t="s">
        <v>2588</v>
      </c>
      <c r="B145" s="579" t="s">
        <v>2600</v>
      </c>
      <c r="C145" s="579" t="s">
        <v>2601</v>
      </c>
      <c r="D145" s="579"/>
      <c r="E145" s="579"/>
    </row>
    <row r="146" spans="1:5">
      <c r="A146" s="579" t="s">
        <v>2602</v>
      </c>
      <c r="B146" s="579" t="s">
        <v>2603</v>
      </c>
      <c r="C146" s="579" t="s">
        <v>2604</v>
      </c>
      <c r="D146" s="579"/>
      <c r="E146" s="579"/>
    </row>
    <row r="147" spans="1:5">
      <c r="A147" s="579" t="s">
        <v>2602</v>
      </c>
      <c r="B147" s="579" t="s">
        <v>2411</v>
      </c>
      <c r="C147" s="579" t="s">
        <v>2605</v>
      </c>
      <c r="D147" s="579"/>
      <c r="E147" s="579"/>
    </row>
    <row r="148" spans="1:5">
      <c r="A148" s="579" t="s">
        <v>2602</v>
      </c>
      <c r="B148" s="579" t="s">
        <v>2606</v>
      </c>
      <c r="C148" s="579" t="s">
        <v>2607</v>
      </c>
      <c r="D148" s="579"/>
      <c r="E148" s="579"/>
    </row>
    <row r="149" spans="1:5">
      <c r="A149" s="579" t="s">
        <v>2602</v>
      </c>
      <c r="B149" s="579" t="s">
        <v>2608</v>
      </c>
      <c r="C149" s="579" t="s">
        <v>2609</v>
      </c>
      <c r="D149" s="579"/>
      <c r="E149" s="579"/>
    </row>
    <row r="150" spans="1:5">
      <c r="A150" s="579" t="s">
        <v>2602</v>
      </c>
      <c r="B150" s="579" t="s">
        <v>2610</v>
      </c>
      <c r="C150" s="579" t="s">
        <v>2611</v>
      </c>
      <c r="D150" s="579"/>
      <c r="E150" s="579"/>
    </row>
    <row r="151" spans="1:5">
      <c r="A151" s="579" t="s">
        <v>2602</v>
      </c>
      <c r="B151" s="579" t="s">
        <v>2612</v>
      </c>
      <c r="C151" s="579" t="s">
        <v>2613</v>
      </c>
      <c r="D151" s="579"/>
      <c r="E151" s="579"/>
    </row>
    <row r="152" spans="1:5">
      <c r="A152" s="579" t="s">
        <v>2602</v>
      </c>
      <c r="B152" s="579" t="s">
        <v>2614</v>
      </c>
      <c r="C152" s="579" t="s">
        <v>2615</v>
      </c>
      <c r="D152" s="579"/>
      <c r="E152" s="579"/>
    </row>
    <row r="153" spans="1:5">
      <c r="A153" s="579" t="s">
        <v>2602</v>
      </c>
      <c r="B153" s="579" t="s">
        <v>2602</v>
      </c>
      <c r="C153" s="579" t="s">
        <v>2616</v>
      </c>
      <c r="D153" s="579"/>
      <c r="E153" s="579"/>
    </row>
    <row r="154" spans="1:5">
      <c r="A154" s="579" t="s">
        <v>2602</v>
      </c>
      <c r="B154" s="579" t="s">
        <v>2617</v>
      </c>
      <c r="C154" s="579" t="s">
        <v>2618</v>
      </c>
      <c r="D154" s="579"/>
      <c r="E154" s="579"/>
    </row>
    <row r="155" spans="1:5">
      <c r="A155" s="579" t="s">
        <v>2619</v>
      </c>
      <c r="B155" s="579" t="s">
        <v>2620</v>
      </c>
      <c r="C155" s="579" t="s">
        <v>2621</v>
      </c>
      <c r="D155" s="579"/>
      <c r="E155" s="579"/>
    </row>
    <row r="156" spans="1:5">
      <c r="A156" s="579" t="s">
        <v>2619</v>
      </c>
      <c r="B156" s="579" t="s">
        <v>2622</v>
      </c>
      <c r="C156" s="579" t="s">
        <v>2623</v>
      </c>
      <c r="D156" s="579"/>
      <c r="E156" s="579"/>
    </row>
    <row r="157" spans="1:5">
      <c r="A157" s="579" t="s">
        <v>2619</v>
      </c>
      <c r="B157" s="579" t="s">
        <v>2624</v>
      </c>
      <c r="C157" s="579" t="s">
        <v>2625</v>
      </c>
      <c r="D157" s="579"/>
      <c r="E157" s="579"/>
    </row>
    <row r="158" spans="1:5">
      <c r="A158" s="579" t="s">
        <v>2619</v>
      </c>
      <c r="B158" s="579" t="s">
        <v>2626</v>
      </c>
      <c r="C158" s="579" t="s">
        <v>2627</v>
      </c>
      <c r="D158" s="579"/>
      <c r="E158" s="579"/>
    </row>
    <row r="159" spans="1:5">
      <c r="A159" s="579" t="s">
        <v>2619</v>
      </c>
      <c r="B159" s="579" t="s">
        <v>2628</v>
      </c>
      <c r="C159" s="579" t="s">
        <v>2629</v>
      </c>
      <c r="D159" s="579"/>
      <c r="E159" s="579"/>
    </row>
    <row r="160" spans="1:5">
      <c r="A160" s="579" t="s">
        <v>2619</v>
      </c>
      <c r="B160" s="579" t="s">
        <v>2630</v>
      </c>
      <c r="C160" s="579" t="s">
        <v>2631</v>
      </c>
      <c r="D160" s="579"/>
      <c r="E160" s="579"/>
    </row>
    <row r="161" spans="1:5">
      <c r="A161" s="579" t="s">
        <v>2619</v>
      </c>
      <c r="B161" s="579" t="s">
        <v>2632</v>
      </c>
      <c r="C161" s="579" t="s">
        <v>2633</v>
      </c>
      <c r="D161" s="579"/>
      <c r="E161" s="579"/>
    </row>
    <row r="162" spans="1:5">
      <c r="A162" s="579" t="s">
        <v>2619</v>
      </c>
      <c r="B162" s="579" t="s">
        <v>2634</v>
      </c>
      <c r="C162" s="579" t="s">
        <v>2635</v>
      </c>
      <c r="D162" s="579"/>
      <c r="E162" s="579"/>
    </row>
    <row r="163" spans="1:5">
      <c r="A163" s="579" t="s">
        <v>2619</v>
      </c>
      <c r="B163" s="579" t="s">
        <v>2636</v>
      </c>
      <c r="C163" s="579" t="s">
        <v>2637</v>
      </c>
      <c r="D163" s="579"/>
      <c r="E163" s="579"/>
    </row>
    <row r="164" spans="1:5">
      <c r="A164" s="579" t="s">
        <v>2619</v>
      </c>
      <c r="B164" s="579" t="s">
        <v>2619</v>
      </c>
      <c r="C164" s="579" t="s">
        <v>2638</v>
      </c>
      <c r="D164" s="579"/>
      <c r="E164" s="579"/>
    </row>
    <row r="165" spans="1:5">
      <c r="A165" s="579" t="s">
        <v>2619</v>
      </c>
      <c r="B165" s="579" t="s">
        <v>2639</v>
      </c>
      <c r="C165" s="579" t="s">
        <v>2640</v>
      </c>
      <c r="D165" s="579"/>
      <c r="E165" s="579"/>
    </row>
    <row r="166" spans="1:5">
      <c r="A166" s="579" t="s">
        <v>2641</v>
      </c>
      <c r="B166" s="579" t="s">
        <v>2641</v>
      </c>
      <c r="C166" s="579" t="s">
        <v>2642</v>
      </c>
      <c r="D166" s="579"/>
      <c r="E166" s="579"/>
    </row>
    <row r="167" spans="1:5">
      <c r="A167" s="579" t="s">
        <v>2643</v>
      </c>
      <c r="B167" s="579" t="s">
        <v>2643</v>
      </c>
      <c r="C167" s="579" t="s">
        <v>2644</v>
      </c>
      <c r="D167" s="579"/>
      <c r="E167" s="579"/>
    </row>
    <row r="168" spans="1:5">
      <c r="A168" s="579" t="s">
        <v>2645</v>
      </c>
      <c r="B168" s="579" t="s">
        <v>2645</v>
      </c>
      <c r="C168" s="579" t="s">
        <v>2646</v>
      </c>
      <c r="D168" s="579"/>
      <c r="E168" s="57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ColWidth="9.125" defaultRowHeight="11.4"/>
  <cols>
    <col min="1" max="16384" width="9.125" style="7"/>
  </cols>
  <sheetData>
    <row r="1" spans="1:10">
      <c r="A1" s="7" t="s">
        <v>287</v>
      </c>
      <c r="B1" s="7" t="s">
        <v>1493</v>
      </c>
      <c r="C1" s="7" t="s">
        <v>1494</v>
      </c>
      <c r="D1" s="7" t="s">
        <v>1495</v>
      </c>
      <c r="E1" s="7" t="s">
        <v>1496</v>
      </c>
      <c r="F1" s="7" t="s">
        <v>1497</v>
      </c>
      <c r="G1" s="7" t="s">
        <v>1498</v>
      </c>
      <c r="H1" s="7" t="s">
        <v>1499</v>
      </c>
      <c r="I1" s="7" t="s">
        <v>1500</v>
      </c>
    </row>
    <row r="2" spans="1:10">
      <c r="A2" s="7">
        <v>1</v>
      </c>
      <c r="B2" s="7" t="s">
        <v>1501</v>
      </c>
      <c r="C2" s="7" t="s">
        <v>18</v>
      </c>
      <c r="D2" s="7" t="s">
        <v>1502</v>
      </c>
      <c r="E2" s="7" t="s">
        <v>1503</v>
      </c>
      <c r="F2" s="7" t="s">
        <v>1504</v>
      </c>
      <c r="G2" s="7" t="s">
        <v>1505</v>
      </c>
      <c r="J2" s="7" t="s">
        <v>2136</v>
      </c>
    </row>
    <row r="3" spans="1:10">
      <c r="A3" s="7">
        <v>2</v>
      </c>
      <c r="B3" s="7" t="s">
        <v>1501</v>
      </c>
      <c r="C3" s="7" t="s">
        <v>18</v>
      </c>
      <c r="D3" s="7" t="s">
        <v>1506</v>
      </c>
      <c r="E3" s="7" t="s">
        <v>1507</v>
      </c>
      <c r="F3" s="7" t="s">
        <v>1508</v>
      </c>
      <c r="G3" s="7" t="s">
        <v>1509</v>
      </c>
      <c r="I3" s="7" t="s">
        <v>1510</v>
      </c>
      <c r="J3" s="7" t="s">
        <v>2136</v>
      </c>
    </row>
    <row r="4" spans="1:10">
      <c r="A4" s="7">
        <v>3</v>
      </c>
      <c r="B4" s="7" t="s">
        <v>1501</v>
      </c>
      <c r="C4" s="7" t="s">
        <v>18</v>
      </c>
      <c r="D4" s="7" t="s">
        <v>1511</v>
      </c>
      <c r="E4" s="7" t="s">
        <v>1512</v>
      </c>
      <c r="F4" s="7" t="s">
        <v>1513</v>
      </c>
      <c r="G4" s="7" t="s">
        <v>1514</v>
      </c>
      <c r="H4" s="7" t="s">
        <v>1515</v>
      </c>
      <c r="J4" s="7" t="s">
        <v>2136</v>
      </c>
    </row>
    <row r="5" spans="1:10">
      <c r="A5" s="7">
        <v>4</v>
      </c>
      <c r="B5" s="7" t="s">
        <v>1501</v>
      </c>
      <c r="C5" s="7" t="s">
        <v>18</v>
      </c>
      <c r="E5" s="7" t="s">
        <v>1516</v>
      </c>
      <c r="F5" s="7" t="s">
        <v>1517</v>
      </c>
      <c r="G5" s="7" t="s">
        <v>1518</v>
      </c>
      <c r="J5" s="7" t="s">
        <v>2136</v>
      </c>
    </row>
    <row r="6" spans="1:10">
      <c r="A6" s="7">
        <v>5</v>
      </c>
      <c r="B6" s="7" t="s">
        <v>1501</v>
      </c>
      <c r="C6" s="7" t="s">
        <v>18</v>
      </c>
      <c r="D6" s="7" t="s">
        <v>1519</v>
      </c>
      <c r="E6" s="7" t="s">
        <v>1520</v>
      </c>
      <c r="F6" s="7" t="s">
        <v>1521</v>
      </c>
      <c r="G6" s="7" t="s">
        <v>1522</v>
      </c>
      <c r="I6" s="7" t="s">
        <v>1523</v>
      </c>
      <c r="J6" s="7" t="s">
        <v>2136</v>
      </c>
    </row>
    <row r="7" spans="1:10">
      <c r="A7" s="7">
        <v>6</v>
      </c>
      <c r="B7" s="7" t="s">
        <v>1501</v>
      </c>
      <c r="C7" s="7" t="s">
        <v>18</v>
      </c>
      <c r="D7" s="7" t="s">
        <v>1524</v>
      </c>
      <c r="E7" s="7" t="s">
        <v>1525</v>
      </c>
      <c r="F7" s="7" t="s">
        <v>1521</v>
      </c>
      <c r="G7" s="7" t="s">
        <v>1526</v>
      </c>
      <c r="I7" s="7" t="s">
        <v>1510</v>
      </c>
      <c r="J7" s="7" t="s">
        <v>2136</v>
      </c>
    </row>
    <row r="8" spans="1:10">
      <c r="A8" s="7">
        <v>7</v>
      </c>
      <c r="B8" s="7" t="s">
        <v>1501</v>
      </c>
      <c r="C8" s="7" t="s">
        <v>18</v>
      </c>
      <c r="D8" s="7" t="s">
        <v>1527</v>
      </c>
      <c r="E8" s="7" t="s">
        <v>1528</v>
      </c>
      <c r="F8" s="7" t="s">
        <v>1529</v>
      </c>
      <c r="G8" s="7" t="s">
        <v>1530</v>
      </c>
      <c r="J8" s="7" t="s">
        <v>2136</v>
      </c>
    </row>
    <row r="9" spans="1:10">
      <c r="A9" s="7">
        <v>8</v>
      </c>
      <c r="B9" s="7" t="s">
        <v>1501</v>
      </c>
      <c r="C9" s="7" t="s">
        <v>18</v>
      </c>
      <c r="D9" s="7" t="s">
        <v>1531</v>
      </c>
      <c r="E9" s="7" t="s">
        <v>1532</v>
      </c>
      <c r="F9" s="7" t="s">
        <v>1533</v>
      </c>
      <c r="G9" s="7" t="s">
        <v>1534</v>
      </c>
      <c r="J9" s="7" t="s">
        <v>2136</v>
      </c>
    </row>
    <row r="10" spans="1:10">
      <c r="A10" s="7">
        <v>9</v>
      </c>
      <c r="B10" s="7" t="s">
        <v>1501</v>
      </c>
      <c r="C10" s="7" t="s">
        <v>18</v>
      </c>
      <c r="D10" s="7" t="s">
        <v>1535</v>
      </c>
      <c r="E10" s="7" t="s">
        <v>1536</v>
      </c>
      <c r="F10" s="7" t="s">
        <v>1537</v>
      </c>
      <c r="G10" s="7" t="s">
        <v>1538</v>
      </c>
      <c r="J10" s="7" t="s">
        <v>2136</v>
      </c>
    </row>
    <row r="11" spans="1:10">
      <c r="A11" s="7">
        <v>10</v>
      </c>
      <c r="B11" s="7" t="s">
        <v>1501</v>
      </c>
      <c r="C11" s="7" t="s">
        <v>18</v>
      </c>
      <c r="D11" s="7" t="s">
        <v>1539</v>
      </c>
      <c r="E11" s="7" t="s">
        <v>1540</v>
      </c>
      <c r="F11" s="7" t="s">
        <v>1541</v>
      </c>
      <c r="G11" s="7" t="s">
        <v>1522</v>
      </c>
      <c r="J11" s="7" t="s">
        <v>2136</v>
      </c>
    </row>
    <row r="12" spans="1:10">
      <c r="A12" s="7">
        <v>11</v>
      </c>
      <c r="B12" s="7" t="s">
        <v>1501</v>
      </c>
      <c r="C12" s="7" t="s">
        <v>18</v>
      </c>
      <c r="D12" s="7" t="s">
        <v>1542</v>
      </c>
      <c r="E12" s="7" t="s">
        <v>1543</v>
      </c>
      <c r="F12" s="7" t="s">
        <v>1544</v>
      </c>
      <c r="G12" s="7" t="s">
        <v>1545</v>
      </c>
      <c r="J12" s="7" t="s">
        <v>2136</v>
      </c>
    </row>
    <row r="13" spans="1:10">
      <c r="A13" s="7">
        <v>12</v>
      </c>
      <c r="B13" s="7" t="s">
        <v>1501</v>
      </c>
      <c r="C13" s="7" t="s">
        <v>18</v>
      </c>
      <c r="D13" s="7" t="s">
        <v>1546</v>
      </c>
      <c r="E13" s="7" t="s">
        <v>1547</v>
      </c>
      <c r="F13" s="7" t="s">
        <v>1548</v>
      </c>
      <c r="G13" s="7" t="s">
        <v>1518</v>
      </c>
      <c r="H13" s="7" t="s">
        <v>1549</v>
      </c>
      <c r="J13" s="7" t="s">
        <v>2136</v>
      </c>
    </row>
    <row r="14" spans="1:10">
      <c r="A14" s="7">
        <v>13</v>
      </c>
      <c r="B14" s="7" t="s">
        <v>1501</v>
      </c>
      <c r="C14" s="7" t="s">
        <v>18</v>
      </c>
      <c r="D14" s="7" t="s">
        <v>1550</v>
      </c>
      <c r="E14" s="7" t="s">
        <v>1551</v>
      </c>
      <c r="F14" s="7" t="s">
        <v>1552</v>
      </c>
      <c r="G14" s="7" t="s">
        <v>1553</v>
      </c>
      <c r="J14" s="7" t="s">
        <v>2136</v>
      </c>
    </row>
    <row r="15" spans="1:10">
      <c r="A15" s="7">
        <v>14</v>
      </c>
      <c r="B15" s="7" t="s">
        <v>1501</v>
      </c>
      <c r="C15" s="7" t="s">
        <v>18</v>
      </c>
      <c r="D15" s="7" t="s">
        <v>1554</v>
      </c>
      <c r="E15" s="7" t="s">
        <v>1555</v>
      </c>
      <c r="F15" s="7" t="s">
        <v>1556</v>
      </c>
      <c r="G15" s="7" t="s">
        <v>1518</v>
      </c>
      <c r="J15" s="7" t="s">
        <v>2136</v>
      </c>
    </row>
    <row r="16" spans="1:10">
      <c r="A16" s="7">
        <v>15</v>
      </c>
      <c r="B16" s="7" t="s">
        <v>1501</v>
      </c>
      <c r="C16" s="7" t="s">
        <v>18</v>
      </c>
      <c r="D16" s="7" t="s">
        <v>1557</v>
      </c>
      <c r="E16" s="7" t="s">
        <v>1558</v>
      </c>
      <c r="F16" s="7" t="s">
        <v>1559</v>
      </c>
      <c r="G16" s="7" t="s">
        <v>1560</v>
      </c>
      <c r="J16" s="7" t="s">
        <v>2136</v>
      </c>
    </row>
    <row r="17" spans="1:10">
      <c r="A17" s="7">
        <v>16</v>
      </c>
      <c r="B17" s="7" t="s">
        <v>1501</v>
      </c>
      <c r="C17" s="7" t="s">
        <v>18</v>
      </c>
      <c r="D17" s="7" t="s">
        <v>1561</v>
      </c>
      <c r="E17" s="7" t="s">
        <v>1562</v>
      </c>
      <c r="F17" s="7" t="s">
        <v>1563</v>
      </c>
      <c r="G17" s="7" t="s">
        <v>1564</v>
      </c>
      <c r="J17" s="7" t="s">
        <v>2136</v>
      </c>
    </row>
    <row r="18" spans="1:10">
      <c r="A18" s="7">
        <v>17</v>
      </c>
      <c r="B18" s="7" t="s">
        <v>1501</v>
      </c>
      <c r="C18" s="7" t="s">
        <v>18</v>
      </c>
      <c r="D18" s="7" t="s">
        <v>1565</v>
      </c>
      <c r="E18" s="7" t="s">
        <v>1566</v>
      </c>
      <c r="F18" s="7" t="s">
        <v>1567</v>
      </c>
      <c r="G18" s="7" t="s">
        <v>1564</v>
      </c>
      <c r="J18" s="7" t="s">
        <v>2136</v>
      </c>
    </row>
    <row r="19" spans="1:10">
      <c r="A19" s="7">
        <v>18</v>
      </c>
      <c r="B19" s="7" t="s">
        <v>1501</v>
      </c>
      <c r="C19" s="7" t="s">
        <v>18</v>
      </c>
      <c r="D19" s="7" t="s">
        <v>1568</v>
      </c>
      <c r="E19" s="7" t="s">
        <v>1569</v>
      </c>
      <c r="F19" s="7" t="s">
        <v>1570</v>
      </c>
      <c r="G19" s="7" t="s">
        <v>1571</v>
      </c>
      <c r="H19" s="7" t="s">
        <v>1572</v>
      </c>
      <c r="J19" s="7" t="s">
        <v>2136</v>
      </c>
    </row>
    <row r="20" spans="1:10">
      <c r="A20" s="7">
        <v>19</v>
      </c>
      <c r="B20" s="7" t="s">
        <v>1501</v>
      </c>
      <c r="C20" s="7" t="s">
        <v>18</v>
      </c>
      <c r="D20" s="7" t="s">
        <v>1573</v>
      </c>
      <c r="E20" s="7" t="s">
        <v>1574</v>
      </c>
      <c r="F20" s="7" t="s">
        <v>1575</v>
      </c>
      <c r="G20" s="7" t="s">
        <v>1560</v>
      </c>
      <c r="J20" s="7" t="s">
        <v>2136</v>
      </c>
    </row>
    <row r="21" spans="1:10">
      <c r="A21" s="7">
        <v>20</v>
      </c>
      <c r="B21" s="7" t="s">
        <v>1501</v>
      </c>
      <c r="C21" s="7" t="s">
        <v>18</v>
      </c>
      <c r="D21" s="7" t="s">
        <v>1576</v>
      </c>
      <c r="E21" s="7" t="s">
        <v>1577</v>
      </c>
      <c r="F21" s="7" t="s">
        <v>1578</v>
      </c>
      <c r="G21" s="7" t="s">
        <v>1579</v>
      </c>
      <c r="I21" s="7" t="s">
        <v>1580</v>
      </c>
      <c r="J21" s="7" t="s">
        <v>2136</v>
      </c>
    </row>
    <row r="22" spans="1:10">
      <c r="A22" s="7">
        <v>21</v>
      </c>
      <c r="B22" s="7" t="s">
        <v>1501</v>
      </c>
      <c r="C22" s="7" t="s">
        <v>18</v>
      </c>
      <c r="D22" s="7" t="s">
        <v>1581</v>
      </c>
      <c r="E22" s="7" t="s">
        <v>1582</v>
      </c>
      <c r="F22" s="7" t="s">
        <v>1583</v>
      </c>
      <c r="G22" s="7" t="s">
        <v>1579</v>
      </c>
      <c r="J22" s="7" t="s">
        <v>2136</v>
      </c>
    </row>
    <row r="23" spans="1:10">
      <c r="A23" s="7">
        <v>22</v>
      </c>
      <c r="B23" s="7" t="s">
        <v>1501</v>
      </c>
      <c r="C23" s="7" t="s">
        <v>18</v>
      </c>
      <c r="D23" s="7" t="s">
        <v>1584</v>
      </c>
      <c r="E23" s="7" t="s">
        <v>1585</v>
      </c>
      <c r="F23" s="7" t="s">
        <v>1586</v>
      </c>
      <c r="G23" s="7" t="s">
        <v>1579</v>
      </c>
      <c r="I23" s="7" t="s">
        <v>1587</v>
      </c>
      <c r="J23" s="7" t="s">
        <v>2136</v>
      </c>
    </row>
    <row r="24" spans="1:10">
      <c r="A24" s="7">
        <v>23</v>
      </c>
      <c r="B24" s="7" t="s">
        <v>1501</v>
      </c>
      <c r="C24" s="7" t="s">
        <v>18</v>
      </c>
      <c r="D24" s="7" t="s">
        <v>1588</v>
      </c>
      <c r="E24" s="7" t="s">
        <v>1589</v>
      </c>
      <c r="F24" s="7" t="s">
        <v>1590</v>
      </c>
      <c r="G24" s="7" t="s">
        <v>1579</v>
      </c>
      <c r="H24" s="7" t="s">
        <v>1591</v>
      </c>
      <c r="J24" s="7" t="s">
        <v>2136</v>
      </c>
    </row>
    <row r="25" spans="1:10">
      <c r="A25" s="7">
        <v>24</v>
      </c>
      <c r="B25" s="7" t="s">
        <v>1501</v>
      </c>
      <c r="C25" s="7" t="s">
        <v>18</v>
      </c>
      <c r="D25" s="7" t="s">
        <v>1592</v>
      </c>
      <c r="E25" s="7" t="s">
        <v>1593</v>
      </c>
      <c r="F25" s="7" t="s">
        <v>1594</v>
      </c>
      <c r="G25" s="7" t="s">
        <v>1579</v>
      </c>
      <c r="J25" s="7" t="s">
        <v>2136</v>
      </c>
    </row>
    <row r="26" spans="1:10">
      <c r="A26" s="7">
        <v>25</v>
      </c>
      <c r="B26" s="7" t="s">
        <v>1501</v>
      </c>
      <c r="C26" s="7" t="s">
        <v>18</v>
      </c>
      <c r="D26" s="7" t="s">
        <v>1595</v>
      </c>
      <c r="E26" s="7" t="s">
        <v>1596</v>
      </c>
      <c r="F26" s="7" t="s">
        <v>1597</v>
      </c>
      <c r="G26" s="7" t="s">
        <v>1579</v>
      </c>
      <c r="I26" s="7" t="s">
        <v>1587</v>
      </c>
      <c r="J26" s="7" t="s">
        <v>2136</v>
      </c>
    </row>
    <row r="27" spans="1:10">
      <c r="A27" s="7">
        <v>26</v>
      </c>
      <c r="B27" s="7" t="s">
        <v>1501</v>
      </c>
      <c r="C27" s="7" t="s">
        <v>18</v>
      </c>
      <c r="D27" s="7" t="s">
        <v>1598</v>
      </c>
      <c r="E27" s="7" t="s">
        <v>1599</v>
      </c>
      <c r="F27" s="7" t="s">
        <v>1600</v>
      </c>
      <c r="G27" s="7" t="s">
        <v>1601</v>
      </c>
      <c r="H27" s="7" t="s">
        <v>1602</v>
      </c>
      <c r="J27" s="7" t="s">
        <v>2136</v>
      </c>
    </row>
    <row r="28" spans="1:10">
      <c r="A28" s="7">
        <v>27</v>
      </c>
      <c r="B28" s="7" t="s">
        <v>1501</v>
      </c>
      <c r="C28" s="7" t="s">
        <v>18</v>
      </c>
      <c r="D28" s="7" t="s">
        <v>1603</v>
      </c>
      <c r="E28" s="7" t="s">
        <v>1604</v>
      </c>
      <c r="F28" s="7" t="s">
        <v>1605</v>
      </c>
      <c r="G28" s="7" t="s">
        <v>1606</v>
      </c>
      <c r="J28" s="7" t="s">
        <v>2136</v>
      </c>
    </row>
    <row r="29" spans="1:10">
      <c r="A29" s="7">
        <v>28</v>
      </c>
      <c r="B29" s="7" t="s">
        <v>1501</v>
      </c>
      <c r="C29" s="7" t="s">
        <v>18</v>
      </c>
      <c r="D29" s="7" t="s">
        <v>1607</v>
      </c>
      <c r="E29" s="7" t="s">
        <v>1608</v>
      </c>
      <c r="F29" s="7" t="s">
        <v>1609</v>
      </c>
      <c r="G29" s="7" t="s">
        <v>1610</v>
      </c>
      <c r="J29" s="7" t="s">
        <v>2136</v>
      </c>
    </row>
    <row r="30" spans="1:10">
      <c r="A30" s="7">
        <v>29</v>
      </c>
      <c r="B30" s="7" t="s">
        <v>1501</v>
      </c>
      <c r="C30" s="7" t="s">
        <v>18</v>
      </c>
      <c r="D30" s="7" t="s">
        <v>1611</v>
      </c>
      <c r="E30" s="7" t="s">
        <v>1612</v>
      </c>
      <c r="F30" s="7" t="s">
        <v>1613</v>
      </c>
      <c r="G30" s="7" t="s">
        <v>1610</v>
      </c>
      <c r="H30" s="7" t="s">
        <v>1614</v>
      </c>
      <c r="I30" s="7" t="s">
        <v>1510</v>
      </c>
      <c r="J30" s="7" t="s">
        <v>2136</v>
      </c>
    </row>
    <row r="31" spans="1:10">
      <c r="A31" s="7">
        <v>30</v>
      </c>
      <c r="B31" s="7" t="s">
        <v>1501</v>
      </c>
      <c r="C31" s="7" t="s">
        <v>18</v>
      </c>
      <c r="D31" s="7" t="s">
        <v>1615</v>
      </c>
      <c r="E31" s="7" t="s">
        <v>1616</v>
      </c>
      <c r="F31" s="7" t="s">
        <v>1609</v>
      </c>
      <c r="G31" s="7" t="s">
        <v>1617</v>
      </c>
      <c r="J31" s="7" t="s">
        <v>2136</v>
      </c>
    </row>
    <row r="32" spans="1:10">
      <c r="A32" s="7">
        <v>31</v>
      </c>
      <c r="B32" s="7" t="s">
        <v>1501</v>
      </c>
      <c r="C32" s="7" t="s">
        <v>18</v>
      </c>
      <c r="D32" s="7" t="s">
        <v>1618</v>
      </c>
      <c r="E32" s="7" t="s">
        <v>1619</v>
      </c>
      <c r="F32" s="7" t="s">
        <v>1620</v>
      </c>
      <c r="G32" s="7" t="s">
        <v>1530</v>
      </c>
      <c r="J32" s="7" t="s">
        <v>2136</v>
      </c>
    </row>
    <row r="33" spans="1:10">
      <c r="A33" s="7">
        <v>32</v>
      </c>
      <c r="B33" s="7" t="s">
        <v>1501</v>
      </c>
      <c r="C33" s="7" t="s">
        <v>18</v>
      </c>
      <c r="D33" s="7" t="s">
        <v>1621</v>
      </c>
      <c r="E33" s="7" t="s">
        <v>1622</v>
      </c>
      <c r="F33" s="7" t="s">
        <v>1623</v>
      </c>
      <c r="G33" s="7" t="s">
        <v>1564</v>
      </c>
      <c r="H33" s="7" t="s">
        <v>1602</v>
      </c>
      <c r="J33" s="7" t="s">
        <v>2136</v>
      </c>
    </row>
    <row r="34" spans="1:10">
      <c r="A34" s="7">
        <v>33</v>
      </c>
      <c r="B34" s="7" t="s">
        <v>1501</v>
      </c>
      <c r="C34" s="7" t="s">
        <v>18</v>
      </c>
      <c r="D34" s="7" t="s">
        <v>1624</v>
      </c>
      <c r="E34" s="7" t="s">
        <v>1625</v>
      </c>
      <c r="F34" s="7" t="s">
        <v>1626</v>
      </c>
      <c r="G34" s="7" t="s">
        <v>1627</v>
      </c>
      <c r="J34" s="7" t="s">
        <v>2136</v>
      </c>
    </row>
    <row r="35" spans="1:10">
      <c r="A35" s="7">
        <v>34</v>
      </c>
      <c r="B35" s="7" t="s">
        <v>1501</v>
      </c>
      <c r="C35" s="7" t="s">
        <v>18</v>
      </c>
      <c r="D35" s="7" t="s">
        <v>1628</v>
      </c>
      <c r="E35" s="7" t="s">
        <v>1629</v>
      </c>
      <c r="F35" s="7" t="s">
        <v>1630</v>
      </c>
      <c r="G35" s="7" t="s">
        <v>1509</v>
      </c>
      <c r="J35" s="7" t="s">
        <v>2136</v>
      </c>
    </row>
    <row r="36" spans="1:10">
      <c r="A36" s="7">
        <v>35</v>
      </c>
      <c r="B36" s="7" t="s">
        <v>1501</v>
      </c>
      <c r="C36" s="7" t="s">
        <v>18</v>
      </c>
      <c r="D36" s="7" t="s">
        <v>1631</v>
      </c>
      <c r="E36" s="7" t="s">
        <v>1632</v>
      </c>
      <c r="F36" s="7" t="s">
        <v>1633</v>
      </c>
      <c r="G36" s="7" t="s">
        <v>1564</v>
      </c>
      <c r="I36" s="7" t="s">
        <v>1634</v>
      </c>
      <c r="J36" s="7" t="s">
        <v>2136</v>
      </c>
    </row>
    <row r="37" spans="1:10">
      <c r="A37" s="7">
        <v>36</v>
      </c>
      <c r="B37" s="7" t="s">
        <v>1501</v>
      </c>
      <c r="C37" s="7" t="s">
        <v>18</v>
      </c>
      <c r="D37" s="7" t="s">
        <v>1635</v>
      </c>
      <c r="E37" s="7" t="s">
        <v>1636</v>
      </c>
      <c r="F37" s="7" t="s">
        <v>1637</v>
      </c>
      <c r="G37" s="7" t="s">
        <v>1564</v>
      </c>
      <c r="J37" s="7" t="s">
        <v>2136</v>
      </c>
    </row>
    <row r="38" spans="1:10">
      <c r="A38" s="7">
        <v>37</v>
      </c>
      <c r="B38" s="7" t="s">
        <v>1501</v>
      </c>
      <c r="C38" s="7" t="s">
        <v>18</v>
      </c>
      <c r="D38" s="7" t="s">
        <v>1638</v>
      </c>
      <c r="E38" s="7" t="s">
        <v>1639</v>
      </c>
      <c r="F38" s="7" t="s">
        <v>1640</v>
      </c>
      <c r="G38" s="7" t="s">
        <v>1627</v>
      </c>
      <c r="J38" s="7" t="s">
        <v>2136</v>
      </c>
    </row>
    <row r="39" spans="1:10">
      <c r="A39" s="7">
        <v>38</v>
      </c>
      <c r="B39" s="7" t="s">
        <v>1501</v>
      </c>
      <c r="C39" s="7" t="s">
        <v>18</v>
      </c>
      <c r="D39" s="7" t="s">
        <v>1641</v>
      </c>
      <c r="E39" s="7" t="s">
        <v>1642</v>
      </c>
      <c r="F39" s="7" t="s">
        <v>1643</v>
      </c>
      <c r="G39" s="7" t="s">
        <v>1564</v>
      </c>
      <c r="J39" s="7" t="s">
        <v>2136</v>
      </c>
    </row>
    <row r="40" spans="1:10">
      <c r="A40" s="7">
        <v>39</v>
      </c>
      <c r="B40" s="7" t="s">
        <v>1501</v>
      </c>
      <c r="C40" s="7" t="s">
        <v>18</v>
      </c>
      <c r="D40" s="7" t="s">
        <v>1644</v>
      </c>
      <c r="E40" s="7" t="s">
        <v>1645</v>
      </c>
      <c r="F40" s="7" t="s">
        <v>1646</v>
      </c>
      <c r="G40" s="7" t="s">
        <v>1647</v>
      </c>
      <c r="J40" s="7" t="s">
        <v>2136</v>
      </c>
    </row>
    <row r="41" spans="1:10">
      <c r="A41" s="7">
        <v>40</v>
      </c>
      <c r="B41" s="7" t="s">
        <v>1501</v>
      </c>
      <c r="C41" s="7" t="s">
        <v>18</v>
      </c>
      <c r="D41" s="7" t="s">
        <v>1648</v>
      </c>
      <c r="E41" s="7" t="s">
        <v>1649</v>
      </c>
      <c r="F41" s="7" t="s">
        <v>1650</v>
      </c>
      <c r="G41" s="7" t="s">
        <v>1647</v>
      </c>
      <c r="H41" s="7" t="s">
        <v>1651</v>
      </c>
      <c r="J41" s="7" t="s">
        <v>2136</v>
      </c>
    </row>
    <row r="42" spans="1:10">
      <c r="A42" s="7">
        <v>41</v>
      </c>
      <c r="B42" s="7" t="s">
        <v>1501</v>
      </c>
      <c r="C42" s="7" t="s">
        <v>18</v>
      </c>
      <c r="D42" s="7" t="s">
        <v>1652</v>
      </c>
      <c r="E42" s="7" t="s">
        <v>1653</v>
      </c>
      <c r="F42" s="7" t="s">
        <v>1654</v>
      </c>
      <c r="G42" s="7" t="s">
        <v>1514</v>
      </c>
      <c r="H42" s="7" t="s">
        <v>1655</v>
      </c>
      <c r="J42" s="7" t="s">
        <v>2136</v>
      </c>
    </row>
    <row r="43" spans="1:10">
      <c r="A43" s="7">
        <v>42</v>
      </c>
      <c r="B43" s="7" t="s">
        <v>1501</v>
      </c>
      <c r="C43" s="7" t="s">
        <v>18</v>
      </c>
      <c r="D43" s="7" t="s">
        <v>1656</v>
      </c>
      <c r="E43" s="7" t="s">
        <v>1657</v>
      </c>
      <c r="F43" s="7" t="s">
        <v>1658</v>
      </c>
      <c r="G43" s="7" t="s">
        <v>1509</v>
      </c>
      <c r="J43" s="7" t="s">
        <v>2136</v>
      </c>
    </row>
    <row r="44" spans="1:10">
      <c r="A44" s="7">
        <v>43</v>
      </c>
      <c r="B44" s="7" t="s">
        <v>1501</v>
      </c>
      <c r="C44" s="7" t="s">
        <v>18</v>
      </c>
      <c r="D44" s="7" t="s">
        <v>1659</v>
      </c>
      <c r="E44" s="7" t="s">
        <v>1660</v>
      </c>
      <c r="F44" s="7" t="s">
        <v>1661</v>
      </c>
      <c r="G44" s="7" t="s">
        <v>1627</v>
      </c>
      <c r="H44" s="7" t="s">
        <v>1662</v>
      </c>
      <c r="J44" s="7" t="s">
        <v>2136</v>
      </c>
    </row>
    <row r="45" spans="1:10">
      <c r="A45" s="7">
        <v>44</v>
      </c>
      <c r="B45" s="7" t="s">
        <v>1501</v>
      </c>
      <c r="C45" s="7" t="s">
        <v>18</v>
      </c>
      <c r="D45" s="7" t="s">
        <v>1663</v>
      </c>
      <c r="E45" s="7" t="s">
        <v>1664</v>
      </c>
      <c r="F45" s="7" t="s">
        <v>1665</v>
      </c>
      <c r="G45" s="7" t="s">
        <v>1627</v>
      </c>
      <c r="I45" s="7" t="s">
        <v>1666</v>
      </c>
      <c r="J45" s="7" t="s">
        <v>2136</v>
      </c>
    </row>
    <row r="46" spans="1:10">
      <c r="A46" s="7">
        <v>45</v>
      </c>
      <c r="B46" s="7" t="s">
        <v>1501</v>
      </c>
      <c r="C46" s="7" t="s">
        <v>18</v>
      </c>
      <c r="D46" s="7" t="s">
        <v>1667</v>
      </c>
      <c r="E46" s="7" t="s">
        <v>1668</v>
      </c>
      <c r="F46" s="7" t="s">
        <v>1669</v>
      </c>
      <c r="G46" s="7" t="s">
        <v>1627</v>
      </c>
      <c r="I46" s="7" t="s">
        <v>1670</v>
      </c>
      <c r="J46" s="7" t="s">
        <v>2136</v>
      </c>
    </row>
    <row r="47" spans="1:10">
      <c r="A47" s="7">
        <v>46</v>
      </c>
      <c r="B47" s="7" t="s">
        <v>1501</v>
      </c>
      <c r="C47" s="7" t="s">
        <v>18</v>
      </c>
      <c r="D47" s="7" t="s">
        <v>1671</v>
      </c>
      <c r="E47" s="7" t="s">
        <v>1672</v>
      </c>
      <c r="F47" s="7" t="s">
        <v>1673</v>
      </c>
      <c r="G47" s="7" t="s">
        <v>1627</v>
      </c>
      <c r="I47" s="7" t="s">
        <v>1674</v>
      </c>
      <c r="J47" s="7" t="s">
        <v>2136</v>
      </c>
    </row>
    <row r="48" spans="1:10">
      <c r="A48" s="7">
        <v>47</v>
      </c>
      <c r="B48" s="7" t="s">
        <v>1501</v>
      </c>
      <c r="C48" s="7" t="s">
        <v>18</v>
      </c>
      <c r="D48" s="7" t="s">
        <v>1675</v>
      </c>
      <c r="E48" s="7" t="s">
        <v>1676</v>
      </c>
      <c r="F48" s="7" t="s">
        <v>1677</v>
      </c>
      <c r="G48" s="7" t="s">
        <v>1627</v>
      </c>
      <c r="J48" s="7" t="s">
        <v>2136</v>
      </c>
    </row>
    <row r="49" spans="1:10">
      <c r="A49" s="7">
        <v>48</v>
      </c>
      <c r="B49" s="7" t="s">
        <v>1501</v>
      </c>
      <c r="C49" s="7" t="s">
        <v>18</v>
      </c>
      <c r="D49" s="7" t="s">
        <v>1678</v>
      </c>
      <c r="E49" s="7" t="s">
        <v>1679</v>
      </c>
      <c r="F49" s="7" t="s">
        <v>1680</v>
      </c>
      <c r="G49" s="7" t="s">
        <v>1627</v>
      </c>
      <c r="I49" s="7" t="s">
        <v>1681</v>
      </c>
      <c r="J49" s="7" t="s">
        <v>2136</v>
      </c>
    </row>
    <row r="50" spans="1:10">
      <c r="A50" s="7">
        <v>49</v>
      </c>
      <c r="B50" s="7" t="s">
        <v>1501</v>
      </c>
      <c r="C50" s="7" t="s">
        <v>18</v>
      </c>
      <c r="D50" s="7" t="s">
        <v>1682</v>
      </c>
      <c r="E50" s="7" t="s">
        <v>1679</v>
      </c>
      <c r="F50" s="7" t="s">
        <v>1683</v>
      </c>
      <c r="G50" s="7" t="s">
        <v>1627</v>
      </c>
      <c r="J50" s="7" t="s">
        <v>2136</v>
      </c>
    </row>
    <row r="51" spans="1:10">
      <c r="A51" s="7">
        <v>50</v>
      </c>
      <c r="B51" s="7" t="s">
        <v>1501</v>
      </c>
      <c r="C51" s="7" t="s">
        <v>18</v>
      </c>
      <c r="D51" s="7" t="s">
        <v>1684</v>
      </c>
      <c r="E51" s="7" t="s">
        <v>1679</v>
      </c>
      <c r="F51" s="7" t="s">
        <v>1685</v>
      </c>
      <c r="G51" s="7" t="s">
        <v>1564</v>
      </c>
      <c r="J51" s="7" t="s">
        <v>2136</v>
      </c>
    </row>
    <row r="52" spans="1:10">
      <c r="A52" s="7">
        <v>51</v>
      </c>
      <c r="B52" s="7" t="s">
        <v>1501</v>
      </c>
      <c r="C52" s="7" t="s">
        <v>18</v>
      </c>
      <c r="D52" s="7" t="s">
        <v>1686</v>
      </c>
      <c r="E52" s="7" t="s">
        <v>1687</v>
      </c>
      <c r="F52" s="7" t="s">
        <v>1688</v>
      </c>
      <c r="G52" s="7" t="s">
        <v>1564</v>
      </c>
      <c r="H52" s="7" t="s">
        <v>1689</v>
      </c>
      <c r="I52" s="7" t="s">
        <v>1690</v>
      </c>
      <c r="J52" s="7" t="s">
        <v>2136</v>
      </c>
    </row>
    <row r="53" spans="1:10">
      <c r="A53" s="7">
        <v>52</v>
      </c>
      <c r="B53" s="7" t="s">
        <v>1501</v>
      </c>
      <c r="C53" s="7" t="s">
        <v>18</v>
      </c>
      <c r="D53" s="7" t="s">
        <v>1691</v>
      </c>
      <c r="E53" s="7" t="s">
        <v>1692</v>
      </c>
      <c r="F53" s="7" t="s">
        <v>1693</v>
      </c>
      <c r="G53" s="7" t="s">
        <v>1694</v>
      </c>
      <c r="J53" s="7" t="s">
        <v>2136</v>
      </c>
    </row>
    <row r="54" spans="1:10">
      <c r="A54" s="7">
        <v>53</v>
      </c>
      <c r="B54" s="7" t="s">
        <v>1501</v>
      </c>
      <c r="C54" s="7" t="s">
        <v>18</v>
      </c>
      <c r="D54" s="7" t="s">
        <v>1695</v>
      </c>
      <c r="E54" s="7" t="s">
        <v>1696</v>
      </c>
      <c r="F54" s="7" t="s">
        <v>1697</v>
      </c>
      <c r="G54" s="7" t="s">
        <v>1647</v>
      </c>
      <c r="H54" s="7" t="s">
        <v>1698</v>
      </c>
      <c r="J54" s="7" t="s">
        <v>2136</v>
      </c>
    </row>
    <row r="55" spans="1:10">
      <c r="A55" s="7">
        <v>54</v>
      </c>
      <c r="B55" s="7" t="s">
        <v>1501</v>
      </c>
      <c r="C55" s="7" t="s">
        <v>18</v>
      </c>
      <c r="D55" s="7" t="s">
        <v>1699</v>
      </c>
      <c r="E55" s="7" t="s">
        <v>1700</v>
      </c>
      <c r="F55" s="7" t="s">
        <v>1701</v>
      </c>
      <c r="G55" s="7" t="s">
        <v>1694</v>
      </c>
      <c r="J55" s="7" t="s">
        <v>2136</v>
      </c>
    </row>
    <row r="56" spans="1:10">
      <c r="A56" s="7">
        <v>55</v>
      </c>
      <c r="B56" s="7" t="s">
        <v>1501</v>
      </c>
      <c r="C56" s="7" t="s">
        <v>18</v>
      </c>
      <c r="D56" s="7" t="s">
        <v>1702</v>
      </c>
      <c r="E56" s="7" t="s">
        <v>1703</v>
      </c>
      <c r="F56" s="7" t="s">
        <v>1704</v>
      </c>
      <c r="G56" s="7" t="s">
        <v>1627</v>
      </c>
      <c r="H56" s="7" t="s">
        <v>1705</v>
      </c>
      <c r="I56" s="7" t="s">
        <v>1706</v>
      </c>
      <c r="J56" s="7" t="s">
        <v>2136</v>
      </c>
    </row>
    <row r="57" spans="1:10">
      <c r="A57" s="7">
        <v>56</v>
      </c>
      <c r="B57" s="7" t="s">
        <v>1501</v>
      </c>
      <c r="C57" s="7" t="s">
        <v>18</v>
      </c>
      <c r="D57" s="7" t="s">
        <v>1707</v>
      </c>
      <c r="E57" s="7" t="s">
        <v>1708</v>
      </c>
      <c r="F57" s="7" t="s">
        <v>1709</v>
      </c>
      <c r="G57" s="7" t="s">
        <v>1627</v>
      </c>
      <c r="J57" s="7" t="s">
        <v>2136</v>
      </c>
    </row>
    <row r="58" spans="1:10">
      <c r="A58" s="7">
        <v>57</v>
      </c>
      <c r="B58" s="7" t="s">
        <v>1501</v>
      </c>
      <c r="C58" s="7" t="s">
        <v>18</v>
      </c>
      <c r="D58" s="7" t="s">
        <v>1710</v>
      </c>
      <c r="E58" s="7" t="s">
        <v>1711</v>
      </c>
      <c r="F58" s="7" t="s">
        <v>1712</v>
      </c>
      <c r="G58" s="7" t="s">
        <v>1627</v>
      </c>
      <c r="I58" s="7" t="s">
        <v>1713</v>
      </c>
      <c r="J58" s="7" t="s">
        <v>2136</v>
      </c>
    </row>
    <row r="59" spans="1:10">
      <c r="A59" s="7">
        <v>58</v>
      </c>
      <c r="B59" s="7" t="s">
        <v>1501</v>
      </c>
      <c r="C59" s="7" t="s">
        <v>18</v>
      </c>
      <c r="D59" s="7" t="s">
        <v>1714</v>
      </c>
      <c r="E59" s="7" t="s">
        <v>1715</v>
      </c>
      <c r="F59" s="7" t="s">
        <v>1716</v>
      </c>
      <c r="G59" s="7" t="s">
        <v>1627</v>
      </c>
      <c r="I59" s="7" t="s">
        <v>1717</v>
      </c>
      <c r="J59" s="7" t="s">
        <v>2136</v>
      </c>
    </row>
    <row r="60" spans="1:10">
      <c r="A60" s="7">
        <v>59</v>
      </c>
      <c r="B60" s="7" t="s">
        <v>1501</v>
      </c>
      <c r="C60" s="7" t="s">
        <v>18</v>
      </c>
      <c r="D60" s="7" t="s">
        <v>1718</v>
      </c>
      <c r="E60" s="7" t="s">
        <v>1719</v>
      </c>
      <c r="F60" s="7" t="s">
        <v>1720</v>
      </c>
      <c r="G60" s="7" t="s">
        <v>1627</v>
      </c>
      <c r="I60" s="7" t="s">
        <v>1721</v>
      </c>
      <c r="J60" s="7" t="s">
        <v>2136</v>
      </c>
    </row>
    <row r="61" spans="1:10">
      <c r="A61" s="7">
        <v>60</v>
      </c>
      <c r="B61" s="7" t="s">
        <v>1501</v>
      </c>
      <c r="C61" s="7" t="s">
        <v>18</v>
      </c>
      <c r="D61" s="7" t="s">
        <v>1722</v>
      </c>
      <c r="E61" s="7" t="s">
        <v>1723</v>
      </c>
      <c r="F61" s="7" t="s">
        <v>1724</v>
      </c>
      <c r="G61" s="7" t="s">
        <v>1725</v>
      </c>
      <c r="J61" s="7" t="s">
        <v>2136</v>
      </c>
    </row>
    <row r="62" spans="1:10">
      <c r="A62" s="7">
        <v>61</v>
      </c>
      <c r="B62" s="7" t="s">
        <v>1501</v>
      </c>
      <c r="C62" s="7" t="s">
        <v>18</v>
      </c>
      <c r="D62" s="7" t="s">
        <v>1726</v>
      </c>
      <c r="E62" s="7" t="s">
        <v>1727</v>
      </c>
      <c r="F62" s="7" t="s">
        <v>1728</v>
      </c>
      <c r="G62" s="7" t="s">
        <v>1571</v>
      </c>
      <c r="J62" s="7" t="s">
        <v>2136</v>
      </c>
    </row>
    <row r="63" spans="1:10">
      <c r="A63" s="7">
        <v>62</v>
      </c>
      <c r="B63" s="7" t="s">
        <v>1501</v>
      </c>
      <c r="C63" s="7" t="s">
        <v>18</v>
      </c>
      <c r="D63" s="7" t="s">
        <v>1729</v>
      </c>
      <c r="E63" s="7" t="s">
        <v>1730</v>
      </c>
      <c r="F63" s="7" t="s">
        <v>1731</v>
      </c>
      <c r="G63" s="7" t="s">
        <v>1571</v>
      </c>
      <c r="J63" s="7" t="s">
        <v>2136</v>
      </c>
    </row>
    <row r="64" spans="1:10">
      <c r="A64" s="7">
        <v>63</v>
      </c>
      <c r="B64" s="7" t="s">
        <v>1501</v>
      </c>
      <c r="C64" s="7" t="s">
        <v>18</v>
      </c>
      <c r="D64" s="7" t="s">
        <v>1732</v>
      </c>
      <c r="E64" s="7" t="s">
        <v>1733</v>
      </c>
      <c r="F64" s="7" t="s">
        <v>1734</v>
      </c>
      <c r="G64" s="7" t="s">
        <v>1627</v>
      </c>
      <c r="J64" s="7" t="s">
        <v>2136</v>
      </c>
    </row>
    <row r="65" spans="1:10">
      <c r="A65" s="7">
        <v>64</v>
      </c>
      <c r="B65" s="7" t="s">
        <v>1501</v>
      </c>
      <c r="C65" s="7" t="s">
        <v>18</v>
      </c>
      <c r="D65" s="7" t="s">
        <v>1735</v>
      </c>
      <c r="E65" s="7" t="s">
        <v>1736</v>
      </c>
      <c r="F65" s="7" t="s">
        <v>1737</v>
      </c>
      <c r="G65" s="7" t="s">
        <v>1627</v>
      </c>
      <c r="I65" s="7" t="s">
        <v>1738</v>
      </c>
      <c r="J65" s="7" t="s">
        <v>2136</v>
      </c>
    </row>
    <row r="66" spans="1:10">
      <c r="A66" s="7">
        <v>65</v>
      </c>
      <c r="B66" s="7" t="s">
        <v>1501</v>
      </c>
      <c r="C66" s="7" t="s">
        <v>18</v>
      </c>
      <c r="D66" s="7" t="s">
        <v>1739</v>
      </c>
      <c r="E66" s="7" t="s">
        <v>1740</v>
      </c>
      <c r="F66" s="7" t="s">
        <v>1741</v>
      </c>
      <c r="G66" s="7" t="s">
        <v>1571</v>
      </c>
      <c r="J66" s="7" t="s">
        <v>2136</v>
      </c>
    </row>
    <row r="67" spans="1:10">
      <c r="A67" s="7">
        <v>66</v>
      </c>
      <c r="B67" s="7" t="s">
        <v>1501</v>
      </c>
      <c r="C67" s="7" t="s">
        <v>18</v>
      </c>
      <c r="D67" s="7" t="s">
        <v>1742</v>
      </c>
      <c r="E67" s="7" t="s">
        <v>1743</v>
      </c>
      <c r="F67" s="7" t="s">
        <v>1744</v>
      </c>
      <c r="G67" s="7" t="s">
        <v>1571</v>
      </c>
      <c r="J67" s="7" t="s">
        <v>2136</v>
      </c>
    </row>
    <row r="68" spans="1:10">
      <c r="A68" s="7">
        <v>67</v>
      </c>
      <c r="B68" s="7" t="s">
        <v>1501</v>
      </c>
      <c r="C68" s="7" t="s">
        <v>18</v>
      </c>
      <c r="D68" s="7" t="s">
        <v>1745</v>
      </c>
      <c r="E68" s="7" t="s">
        <v>1743</v>
      </c>
      <c r="F68" s="7" t="s">
        <v>1746</v>
      </c>
      <c r="G68" s="7" t="s">
        <v>1627</v>
      </c>
      <c r="J68" s="7" t="s">
        <v>2136</v>
      </c>
    </row>
    <row r="69" spans="1:10">
      <c r="A69" s="7">
        <v>68</v>
      </c>
      <c r="B69" s="7" t="s">
        <v>1501</v>
      </c>
      <c r="C69" s="7" t="s">
        <v>18</v>
      </c>
      <c r="D69" s="7" t="s">
        <v>1747</v>
      </c>
      <c r="E69" s="7" t="s">
        <v>1743</v>
      </c>
      <c r="F69" s="7" t="s">
        <v>1748</v>
      </c>
      <c r="G69" s="7" t="s">
        <v>1509</v>
      </c>
      <c r="J69" s="7" t="s">
        <v>2136</v>
      </c>
    </row>
    <row r="70" spans="1:10">
      <c r="A70" s="7">
        <v>69</v>
      </c>
      <c r="B70" s="7" t="s">
        <v>1501</v>
      </c>
      <c r="C70" s="7" t="s">
        <v>18</v>
      </c>
      <c r="D70" s="7" t="s">
        <v>1749</v>
      </c>
      <c r="E70" s="7" t="s">
        <v>1750</v>
      </c>
      <c r="F70" s="7" t="s">
        <v>1751</v>
      </c>
      <c r="G70" s="7" t="s">
        <v>1571</v>
      </c>
      <c r="H70" s="7" t="s">
        <v>1752</v>
      </c>
      <c r="I70" s="7" t="s">
        <v>1753</v>
      </c>
      <c r="J70" s="7" t="s">
        <v>2136</v>
      </c>
    </row>
    <row r="71" spans="1:10">
      <c r="A71" s="7">
        <v>70</v>
      </c>
      <c r="B71" s="7" t="s">
        <v>1501</v>
      </c>
      <c r="C71" s="7" t="s">
        <v>18</v>
      </c>
      <c r="D71" s="7" t="s">
        <v>1754</v>
      </c>
      <c r="E71" s="7" t="s">
        <v>1755</v>
      </c>
      <c r="F71" s="7" t="s">
        <v>1756</v>
      </c>
      <c r="G71" s="7" t="s">
        <v>1564</v>
      </c>
      <c r="J71" s="7" t="s">
        <v>2136</v>
      </c>
    </row>
    <row r="72" spans="1:10">
      <c r="A72" s="7">
        <v>71</v>
      </c>
      <c r="B72" s="7" t="s">
        <v>1501</v>
      </c>
      <c r="C72" s="7" t="s">
        <v>18</v>
      </c>
      <c r="D72" s="7" t="s">
        <v>1757</v>
      </c>
      <c r="E72" s="7" t="s">
        <v>1758</v>
      </c>
      <c r="F72" s="7" t="s">
        <v>1759</v>
      </c>
      <c r="G72" s="7" t="s">
        <v>1725</v>
      </c>
      <c r="I72" s="7" t="s">
        <v>1760</v>
      </c>
      <c r="J72" s="7" t="s">
        <v>2136</v>
      </c>
    </row>
    <row r="73" spans="1:10">
      <c r="A73" s="7">
        <v>72</v>
      </c>
      <c r="B73" s="7" t="s">
        <v>1501</v>
      </c>
      <c r="C73" s="7" t="s">
        <v>18</v>
      </c>
      <c r="D73" s="7" t="s">
        <v>1761</v>
      </c>
      <c r="E73" s="7" t="s">
        <v>1762</v>
      </c>
      <c r="F73" s="7" t="s">
        <v>1763</v>
      </c>
      <c r="G73" s="7" t="s">
        <v>1509</v>
      </c>
      <c r="J73" s="7" t="s">
        <v>2136</v>
      </c>
    </row>
    <row r="74" spans="1:10">
      <c r="A74" s="7">
        <v>73</v>
      </c>
      <c r="B74" s="7" t="s">
        <v>1501</v>
      </c>
      <c r="C74" s="7" t="s">
        <v>18</v>
      </c>
      <c r="D74" s="7" t="s">
        <v>1764</v>
      </c>
      <c r="E74" s="7" t="s">
        <v>1765</v>
      </c>
      <c r="F74" s="7" t="s">
        <v>1766</v>
      </c>
      <c r="G74" s="7" t="s">
        <v>1571</v>
      </c>
      <c r="J74" s="7" t="s">
        <v>2136</v>
      </c>
    </row>
    <row r="75" spans="1:10">
      <c r="A75" s="7">
        <v>74</v>
      </c>
      <c r="B75" s="7" t="s">
        <v>1501</v>
      </c>
      <c r="C75" s="7" t="s">
        <v>18</v>
      </c>
      <c r="D75" s="7" t="s">
        <v>1767</v>
      </c>
      <c r="E75" s="7" t="s">
        <v>1768</v>
      </c>
      <c r="F75" s="7" t="s">
        <v>1769</v>
      </c>
      <c r="G75" s="7" t="s">
        <v>1770</v>
      </c>
      <c r="I75" s="7" t="s">
        <v>1771</v>
      </c>
      <c r="J75" s="7" t="s">
        <v>2136</v>
      </c>
    </row>
    <row r="76" spans="1:10">
      <c r="A76" s="7">
        <v>75</v>
      </c>
      <c r="B76" s="7" t="s">
        <v>1501</v>
      </c>
      <c r="C76" s="7" t="s">
        <v>18</v>
      </c>
      <c r="D76" s="7" t="s">
        <v>1772</v>
      </c>
      <c r="E76" s="7" t="s">
        <v>1773</v>
      </c>
      <c r="F76" s="7" t="s">
        <v>1774</v>
      </c>
      <c r="G76" s="7" t="s">
        <v>1627</v>
      </c>
      <c r="J76" s="7" t="s">
        <v>2136</v>
      </c>
    </row>
    <row r="77" spans="1:10">
      <c r="A77" s="7">
        <v>76</v>
      </c>
      <c r="B77" s="7" t="s">
        <v>1501</v>
      </c>
      <c r="C77" s="7" t="s">
        <v>18</v>
      </c>
      <c r="D77" s="7" t="s">
        <v>1775</v>
      </c>
      <c r="E77" s="7" t="s">
        <v>1776</v>
      </c>
      <c r="F77" s="7" t="s">
        <v>1777</v>
      </c>
      <c r="G77" s="7" t="s">
        <v>1627</v>
      </c>
      <c r="J77" s="7" t="s">
        <v>2136</v>
      </c>
    </row>
    <row r="78" spans="1:10">
      <c r="A78" s="7">
        <v>77</v>
      </c>
      <c r="B78" s="7" t="s">
        <v>1501</v>
      </c>
      <c r="C78" s="7" t="s">
        <v>18</v>
      </c>
      <c r="D78" s="7" t="s">
        <v>1778</v>
      </c>
      <c r="E78" s="7" t="s">
        <v>1779</v>
      </c>
      <c r="F78" s="7" t="s">
        <v>1780</v>
      </c>
      <c r="G78" s="7" t="s">
        <v>1647</v>
      </c>
      <c r="J78" s="7" t="s">
        <v>2136</v>
      </c>
    </row>
    <row r="79" spans="1:10">
      <c r="A79" s="7">
        <v>78</v>
      </c>
      <c r="B79" s="7" t="s">
        <v>1501</v>
      </c>
      <c r="C79" s="7" t="s">
        <v>18</v>
      </c>
      <c r="D79" s="7" t="s">
        <v>1781</v>
      </c>
      <c r="E79" s="7" t="s">
        <v>1782</v>
      </c>
      <c r="F79" s="7" t="s">
        <v>1783</v>
      </c>
      <c r="G79" s="7" t="s">
        <v>1694</v>
      </c>
      <c r="J79" s="7" t="s">
        <v>2136</v>
      </c>
    </row>
    <row r="80" spans="1:10">
      <c r="A80" s="7">
        <v>79</v>
      </c>
      <c r="B80" s="7" t="s">
        <v>1501</v>
      </c>
      <c r="C80" s="7" t="s">
        <v>18</v>
      </c>
      <c r="D80" s="7" t="s">
        <v>1784</v>
      </c>
      <c r="E80" s="7" t="s">
        <v>1785</v>
      </c>
      <c r="F80" s="7" t="s">
        <v>1786</v>
      </c>
      <c r="G80" s="7" t="s">
        <v>1627</v>
      </c>
      <c r="H80" s="7" t="s">
        <v>1787</v>
      </c>
      <c r="J80" s="7" t="s">
        <v>2136</v>
      </c>
    </row>
    <row r="81" spans="1:10">
      <c r="A81" s="7">
        <v>80</v>
      </c>
      <c r="B81" s="7" t="s">
        <v>1501</v>
      </c>
      <c r="C81" s="7" t="s">
        <v>18</v>
      </c>
      <c r="D81" s="7" t="s">
        <v>1788</v>
      </c>
      <c r="E81" s="7" t="s">
        <v>1789</v>
      </c>
      <c r="F81" s="7" t="s">
        <v>1790</v>
      </c>
      <c r="G81" s="7" t="s">
        <v>1509</v>
      </c>
      <c r="J81" s="7" t="s">
        <v>2136</v>
      </c>
    </row>
    <row r="82" spans="1:10">
      <c r="A82" s="7">
        <v>81</v>
      </c>
      <c r="B82" s="7" t="s">
        <v>1501</v>
      </c>
      <c r="C82" s="7" t="s">
        <v>18</v>
      </c>
      <c r="D82" s="7" t="s">
        <v>1791</v>
      </c>
      <c r="E82" s="7" t="s">
        <v>1792</v>
      </c>
      <c r="F82" s="7" t="s">
        <v>1793</v>
      </c>
      <c r="G82" s="7" t="s">
        <v>1564</v>
      </c>
      <c r="J82" s="7" t="s">
        <v>2136</v>
      </c>
    </row>
    <row r="83" spans="1:10">
      <c r="A83" s="7">
        <v>82</v>
      </c>
      <c r="B83" s="7" t="s">
        <v>1501</v>
      </c>
      <c r="C83" s="7" t="s">
        <v>18</v>
      </c>
      <c r="D83" s="7" t="s">
        <v>1794</v>
      </c>
      <c r="E83" s="7" t="s">
        <v>1795</v>
      </c>
      <c r="F83" s="7" t="s">
        <v>1796</v>
      </c>
      <c r="G83" s="7" t="s">
        <v>1564</v>
      </c>
      <c r="I83" s="7" t="s">
        <v>1797</v>
      </c>
      <c r="J83" s="7" t="s">
        <v>2136</v>
      </c>
    </row>
    <row r="84" spans="1:10">
      <c r="A84" s="7">
        <v>83</v>
      </c>
      <c r="B84" s="7" t="s">
        <v>1501</v>
      </c>
      <c r="C84" s="7" t="s">
        <v>18</v>
      </c>
      <c r="D84" s="7" t="s">
        <v>1798</v>
      </c>
      <c r="E84" s="7" t="s">
        <v>1799</v>
      </c>
      <c r="F84" s="7" t="s">
        <v>1800</v>
      </c>
      <c r="G84" s="7" t="s">
        <v>1571</v>
      </c>
      <c r="J84" s="7" t="s">
        <v>2136</v>
      </c>
    </row>
    <row r="85" spans="1:10">
      <c r="A85" s="7">
        <v>84</v>
      </c>
      <c r="B85" s="7" t="s">
        <v>1501</v>
      </c>
      <c r="C85" s="7" t="s">
        <v>18</v>
      </c>
      <c r="D85" s="7" t="s">
        <v>1801</v>
      </c>
      <c r="E85" s="7" t="s">
        <v>1802</v>
      </c>
      <c r="F85" s="7" t="s">
        <v>1803</v>
      </c>
      <c r="G85" s="7" t="s">
        <v>1530</v>
      </c>
      <c r="J85" s="7" t="s">
        <v>2136</v>
      </c>
    </row>
    <row r="86" spans="1:10">
      <c r="A86" s="7">
        <v>85</v>
      </c>
      <c r="B86" s="7" t="s">
        <v>1501</v>
      </c>
      <c r="C86" s="7" t="s">
        <v>18</v>
      </c>
      <c r="D86" s="7" t="s">
        <v>1804</v>
      </c>
      <c r="E86" s="7" t="s">
        <v>1805</v>
      </c>
      <c r="F86" s="7" t="s">
        <v>1806</v>
      </c>
      <c r="G86" s="7" t="s">
        <v>1514</v>
      </c>
      <c r="J86" s="7" t="s">
        <v>2136</v>
      </c>
    </row>
    <row r="87" spans="1:10">
      <c r="A87" s="7">
        <v>86</v>
      </c>
      <c r="B87" s="7" t="s">
        <v>1501</v>
      </c>
      <c r="C87" s="7" t="s">
        <v>18</v>
      </c>
      <c r="D87" s="7" t="s">
        <v>1807</v>
      </c>
      <c r="E87" s="7" t="s">
        <v>1808</v>
      </c>
      <c r="F87" s="7" t="s">
        <v>1809</v>
      </c>
      <c r="G87" s="7" t="s">
        <v>1530</v>
      </c>
      <c r="I87" s="7" t="s">
        <v>1810</v>
      </c>
      <c r="J87" s="7" t="s">
        <v>2136</v>
      </c>
    </row>
    <row r="88" spans="1:10">
      <c r="A88" s="7">
        <v>87</v>
      </c>
      <c r="B88" s="7" t="s">
        <v>1501</v>
      </c>
      <c r="C88" s="7" t="s">
        <v>18</v>
      </c>
      <c r="D88" s="7" t="s">
        <v>1811</v>
      </c>
      <c r="E88" s="7" t="s">
        <v>1812</v>
      </c>
      <c r="F88" s="7" t="s">
        <v>1813</v>
      </c>
      <c r="G88" s="7" t="s">
        <v>1627</v>
      </c>
      <c r="J88" s="7" t="s">
        <v>2136</v>
      </c>
    </row>
    <row r="89" spans="1:10">
      <c r="A89" s="7">
        <v>88</v>
      </c>
      <c r="B89" s="7" t="s">
        <v>1501</v>
      </c>
      <c r="C89" s="7" t="s">
        <v>18</v>
      </c>
      <c r="D89" s="7" t="s">
        <v>1814</v>
      </c>
      <c r="E89" s="7" t="s">
        <v>1815</v>
      </c>
      <c r="F89" s="7" t="s">
        <v>1816</v>
      </c>
      <c r="G89" s="7" t="s">
        <v>1627</v>
      </c>
      <c r="J89" s="7" t="s">
        <v>2136</v>
      </c>
    </row>
    <row r="90" spans="1:10">
      <c r="A90" s="7">
        <v>89</v>
      </c>
      <c r="B90" s="7" t="s">
        <v>1501</v>
      </c>
      <c r="C90" s="7" t="s">
        <v>18</v>
      </c>
      <c r="D90" s="7" t="s">
        <v>1817</v>
      </c>
      <c r="E90" s="7" t="s">
        <v>1818</v>
      </c>
      <c r="F90" s="7" t="s">
        <v>1819</v>
      </c>
      <c r="G90" s="7" t="s">
        <v>1530</v>
      </c>
      <c r="J90" s="7" t="s">
        <v>2136</v>
      </c>
    </row>
    <row r="91" spans="1:10">
      <c r="A91" s="7">
        <v>90</v>
      </c>
      <c r="B91" s="7" t="s">
        <v>1501</v>
      </c>
      <c r="C91" s="7" t="s">
        <v>18</v>
      </c>
      <c r="D91" s="7" t="s">
        <v>1820</v>
      </c>
      <c r="E91" s="7" t="s">
        <v>1821</v>
      </c>
      <c r="F91" s="7" t="s">
        <v>1822</v>
      </c>
      <c r="G91" s="7" t="s">
        <v>1627</v>
      </c>
      <c r="H91" s="7" t="s">
        <v>1823</v>
      </c>
      <c r="I91" s="7" t="s">
        <v>1713</v>
      </c>
      <c r="J91" s="7" t="s">
        <v>2136</v>
      </c>
    </row>
    <row r="92" spans="1:10">
      <c r="A92" s="7">
        <v>91</v>
      </c>
      <c r="B92" s="7" t="s">
        <v>1501</v>
      </c>
      <c r="C92" s="7" t="s">
        <v>18</v>
      </c>
      <c r="D92" s="7" t="s">
        <v>1824</v>
      </c>
      <c r="E92" s="7" t="s">
        <v>1825</v>
      </c>
      <c r="F92" s="7" t="s">
        <v>1826</v>
      </c>
      <c r="G92" s="7" t="s">
        <v>1514</v>
      </c>
      <c r="J92" s="7" t="s">
        <v>2136</v>
      </c>
    </row>
    <row r="93" spans="1:10">
      <c r="A93" s="7">
        <v>92</v>
      </c>
      <c r="B93" s="7" t="s">
        <v>1501</v>
      </c>
      <c r="C93" s="7" t="s">
        <v>18</v>
      </c>
      <c r="D93" s="7" t="s">
        <v>1827</v>
      </c>
      <c r="E93" s="7" t="s">
        <v>1828</v>
      </c>
      <c r="F93" s="7" t="s">
        <v>1829</v>
      </c>
      <c r="G93" s="7" t="s">
        <v>1725</v>
      </c>
      <c r="J93" s="7" t="s">
        <v>2136</v>
      </c>
    </row>
    <row r="94" spans="1:10">
      <c r="A94" s="7">
        <v>93</v>
      </c>
      <c r="B94" s="7" t="s">
        <v>1501</v>
      </c>
      <c r="C94" s="7" t="s">
        <v>18</v>
      </c>
      <c r="D94" s="7" t="s">
        <v>1830</v>
      </c>
      <c r="E94" s="7" t="s">
        <v>1831</v>
      </c>
      <c r="F94" s="7" t="s">
        <v>1832</v>
      </c>
      <c r="G94" s="7" t="s">
        <v>1514</v>
      </c>
      <c r="I94" s="7" t="s">
        <v>1833</v>
      </c>
      <c r="J94" s="7" t="s">
        <v>2136</v>
      </c>
    </row>
    <row r="95" spans="1:10">
      <c r="A95" s="7">
        <v>94</v>
      </c>
      <c r="B95" s="7" t="s">
        <v>1501</v>
      </c>
      <c r="C95" s="7" t="s">
        <v>18</v>
      </c>
      <c r="D95" s="7" t="s">
        <v>1834</v>
      </c>
      <c r="E95" s="7" t="s">
        <v>1835</v>
      </c>
      <c r="F95" s="7" t="s">
        <v>1836</v>
      </c>
      <c r="G95" s="7" t="s">
        <v>1627</v>
      </c>
      <c r="H95" s="7" t="s">
        <v>1837</v>
      </c>
      <c r="I95" s="7" t="s">
        <v>1713</v>
      </c>
      <c r="J95" s="7" t="s">
        <v>2136</v>
      </c>
    </row>
    <row r="96" spans="1:10">
      <c r="A96" s="7">
        <v>95</v>
      </c>
      <c r="B96" s="7" t="s">
        <v>1501</v>
      </c>
      <c r="C96" s="7" t="s">
        <v>18</v>
      </c>
      <c r="D96" s="7" t="s">
        <v>1838</v>
      </c>
      <c r="E96" s="7" t="s">
        <v>1839</v>
      </c>
      <c r="F96" s="7" t="s">
        <v>1840</v>
      </c>
      <c r="G96" s="7" t="s">
        <v>1627</v>
      </c>
      <c r="H96" s="7" t="s">
        <v>1841</v>
      </c>
      <c r="I96" s="7" t="s">
        <v>1842</v>
      </c>
      <c r="J96" s="7" t="s">
        <v>2136</v>
      </c>
    </row>
    <row r="97" spans="1:10">
      <c r="A97" s="7">
        <v>96</v>
      </c>
      <c r="B97" s="7" t="s">
        <v>1501</v>
      </c>
      <c r="C97" s="7" t="s">
        <v>18</v>
      </c>
      <c r="D97" s="7" t="s">
        <v>1843</v>
      </c>
      <c r="E97" s="7" t="s">
        <v>1844</v>
      </c>
      <c r="F97" s="7" t="s">
        <v>1845</v>
      </c>
      <c r="G97" s="7" t="s">
        <v>1514</v>
      </c>
      <c r="J97" s="7" t="s">
        <v>2136</v>
      </c>
    </row>
    <row r="98" spans="1:10">
      <c r="A98" s="7">
        <v>97</v>
      </c>
      <c r="B98" s="7" t="s">
        <v>1501</v>
      </c>
      <c r="C98" s="7" t="s">
        <v>18</v>
      </c>
      <c r="D98" s="7" t="s">
        <v>1846</v>
      </c>
      <c r="E98" s="7" t="s">
        <v>1847</v>
      </c>
      <c r="F98" s="7" t="s">
        <v>1848</v>
      </c>
      <c r="G98" s="7" t="s">
        <v>1571</v>
      </c>
      <c r="J98" s="7" t="s">
        <v>2136</v>
      </c>
    </row>
    <row r="99" spans="1:10">
      <c r="A99" s="7">
        <v>98</v>
      </c>
      <c r="B99" s="7" t="s">
        <v>1501</v>
      </c>
      <c r="C99" s="7" t="s">
        <v>18</v>
      </c>
      <c r="D99" s="7" t="s">
        <v>1849</v>
      </c>
      <c r="E99" s="7" t="s">
        <v>1850</v>
      </c>
      <c r="F99" s="7" t="s">
        <v>1851</v>
      </c>
      <c r="G99" s="7" t="s">
        <v>1509</v>
      </c>
      <c r="I99" s="7" t="s">
        <v>1852</v>
      </c>
      <c r="J99" s="7" t="s">
        <v>2136</v>
      </c>
    </row>
    <row r="100" spans="1:10">
      <c r="A100" s="7">
        <v>99</v>
      </c>
      <c r="B100" s="7" t="s">
        <v>1501</v>
      </c>
      <c r="C100" s="7" t="s">
        <v>18</v>
      </c>
      <c r="D100" s="7" t="s">
        <v>1853</v>
      </c>
      <c r="E100" s="7" t="s">
        <v>1854</v>
      </c>
      <c r="F100" s="7" t="s">
        <v>1855</v>
      </c>
      <c r="G100" s="7" t="s">
        <v>1647</v>
      </c>
      <c r="J100" s="7" t="s">
        <v>2136</v>
      </c>
    </row>
    <row r="101" spans="1:10">
      <c r="A101" s="7">
        <v>100</v>
      </c>
      <c r="B101" s="7" t="s">
        <v>1501</v>
      </c>
      <c r="C101" s="7" t="s">
        <v>18</v>
      </c>
      <c r="D101" s="7" t="s">
        <v>1856</v>
      </c>
      <c r="E101" s="7" t="s">
        <v>1857</v>
      </c>
      <c r="F101" s="7" t="s">
        <v>1858</v>
      </c>
      <c r="G101" s="7" t="s">
        <v>1859</v>
      </c>
      <c r="J101" s="7" t="s">
        <v>2136</v>
      </c>
    </row>
    <row r="102" spans="1:10">
      <c r="A102" s="7">
        <v>101</v>
      </c>
      <c r="B102" s="7" t="s">
        <v>1501</v>
      </c>
      <c r="C102" s="7" t="s">
        <v>18</v>
      </c>
      <c r="D102" s="7" t="s">
        <v>1860</v>
      </c>
      <c r="E102" s="7" t="s">
        <v>1861</v>
      </c>
      <c r="F102" s="7" t="s">
        <v>1862</v>
      </c>
      <c r="G102" s="7" t="s">
        <v>1564</v>
      </c>
      <c r="J102" s="7" t="s">
        <v>2136</v>
      </c>
    </row>
    <row r="103" spans="1:10">
      <c r="A103" s="7">
        <v>102</v>
      </c>
      <c r="B103" s="7" t="s">
        <v>1501</v>
      </c>
      <c r="C103" s="7" t="s">
        <v>18</v>
      </c>
      <c r="D103" s="7" t="s">
        <v>1863</v>
      </c>
      <c r="E103" s="7" t="s">
        <v>1864</v>
      </c>
      <c r="F103" s="7" t="s">
        <v>1865</v>
      </c>
      <c r="G103" s="7" t="s">
        <v>1770</v>
      </c>
      <c r="J103" s="7" t="s">
        <v>2136</v>
      </c>
    </row>
    <row r="104" spans="1:10">
      <c r="A104" s="7">
        <v>103</v>
      </c>
      <c r="B104" s="7" t="s">
        <v>1501</v>
      </c>
      <c r="C104" s="7" t="s">
        <v>18</v>
      </c>
      <c r="D104" s="7" t="s">
        <v>1866</v>
      </c>
      <c r="E104" s="7" t="s">
        <v>1867</v>
      </c>
      <c r="F104" s="7" t="s">
        <v>1868</v>
      </c>
      <c r="G104" s="7" t="s">
        <v>1530</v>
      </c>
      <c r="J104" s="7" t="s">
        <v>2136</v>
      </c>
    </row>
    <row r="105" spans="1:10">
      <c r="A105" s="7">
        <v>104</v>
      </c>
      <c r="B105" s="7" t="s">
        <v>1501</v>
      </c>
      <c r="C105" s="7" t="s">
        <v>18</v>
      </c>
      <c r="D105" s="7" t="s">
        <v>1869</v>
      </c>
      <c r="E105" s="7" t="s">
        <v>1870</v>
      </c>
      <c r="F105" s="7" t="s">
        <v>1871</v>
      </c>
      <c r="G105" s="7" t="s">
        <v>1564</v>
      </c>
      <c r="H105" s="7" t="s">
        <v>1872</v>
      </c>
      <c r="I105" s="7" t="s">
        <v>1873</v>
      </c>
      <c r="J105" s="7" t="s">
        <v>2136</v>
      </c>
    </row>
    <row r="106" spans="1:10">
      <c r="A106" s="7">
        <v>105</v>
      </c>
      <c r="B106" s="7" t="s">
        <v>1501</v>
      </c>
      <c r="C106" s="7" t="s">
        <v>18</v>
      </c>
      <c r="D106" s="7" t="s">
        <v>1874</v>
      </c>
      <c r="E106" s="7" t="s">
        <v>1875</v>
      </c>
      <c r="F106" s="7" t="s">
        <v>1876</v>
      </c>
      <c r="G106" s="7" t="s">
        <v>1571</v>
      </c>
      <c r="J106" s="7" t="s">
        <v>2136</v>
      </c>
    </row>
    <row r="107" spans="1:10">
      <c r="A107" s="7">
        <v>106</v>
      </c>
      <c r="B107" s="7" t="s">
        <v>1501</v>
      </c>
      <c r="C107" s="7" t="s">
        <v>18</v>
      </c>
      <c r="D107" s="7" t="s">
        <v>1877</v>
      </c>
      <c r="E107" s="7" t="s">
        <v>1878</v>
      </c>
      <c r="F107" s="7" t="s">
        <v>1879</v>
      </c>
      <c r="G107" s="7" t="s">
        <v>1518</v>
      </c>
      <c r="I107" s="7" t="s">
        <v>1880</v>
      </c>
      <c r="J107" s="7" t="s">
        <v>2136</v>
      </c>
    </row>
    <row r="108" spans="1:10">
      <c r="A108" s="7">
        <v>107</v>
      </c>
      <c r="B108" s="7" t="s">
        <v>1501</v>
      </c>
      <c r="C108" s="7" t="s">
        <v>18</v>
      </c>
      <c r="D108" s="7" t="s">
        <v>1881</v>
      </c>
      <c r="E108" s="7" t="s">
        <v>1882</v>
      </c>
      <c r="F108" s="7" t="s">
        <v>1883</v>
      </c>
      <c r="G108" s="7" t="s">
        <v>1627</v>
      </c>
      <c r="I108" s="7" t="s">
        <v>1884</v>
      </c>
      <c r="J108" s="7" t="s">
        <v>2136</v>
      </c>
    </row>
    <row r="109" spans="1:10">
      <c r="A109" s="7">
        <v>108</v>
      </c>
      <c r="B109" s="7" t="s">
        <v>1501</v>
      </c>
      <c r="C109" s="7" t="s">
        <v>18</v>
      </c>
      <c r="D109" s="7" t="s">
        <v>1885</v>
      </c>
      <c r="E109" s="7" t="s">
        <v>1886</v>
      </c>
      <c r="F109" s="7" t="s">
        <v>1887</v>
      </c>
      <c r="G109" s="7" t="s">
        <v>1888</v>
      </c>
      <c r="H109" s="7" t="s">
        <v>1889</v>
      </c>
      <c r="I109" s="7" t="s">
        <v>1666</v>
      </c>
      <c r="J109" s="7" t="s">
        <v>2136</v>
      </c>
    </row>
    <row r="110" spans="1:10">
      <c r="A110" s="7">
        <v>109</v>
      </c>
      <c r="B110" s="7" t="s">
        <v>1501</v>
      </c>
      <c r="C110" s="7" t="s">
        <v>18</v>
      </c>
      <c r="D110" s="7" t="s">
        <v>1890</v>
      </c>
      <c r="E110" s="7" t="s">
        <v>1886</v>
      </c>
      <c r="F110" s="7" t="s">
        <v>1891</v>
      </c>
      <c r="G110" s="7" t="s">
        <v>1571</v>
      </c>
      <c r="J110" s="7" t="s">
        <v>2136</v>
      </c>
    </row>
    <row r="111" spans="1:10">
      <c r="A111" s="7">
        <v>110</v>
      </c>
      <c r="B111" s="7" t="s">
        <v>1501</v>
      </c>
      <c r="C111" s="7" t="s">
        <v>18</v>
      </c>
      <c r="D111" s="7" t="s">
        <v>1892</v>
      </c>
      <c r="E111" s="7" t="s">
        <v>1893</v>
      </c>
      <c r="F111" s="7" t="s">
        <v>1894</v>
      </c>
      <c r="G111" s="7" t="s">
        <v>1530</v>
      </c>
      <c r="I111" s="7" t="s">
        <v>1670</v>
      </c>
      <c r="J111" s="7" t="s">
        <v>2136</v>
      </c>
    </row>
    <row r="112" spans="1:10">
      <c r="A112" s="7">
        <v>111</v>
      </c>
      <c r="B112" s="7" t="s">
        <v>1501</v>
      </c>
      <c r="C112" s="7" t="s">
        <v>18</v>
      </c>
      <c r="D112" s="7" t="s">
        <v>1895</v>
      </c>
      <c r="E112" s="7" t="s">
        <v>1896</v>
      </c>
      <c r="F112" s="7" t="s">
        <v>1897</v>
      </c>
      <c r="G112" s="7" t="s">
        <v>1898</v>
      </c>
      <c r="J112" s="7" t="s">
        <v>2136</v>
      </c>
    </row>
    <row r="113" spans="1:10">
      <c r="A113" s="7">
        <v>112</v>
      </c>
      <c r="B113" s="7" t="s">
        <v>1501</v>
      </c>
      <c r="C113" s="7" t="s">
        <v>18</v>
      </c>
      <c r="D113" s="7" t="s">
        <v>1899</v>
      </c>
      <c r="E113" s="7" t="s">
        <v>1900</v>
      </c>
      <c r="F113" s="7" t="s">
        <v>1901</v>
      </c>
      <c r="G113" s="7" t="s">
        <v>1564</v>
      </c>
      <c r="J113" s="7" t="s">
        <v>2136</v>
      </c>
    </row>
    <row r="114" spans="1:10">
      <c r="A114" s="7">
        <v>113</v>
      </c>
      <c r="B114" s="7" t="s">
        <v>1501</v>
      </c>
      <c r="C114" s="7" t="s">
        <v>18</v>
      </c>
      <c r="D114" s="7" t="s">
        <v>1902</v>
      </c>
      <c r="E114" s="7" t="s">
        <v>1903</v>
      </c>
      <c r="F114" s="7" t="s">
        <v>1904</v>
      </c>
      <c r="G114" s="7" t="s">
        <v>1627</v>
      </c>
      <c r="I114" s="7" t="s">
        <v>1905</v>
      </c>
      <c r="J114" s="7" t="s">
        <v>2136</v>
      </c>
    </row>
    <row r="115" spans="1:10">
      <c r="A115" s="7">
        <v>114</v>
      </c>
      <c r="B115" s="7" t="s">
        <v>1501</v>
      </c>
      <c r="C115" s="7" t="s">
        <v>18</v>
      </c>
      <c r="D115" s="7" t="s">
        <v>1906</v>
      </c>
      <c r="E115" s="7" t="s">
        <v>1907</v>
      </c>
      <c r="F115" s="7" t="s">
        <v>1908</v>
      </c>
      <c r="G115" s="7" t="s">
        <v>1627</v>
      </c>
      <c r="I115" s="7" t="s">
        <v>1909</v>
      </c>
      <c r="J115" s="7" t="s">
        <v>2136</v>
      </c>
    </row>
    <row r="116" spans="1:10">
      <c r="A116" s="7">
        <v>115</v>
      </c>
      <c r="B116" s="7" t="s">
        <v>1501</v>
      </c>
      <c r="C116" s="7" t="s">
        <v>18</v>
      </c>
      <c r="D116" s="7" t="s">
        <v>1910</v>
      </c>
      <c r="E116" s="7" t="s">
        <v>1911</v>
      </c>
      <c r="F116" s="7" t="s">
        <v>1912</v>
      </c>
      <c r="G116" s="7" t="s">
        <v>1601</v>
      </c>
      <c r="J116" s="7" t="s">
        <v>2136</v>
      </c>
    </row>
    <row r="117" spans="1:10">
      <c r="A117" s="7">
        <v>116</v>
      </c>
      <c r="B117" s="7" t="s">
        <v>1501</v>
      </c>
      <c r="C117" s="7" t="s">
        <v>18</v>
      </c>
      <c r="D117" s="7" t="s">
        <v>1913</v>
      </c>
      <c r="E117" s="7" t="s">
        <v>1914</v>
      </c>
      <c r="F117" s="7" t="s">
        <v>1915</v>
      </c>
      <c r="G117" s="7" t="s">
        <v>1514</v>
      </c>
      <c r="I117" s="7" t="s">
        <v>1916</v>
      </c>
      <c r="J117" s="7" t="s">
        <v>2136</v>
      </c>
    </row>
    <row r="118" spans="1:10">
      <c r="A118" s="7">
        <v>117</v>
      </c>
      <c r="B118" s="7" t="s">
        <v>1501</v>
      </c>
      <c r="C118" s="7" t="s">
        <v>18</v>
      </c>
      <c r="D118" s="7" t="s">
        <v>1917</v>
      </c>
      <c r="E118" s="7" t="s">
        <v>1918</v>
      </c>
      <c r="F118" s="7" t="s">
        <v>1919</v>
      </c>
      <c r="G118" s="7" t="s">
        <v>1530</v>
      </c>
      <c r="H118" s="7" t="s">
        <v>1920</v>
      </c>
      <c r="J118" s="7" t="s">
        <v>2136</v>
      </c>
    </row>
    <row r="119" spans="1:10">
      <c r="A119" s="7">
        <v>118</v>
      </c>
      <c r="B119" s="7" t="s">
        <v>1501</v>
      </c>
      <c r="C119" s="7" t="s">
        <v>18</v>
      </c>
      <c r="D119" s="7" t="s">
        <v>1921</v>
      </c>
      <c r="E119" s="7" t="s">
        <v>1922</v>
      </c>
      <c r="F119" s="7" t="s">
        <v>1923</v>
      </c>
      <c r="G119" s="7" t="s">
        <v>1514</v>
      </c>
      <c r="H119" s="7" t="s">
        <v>1924</v>
      </c>
      <c r="J119" s="7" t="s">
        <v>2136</v>
      </c>
    </row>
    <row r="120" spans="1:10">
      <c r="A120" s="7">
        <v>119</v>
      </c>
      <c r="B120" s="7" t="s">
        <v>1501</v>
      </c>
      <c r="C120" s="7" t="s">
        <v>18</v>
      </c>
      <c r="D120" s="7" t="s">
        <v>1925</v>
      </c>
      <c r="E120" s="7" t="s">
        <v>1926</v>
      </c>
      <c r="F120" s="7" t="s">
        <v>1927</v>
      </c>
      <c r="G120" s="7" t="s">
        <v>1564</v>
      </c>
      <c r="H120" s="7" t="s">
        <v>1928</v>
      </c>
      <c r="I120" s="7" t="s">
        <v>1929</v>
      </c>
      <c r="J120" s="7" t="s">
        <v>2136</v>
      </c>
    </row>
    <row r="121" spans="1:10">
      <c r="A121" s="7">
        <v>120</v>
      </c>
      <c r="B121" s="7" t="s">
        <v>1501</v>
      </c>
      <c r="C121" s="7" t="s">
        <v>18</v>
      </c>
      <c r="D121" s="7" t="s">
        <v>1930</v>
      </c>
      <c r="E121" s="7" t="s">
        <v>1926</v>
      </c>
      <c r="F121" s="7" t="s">
        <v>1931</v>
      </c>
      <c r="G121" s="7" t="s">
        <v>1564</v>
      </c>
      <c r="J121" s="7" t="s">
        <v>2136</v>
      </c>
    </row>
    <row r="122" spans="1:10">
      <c r="A122" s="7">
        <v>121</v>
      </c>
      <c r="B122" s="7" t="s">
        <v>1501</v>
      </c>
      <c r="C122" s="7" t="s">
        <v>18</v>
      </c>
      <c r="D122" s="7" t="s">
        <v>1932</v>
      </c>
      <c r="E122" s="7" t="s">
        <v>1926</v>
      </c>
      <c r="F122" s="7" t="s">
        <v>1933</v>
      </c>
      <c r="G122" s="7" t="s">
        <v>1518</v>
      </c>
      <c r="J122" s="7" t="s">
        <v>2136</v>
      </c>
    </row>
    <row r="123" spans="1:10">
      <c r="A123" s="7">
        <v>122</v>
      </c>
      <c r="B123" s="7" t="s">
        <v>1501</v>
      </c>
      <c r="C123" s="7" t="s">
        <v>18</v>
      </c>
      <c r="D123" s="7" t="s">
        <v>1934</v>
      </c>
      <c r="E123" s="7" t="s">
        <v>1935</v>
      </c>
      <c r="F123" s="7" t="s">
        <v>1936</v>
      </c>
      <c r="G123" s="7" t="s">
        <v>1564</v>
      </c>
      <c r="J123" s="7" t="s">
        <v>2136</v>
      </c>
    </row>
    <row r="124" spans="1:10">
      <c r="A124" s="7">
        <v>123</v>
      </c>
      <c r="B124" s="7" t="s">
        <v>1501</v>
      </c>
      <c r="C124" s="7" t="s">
        <v>18</v>
      </c>
      <c r="D124" s="7" t="s">
        <v>1937</v>
      </c>
      <c r="E124" s="7" t="s">
        <v>1938</v>
      </c>
      <c r="F124" s="7" t="s">
        <v>1939</v>
      </c>
      <c r="G124" s="7" t="s">
        <v>1509</v>
      </c>
      <c r="I124" s="7" t="s">
        <v>1940</v>
      </c>
      <c r="J124" s="7" t="s">
        <v>2136</v>
      </c>
    </row>
    <row r="125" spans="1:10">
      <c r="A125" s="7">
        <v>124</v>
      </c>
      <c r="B125" s="7" t="s">
        <v>1501</v>
      </c>
      <c r="C125" s="7" t="s">
        <v>18</v>
      </c>
      <c r="D125" s="7" t="s">
        <v>1941</v>
      </c>
      <c r="E125" s="7" t="s">
        <v>1942</v>
      </c>
      <c r="F125" s="7" t="s">
        <v>1943</v>
      </c>
      <c r="G125" s="7" t="s">
        <v>1627</v>
      </c>
      <c r="J125" s="7" t="s">
        <v>2136</v>
      </c>
    </row>
    <row r="126" spans="1:10">
      <c r="A126" s="7">
        <v>125</v>
      </c>
      <c r="B126" s="7" t="s">
        <v>1501</v>
      </c>
      <c r="C126" s="7" t="s">
        <v>18</v>
      </c>
      <c r="D126" s="7" t="s">
        <v>1944</v>
      </c>
      <c r="E126" s="7" t="s">
        <v>1945</v>
      </c>
      <c r="F126" s="7" t="s">
        <v>1946</v>
      </c>
      <c r="G126" s="7" t="s">
        <v>1571</v>
      </c>
      <c r="J126" s="7" t="s">
        <v>2136</v>
      </c>
    </row>
    <row r="127" spans="1:10">
      <c r="A127" s="7">
        <v>126</v>
      </c>
      <c r="B127" s="7" t="s">
        <v>1501</v>
      </c>
      <c r="C127" s="7" t="s">
        <v>18</v>
      </c>
      <c r="D127" s="7" t="s">
        <v>1947</v>
      </c>
      <c r="E127" s="7" t="s">
        <v>1948</v>
      </c>
      <c r="F127" s="7" t="s">
        <v>1949</v>
      </c>
      <c r="G127" s="7" t="s">
        <v>1530</v>
      </c>
      <c r="H127" s="7" t="s">
        <v>1950</v>
      </c>
      <c r="J127" s="7" t="s">
        <v>2136</v>
      </c>
    </row>
    <row r="128" spans="1:10">
      <c r="A128" s="7">
        <v>127</v>
      </c>
      <c r="B128" s="7" t="s">
        <v>1501</v>
      </c>
      <c r="C128" s="7" t="s">
        <v>18</v>
      </c>
      <c r="D128" s="7" t="s">
        <v>1951</v>
      </c>
      <c r="E128" s="7" t="s">
        <v>1952</v>
      </c>
      <c r="F128" s="7" t="s">
        <v>1953</v>
      </c>
      <c r="G128" s="7" t="s">
        <v>1530</v>
      </c>
      <c r="I128" s="7" t="s">
        <v>1852</v>
      </c>
      <c r="J128" s="7" t="s">
        <v>2136</v>
      </c>
    </row>
    <row r="129" spans="1:10">
      <c r="A129" s="7">
        <v>128</v>
      </c>
      <c r="B129" s="7" t="s">
        <v>1501</v>
      </c>
      <c r="C129" s="7" t="s">
        <v>18</v>
      </c>
      <c r="D129" s="7" t="s">
        <v>1954</v>
      </c>
      <c r="E129" s="7" t="s">
        <v>1952</v>
      </c>
      <c r="F129" s="7" t="s">
        <v>1955</v>
      </c>
      <c r="G129" s="7" t="s">
        <v>1514</v>
      </c>
      <c r="H129" s="7" t="s">
        <v>1956</v>
      </c>
      <c r="J129" s="7" t="s">
        <v>2136</v>
      </c>
    </row>
    <row r="130" spans="1:10">
      <c r="A130" s="7">
        <v>129</v>
      </c>
      <c r="B130" s="7" t="s">
        <v>1501</v>
      </c>
      <c r="C130" s="7" t="s">
        <v>18</v>
      </c>
      <c r="D130" s="7" t="s">
        <v>1957</v>
      </c>
      <c r="E130" s="7" t="s">
        <v>1958</v>
      </c>
      <c r="F130" s="7" t="s">
        <v>1959</v>
      </c>
      <c r="G130" s="7" t="s">
        <v>1509</v>
      </c>
      <c r="H130" s="7" t="s">
        <v>1960</v>
      </c>
      <c r="J130" s="7" t="s">
        <v>2136</v>
      </c>
    </row>
    <row r="131" spans="1:10">
      <c r="A131" s="7">
        <v>130</v>
      </c>
      <c r="B131" s="7" t="s">
        <v>1501</v>
      </c>
      <c r="C131" s="7" t="s">
        <v>18</v>
      </c>
      <c r="D131" s="7" t="s">
        <v>1961</v>
      </c>
      <c r="E131" s="7" t="s">
        <v>1958</v>
      </c>
      <c r="F131" s="7" t="s">
        <v>1962</v>
      </c>
      <c r="G131" s="7" t="s">
        <v>1770</v>
      </c>
      <c r="J131" s="7" t="s">
        <v>2136</v>
      </c>
    </row>
    <row r="132" spans="1:10">
      <c r="A132" s="7">
        <v>131</v>
      </c>
      <c r="B132" s="7" t="s">
        <v>1501</v>
      </c>
      <c r="C132" s="7" t="s">
        <v>18</v>
      </c>
      <c r="D132" s="7" t="s">
        <v>1963</v>
      </c>
      <c r="E132" s="7" t="s">
        <v>1964</v>
      </c>
      <c r="F132" s="7" t="s">
        <v>1965</v>
      </c>
      <c r="G132" s="7" t="s">
        <v>1571</v>
      </c>
      <c r="J132" s="7" t="s">
        <v>2136</v>
      </c>
    </row>
    <row r="133" spans="1:10">
      <c r="A133" s="7">
        <v>132</v>
      </c>
      <c r="B133" s="7" t="s">
        <v>1501</v>
      </c>
      <c r="C133" s="7" t="s">
        <v>18</v>
      </c>
      <c r="D133" s="7" t="s">
        <v>1966</v>
      </c>
      <c r="E133" s="7" t="s">
        <v>1967</v>
      </c>
      <c r="F133" s="7" t="s">
        <v>1968</v>
      </c>
      <c r="G133" s="7" t="s">
        <v>1530</v>
      </c>
      <c r="J133" s="7" t="s">
        <v>2136</v>
      </c>
    </row>
    <row r="134" spans="1:10">
      <c r="A134" s="7">
        <v>133</v>
      </c>
      <c r="B134" s="7" t="s">
        <v>1501</v>
      </c>
      <c r="C134" s="7" t="s">
        <v>18</v>
      </c>
      <c r="D134" s="7" t="s">
        <v>1969</v>
      </c>
      <c r="E134" s="7" t="s">
        <v>1970</v>
      </c>
      <c r="F134" s="7" t="s">
        <v>1971</v>
      </c>
      <c r="G134" s="7" t="s">
        <v>1522</v>
      </c>
      <c r="J134" s="7" t="s">
        <v>2136</v>
      </c>
    </row>
    <row r="135" spans="1:10">
      <c r="A135" s="7">
        <v>134</v>
      </c>
      <c r="B135" s="7" t="s">
        <v>1501</v>
      </c>
      <c r="C135" s="7" t="s">
        <v>18</v>
      </c>
      <c r="D135" s="7" t="s">
        <v>1972</v>
      </c>
      <c r="E135" s="7" t="s">
        <v>1973</v>
      </c>
      <c r="F135" s="7" t="s">
        <v>1974</v>
      </c>
      <c r="G135" s="7" t="s">
        <v>1564</v>
      </c>
      <c r="I135" s="7" t="s">
        <v>1975</v>
      </c>
      <c r="J135" s="7" t="s">
        <v>2136</v>
      </c>
    </row>
    <row r="136" spans="1:10">
      <c r="A136" s="7">
        <v>135</v>
      </c>
      <c r="B136" s="7" t="s">
        <v>1501</v>
      </c>
      <c r="C136" s="7" t="s">
        <v>18</v>
      </c>
      <c r="D136" s="7" t="s">
        <v>1976</v>
      </c>
      <c r="E136" s="7" t="s">
        <v>1977</v>
      </c>
      <c r="F136" s="7" t="s">
        <v>1978</v>
      </c>
      <c r="G136" s="7" t="s">
        <v>1564</v>
      </c>
      <c r="J136" s="7" t="s">
        <v>2136</v>
      </c>
    </row>
    <row r="137" spans="1:10">
      <c r="A137" s="7">
        <v>136</v>
      </c>
      <c r="B137" s="7" t="s">
        <v>1501</v>
      </c>
      <c r="C137" s="7" t="s">
        <v>18</v>
      </c>
      <c r="D137" s="7" t="s">
        <v>1979</v>
      </c>
      <c r="E137" s="7" t="s">
        <v>1980</v>
      </c>
      <c r="F137" s="7" t="s">
        <v>1981</v>
      </c>
      <c r="G137" s="7" t="s">
        <v>1982</v>
      </c>
      <c r="J137" s="7" t="s">
        <v>2136</v>
      </c>
    </row>
    <row r="138" spans="1:10">
      <c r="A138" s="7">
        <v>137</v>
      </c>
      <c r="B138" s="7" t="s">
        <v>1501</v>
      </c>
      <c r="C138" s="7" t="s">
        <v>18</v>
      </c>
      <c r="D138" s="7" t="s">
        <v>1983</v>
      </c>
      <c r="E138" s="7" t="s">
        <v>1984</v>
      </c>
      <c r="F138" s="7" t="s">
        <v>1985</v>
      </c>
      <c r="G138" s="7" t="s">
        <v>1571</v>
      </c>
      <c r="H138" s="7" t="s">
        <v>1986</v>
      </c>
      <c r="J138" s="7" t="s">
        <v>2136</v>
      </c>
    </row>
    <row r="139" spans="1:10">
      <c r="A139" s="7">
        <v>138</v>
      </c>
      <c r="B139" s="7" t="s">
        <v>1501</v>
      </c>
      <c r="C139" s="7" t="s">
        <v>18</v>
      </c>
      <c r="D139" s="7" t="s">
        <v>1987</v>
      </c>
      <c r="E139" s="7" t="s">
        <v>1988</v>
      </c>
      <c r="F139" s="7" t="s">
        <v>1989</v>
      </c>
      <c r="G139" s="7" t="s">
        <v>1553</v>
      </c>
      <c r="J139" s="7" t="s">
        <v>2136</v>
      </c>
    </row>
    <row r="140" spans="1:10">
      <c r="A140" s="7">
        <v>139</v>
      </c>
      <c r="B140" s="7" t="s">
        <v>1501</v>
      </c>
      <c r="C140" s="7" t="s">
        <v>18</v>
      </c>
      <c r="D140" s="7" t="s">
        <v>1990</v>
      </c>
      <c r="E140" s="7" t="s">
        <v>1991</v>
      </c>
      <c r="F140" s="7" t="s">
        <v>1992</v>
      </c>
      <c r="G140" s="7" t="s">
        <v>1627</v>
      </c>
      <c r="H140" s="7" t="s">
        <v>1993</v>
      </c>
      <c r="J140" s="7" t="s">
        <v>2136</v>
      </c>
    </row>
    <row r="141" spans="1:10">
      <c r="A141" s="7">
        <v>140</v>
      </c>
      <c r="B141" s="7" t="s">
        <v>1501</v>
      </c>
      <c r="C141" s="7" t="s">
        <v>18</v>
      </c>
      <c r="D141" s="7" t="s">
        <v>1994</v>
      </c>
      <c r="E141" s="7" t="s">
        <v>1995</v>
      </c>
      <c r="F141" s="7" t="s">
        <v>1996</v>
      </c>
      <c r="G141" s="7" t="s">
        <v>1530</v>
      </c>
      <c r="J141" s="7" t="s">
        <v>2136</v>
      </c>
    </row>
    <row r="142" spans="1:10">
      <c r="A142" s="7">
        <v>141</v>
      </c>
      <c r="B142" s="7" t="s">
        <v>1501</v>
      </c>
      <c r="C142" s="7" t="s">
        <v>18</v>
      </c>
      <c r="D142" s="7" t="s">
        <v>1997</v>
      </c>
      <c r="E142" s="7" t="s">
        <v>1998</v>
      </c>
      <c r="F142" s="7" t="s">
        <v>1999</v>
      </c>
      <c r="G142" s="7" t="s">
        <v>1530</v>
      </c>
      <c r="J142" s="7" t="s">
        <v>2136</v>
      </c>
    </row>
    <row r="143" spans="1:10">
      <c r="A143" s="7">
        <v>142</v>
      </c>
      <c r="B143" s="7" t="s">
        <v>1501</v>
      </c>
      <c r="C143" s="7" t="s">
        <v>18</v>
      </c>
      <c r="D143" s="7" t="s">
        <v>2000</v>
      </c>
      <c r="E143" s="7" t="s">
        <v>2001</v>
      </c>
      <c r="F143" s="7" t="s">
        <v>2002</v>
      </c>
      <c r="G143" s="7" t="s">
        <v>1601</v>
      </c>
      <c r="J143" s="7" t="s">
        <v>2136</v>
      </c>
    </row>
    <row r="144" spans="1:10">
      <c r="A144" s="7">
        <v>143</v>
      </c>
      <c r="B144" s="7" t="s">
        <v>1501</v>
      </c>
      <c r="C144" s="7" t="s">
        <v>18</v>
      </c>
      <c r="D144" s="7" t="s">
        <v>2003</v>
      </c>
      <c r="E144" s="7" t="s">
        <v>2004</v>
      </c>
      <c r="F144" s="7" t="s">
        <v>2005</v>
      </c>
      <c r="G144" s="7" t="s">
        <v>1530</v>
      </c>
      <c r="J144" s="7" t="s">
        <v>2136</v>
      </c>
    </row>
    <row r="145" spans="1:10">
      <c r="A145" s="7">
        <v>144</v>
      </c>
      <c r="B145" s="7" t="s">
        <v>1501</v>
      </c>
      <c r="C145" s="7" t="s">
        <v>18</v>
      </c>
      <c r="D145" s="7" t="s">
        <v>2006</v>
      </c>
      <c r="E145" s="7" t="s">
        <v>2007</v>
      </c>
      <c r="F145" s="7" t="s">
        <v>2008</v>
      </c>
      <c r="G145" s="7" t="s">
        <v>1564</v>
      </c>
      <c r="H145" s="7" t="s">
        <v>2009</v>
      </c>
      <c r="J145" s="7" t="s">
        <v>2136</v>
      </c>
    </row>
    <row r="146" spans="1:10">
      <c r="A146" s="7">
        <v>145</v>
      </c>
      <c r="B146" s="7" t="s">
        <v>1501</v>
      </c>
      <c r="C146" s="7" t="s">
        <v>18</v>
      </c>
      <c r="D146" s="7" t="s">
        <v>2010</v>
      </c>
      <c r="E146" s="7" t="s">
        <v>2011</v>
      </c>
      <c r="F146" s="7" t="s">
        <v>2012</v>
      </c>
      <c r="G146" s="7" t="s">
        <v>1530</v>
      </c>
      <c r="J146" s="7" t="s">
        <v>2136</v>
      </c>
    </row>
    <row r="147" spans="1:10">
      <c r="A147" s="7">
        <v>146</v>
      </c>
      <c r="B147" s="7" t="s">
        <v>1501</v>
      </c>
      <c r="C147" s="7" t="s">
        <v>18</v>
      </c>
      <c r="D147" s="7" t="s">
        <v>2013</v>
      </c>
      <c r="E147" s="7" t="s">
        <v>2014</v>
      </c>
      <c r="F147" s="7" t="s">
        <v>2015</v>
      </c>
      <c r="G147" s="7" t="s">
        <v>1553</v>
      </c>
      <c r="J147" s="7" t="s">
        <v>2136</v>
      </c>
    </row>
    <row r="148" spans="1:10">
      <c r="A148" s="7">
        <v>147</v>
      </c>
      <c r="B148" s="7" t="s">
        <v>1501</v>
      </c>
      <c r="C148" s="7" t="s">
        <v>18</v>
      </c>
      <c r="D148" s="7" t="s">
        <v>2016</v>
      </c>
      <c r="E148" s="7" t="s">
        <v>2017</v>
      </c>
      <c r="F148" s="7" t="s">
        <v>2018</v>
      </c>
      <c r="G148" s="7" t="s">
        <v>1509</v>
      </c>
      <c r="J148" s="7" t="s">
        <v>2136</v>
      </c>
    </row>
    <row r="149" spans="1:10">
      <c r="A149" s="7">
        <v>148</v>
      </c>
      <c r="B149" s="7" t="s">
        <v>1501</v>
      </c>
      <c r="C149" s="7" t="s">
        <v>18</v>
      </c>
      <c r="D149" s="7" t="s">
        <v>2019</v>
      </c>
      <c r="E149" s="7" t="s">
        <v>2020</v>
      </c>
      <c r="F149" s="7" t="s">
        <v>2021</v>
      </c>
      <c r="G149" s="7" t="s">
        <v>1509</v>
      </c>
      <c r="J149" s="7" t="s">
        <v>2136</v>
      </c>
    </row>
    <row r="150" spans="1:10">
      <c r="A150" s="7">
        <v>149</v>
      </c>
      <c r="B150" s="7" t="s">
        <v>1501</v>
      </c>
      <c r="C150" s="7" t="s">
        <v>18</v>
      </c>
      <c r="D150" s="7" t="s">
        <v>2022</v>
      </c>
      <c r="E150" s="7" t="s">
        <v>2023</v>
      </c>
      <c r="F150" s="7" t="s">
        <v>2024</v>
      </c>
      <c r="G150" s="7" t="s">
        <v>1564</v>
      </c>
      <c r="J150" s="7" t="s">
        <v>2136</v>
      </c>
    </row>
    <row r="151" spans="1:10">
      <c r="A151" s="7">
        <v>150</v>
      </c>
      <c r="B151" s="7" t="s">
        <v>1501</v>
      </c>
      <c r="C151" s="7" t="s">
        <v>18</v>
      </c>
      <c r="D151" s="7" t="s">
        <v>2025</v>
      </c>
      <c r="E151" s="7" t="s">
        <v>2026</v>
      </c>
      <c r="F151" s="7" t="s">
        <v>2027</v>
      </c>
      <c r="G151" s="7" t="s">
        <v>2028</v>
      </c>
      <c r="H151" s="7" t="s">
        <v>2029</v>
      </c>
      <c r="J151" s="7" t="s">
        <v>2136</v>
      </c>
    </row>
    <row r="152" spans="1:10">
      <c r="A152" s="7">
        <v>151</v>
      </c>
      <c r="B152" s="7" t="s">
        <v>1501</v>
      </c>
      <c r="C152" s="7" t="s">
        <v>18</v>
      </c>
      <c r="D152" s="7" t="s">
        <v>2030</v>
      </c>
      <c r="E152" s="7" t="s">
        <v>2031</v>
      </c>
      <c r="F152" s="7" t="s">
        <v>2032</v>
      </c>
      <c r="G152" s="7" t="s">
        <v>1518</v>
      </c>
      <c r="J152" s="7" t="s">
        <v>2136</v>
      </c>
    </row>
    <row r="153" spans="1:10">
      <c r="A153" s="7">
        <v>152</v>
      </c>
      <c r="B153" s="7" t="s">
        <v>1501</v>
      </c>
      <c r="C153" s="7" t="s">
        <v>18</v>
      </c>
      <c r="D153" s="7" t="s">
        <v>2033</v>
      </c>
      <c r="E153" s="7" t="s">
        <v>2034</v>
      </c>
      <c r="F153" s="7" t="s">
        <v>2035</v>
      </c>
      <c r="G153" s="7" t="s">
        <v>1627</v>
      </c>
      <c r="H153" s="7" t="s">
        <v>2036</v>
      </c>
      <c r="J153" s="7" t="s">
        <v>2136</v>
      </c>
    </row>
    <row r="154" spans="1:10">
      <c r="A154" s="7">
        <v>153</v>
      </c>
      <c r="B154" s="7" t="s">
        <v>1501</v>
      </c>
      <c r="C154" s="7" t="s">
        <v>18</v>
      </c>
      <c r="D154" s="7" t="s">
        <v>2037</v>
      </c>
      <c r="E154" s="7" t="s">
        <v>2038</v>
      </c>
      <c r="F154" s="7" t="s">
        <v>2039</v>
      </c>
      <c r="G154" s="7" t="s">
        <v>1627</v>
      </c>
      <c r="I154" s="7" t="s">
        <v>1916</v>
      </c>
      <c r="J154" s="7" t="s">
        <v>2136</v>
      </c>
    </row>
    <row r="155" spans="1:10">
      <c r="A155" s="7">
        <v>154</v>
      </c>
      <c r="B155" s="7" t="s">
        <v>1501</v>
      </c>
      <c r="C155" s="7" t="s">
        <v>18</v>
      </c>
      <c r="D155" s="7" t="s">
        <v>2040</v>
      </c>
      <c r="E155" s="7" t="s">
        <v>2041</v>
      </c>
      <c r="F155" s="7" t="s">
        <v>2042</v>
      </c>
      <c r="G155" s="7" t="s">
        <v>1564</v>
      </c>
      <c r="I155" s="7" t="s">
        <v>1797</v>
      </c>
      <c r="J155" s="7" t="s">
        <v>2136</v>
      </c>
    </row>
    <row r="156" spans="1:10">
      <c r="A156" s="7">
        <v>155</v>
      </c>
      <c r="B156" s="7" t="s">
        <v>1501</v>
      </c>
      <c r="C156" s="7" t="s">
        <v>18</v>
      </c>
      <c r="D156" s="7" t="s">
        <v>2043</v>
      </c>
      <c r="E156" s="7" t="s">
        <v>2044</v>
      </c>
      <c r="F156" s="7" t="s">
        <v>2045</v>
      </c>
      <c r="G156" s="7" t="s">
        <v>1564</v>
      </c>
      <c r="H156" s="7" t="s">
        <v>2046</v>
      </c>
      <c r="J156" s="7" t="s">
        <v>2136</v>
      </c>
    </row>
    <row r="157" spans="1:10">
      <c r="A157" s="7">
        <v>156</v>
      </c>
      <c r="B157" s="7" t="s">
        <v>1501</v>
      </c>
      <c r="C157" s="7" t="s">
        <v>18</v>
      </c>
      <c r="D157" s="7" t="s">
        <v>2047</v>
      </c>
      <c r="E157" s="7" t="s">
        <v>2048</v>
      </c>
      <c r="F157" s="7" t="s">
        <v>2049</v>
      </c>
      <c r="G157" s="7" t="s">
        <v>1553</v>
      </c>
      <c r="J157" s="7" t="s">
        <v>2136</v>
      </c>
    </row>
    <row r="158" spans="1:10">
      <c r="A158" s="7">
        <v>157</v>
      </c>
      <c r="B158" s="7" t="s">
        <v>1501</v>
      </c>
      <c r="C158" s="7" t="s">
        <v>18</v>
      </c>
      <c r="D158" s="7" t="s">
        <v>2050</v>
      </c>
      <c r="E158" s="7" t="s">
        <v>2051</v>
      </c>
      <c r="F158" s="7" t="s">
        <v>2052</v>
      </c>
      <c r="G158" s="7" t="s">
        <v>1518</v>
      </c>
      <c r="I158" s="7" t="s">
        <v>2053</v>
      </c>
      <c r="J158" s="7" t="s">
        <v>2136</v>
      </c>
    </row>
    <row r="159" spans="1:10">
      <c r="A159" s="7">
        <v>158</v>
      </c>
      <c r="B159" s="7" t="s">
        <v>1501</v>
      </c>
      <c r="C159" s="7" t="s">
        <v>18</v>
      </c>
      <c r="D159" s="7" t="s">
        <v>2054</v>
      </c>
      <c r="E159" s="7" t="s">
        <v>2055</v>
      </c>
      <c r="F159" s="7" t="s">
        <v>2056</v>
      </c>
      <c r="G159" s="7" t="s">
        <v>1514</v>
      </c>
      <c r="I159" s="7" t="s">
        <v>2057</v>
      </c>
      <c r="J159" s="7" t="s">
        <v>2136</v>
      </c>
    </row>
    <row r="160" spans="1:10">
      <c r="A160" s="7">
        <v>159</v>
      </c>
      <c r="B160" s="7" t="s">
        <v>1501</v>
      </c>
      <c r="C160" s="7" t="s">
        <v>18</v>
      </c>
      <c r="D160" s="7" t="s">
        <v>2058</v>
      </c>
      <c r="E160" s="7" t="s">
        <v>2059</v>
      </c>
      <c r="F160" s="7" t="s">
        <v>2060</v>
      </c>
      <c r="G160" s="7" t="s">
        <v>2061</v>
      </c>
      <c r="H160" s="7" t="s">
        <v>2062</v>
      </c>
      <c r="J160" s="7" t="s">
        <v>2136</v>
      </c>
    </row>
    <row r="161" spans="1:10">
      <c r="A161" s="7">
        <v>160</v>
      </c>
      <c r="B161" s="7" t="s">
        <v>1501</v>
      </c>
      <c r="C161" s="7" t="s">
        <v>18</v>
      </c>
      <c r="D161" s="7" t="s">
        <v>2063</v>
      </c>
      <c r="E161" s="7" t="s">
        <v>2064</v>
      </c>
      <c r="F161" s="7" t="s">
        <v>2065</v>
      </c>
      <c r="G161" s="7" t="s">
        <v>1564</v>
      </c>
      <c r="I161" s="7" t="s">
        <v>2066</v>
      </c>
      <c r="J161" s="7" t="s">
        <v>2136</v>
      </c>
    </row>
    <row r="162" spans="1:10">
      <c r="A162" s="7">
        <v>161</v>
      </c>
      <c r="B162" s="7" t="s">
        <v>1501</v>
      </c>
      <c r="C162" s="7" t="s">
        <v>18</v>
      </c>
      <c r="D162" s="7" t="s">
        <v>2067</v>
      </c>
      <c r="E162" s="7" t="s">
        <v>2068</v>
      </c>
      <c r="F162" s="7" t="s">
        <v>2069</v>
      </c>
      <c r="G162" s="7" t="s">
        <v>1571</v>
      </c>
      <c r="J162" s="7" t="s">
        <v>2136</v>
      </c>
    </row>
    <row r="163" spans="1:10">
      <c r="A163" s="7">
        <v>162</v>
      </c>
      <c r="B163" s="7" t="s">
        <v>1501</v>
      </c>
      <c r="C163" s="7" t="s">
        <v>18</v>
      </c>
      <c r="D163" s="7" t="s">
        <v>2070</v>
      </c>
      <c r="E163" s="7" t="s">
        <v>2071</v>
      </c>
      <c r="F163" s="7" t="s">
        <v>2072</v>
      </c>
      <c r="G163" s="7" t="s">
        <v>1564</v>
      </c>
      <c r="H163" s="7" t="s">
        <v>2073</v>
      </c>
      <c r="J163" s="7" t="s">
        <v>2136</v>
      </c>
    </row>
    <row r="164" spans="1:10">
      <c r="A164" s="7">
        <v>163</v>
      </c>
      <c r="B164" s="7" t="s">
        <v>1501</v>
      </c>
      <c r="C164" s="7" t="s">
        <v>18</v>
      </c>
      <c r="D164" s="7" t="s">
        <v>2074</v>
      </c>
      <c r="E164" s="7" t="s">
        <v>2075</v>
      </c>
      <c r="F164" s="7" t="s">
        <v>2076</v>
      </c>
      <c r="G164" s="7" t="s">
        <v>1530</v>
      </c>
      <c r="J164" s="7" t="s">
        <v>2136</v>
      </c>
    </row>
    <row r="165" spans="1:10">
      <c r="A165" s="7">
        <v>164</v>
      </c>
      <c r="B165" s="7" t="s">
        <v>1501</v>
      </c>
      <c r="C165" s="7" t="s">
        <v>18</v>
      </c>
      <c r="D165" s="7" t="s">
        <v>2077</v>
      </c>
      <c r="E165" s="7" t="s">
        <v>2078</v>
      </c>
      <c r="F165" s="7" t="s">
        <v>2079</v>
      </c>
      <c r="G165" s="7" t="s">
        <v>2080</v>
      </c>
      <c r="H165" s="7" t="s">
        <v>2081</v>
      </c>
      <c r="J165" s="7" t="s">
        <v>2136</v>
      </c>
    </row>
    <row r="166" spans="1:10">
      <c r="A166" s="7">
        <v>165</v>
      </c>
      <c r="B166" s="7" t="s">
        <v>1501</v>
      </c>
      <c r="C166" s="7" t="s">
        <v>18</v>
      </c>
      <c r="D166" s="7" t="s">
        <v>2082</v>
      </c>
      <c r="E166" s="7" t="s">
        <v>2083</v>
      </c>
      <c r="F166" s="7" t="s">
        <v>2084</v>
      </c>
      <c r="G166" s="7" t="s">
        <v>2085</v>
      </c>
      <c r="J166" s="7" t="s">
        <v>2136</v>
      </c>
    </row>
    <row r="167" spans="1:10">
      <c r="A167" s="7">
        <v>166</v>
      </c>
      <c r="B167" s="7" t="s">
        <v>1501</v>
      </c>
      <c r="C167" s="7" t="s">
        <v>18</v>
      </c>
      <c r="D167" s="7" t="s">
        <v>2086</v>
      </c>
      <c r="E167" s="7" t="s">
        <v>2087</v>
      </c>
      <c r="F167" s="7" t="s">
        <v>2088</v>
      </c>
      <c r="G167" s="7" t="s">
        <v>2085</v>
      </c>
      <c r="J167" s="7" t="s">
        <v>2136</v>
      </c>
    </row>
    <row r="168" spans="1:10">
      <c r="A168" s="7">
        <v>167</v>
      </c>
      <c r="B168" s="7" t="s">
        <v>1501</v>
      </c>
      <c r="C168" s="7" t="s">
        <v>18</v>
      </c>
      <c r="D168" s="7" t="s">
        <v>2089</v>
      </c>
      <c r="E168" s="7" t="s">
        <v>2090</v>
      </c>
      <c r="F168" s="7" t="s">
        <v>2091</v>
      </c>
      <c r="G168" s="7" t="s">
        <v>1725</v>
      </c>
      <c r="J168" s="7" t="s">
        <v>2136</v>
      </c>
    </row>
    <row r="169" spans="1:10">
      <c r="A169" s="7">
        <v>168</v>
      </c>
      <c r="B169" s="7" t="s">
        <v>1501</v>
      </c>
      <c r="C169" s="7" t="s">
        <v>18</v>
      </c>
      <c r="D169" s="7" t="s">
        <v>2092</v>
      </c>
      <c r="E169" s="7" t="s">
        <v>2093</v>
      </c>
      <c r="F169" s="7" t="s">
        <v>2094</v>
      </c>
      <c r="G169" s="7" t="s">
        <v>1514</v>
      </c>
      <c r="H169" s="7" t="s">
        <v>2095</v>
      </c>
      <c r="I169" s="7" t="s">
        <v>2096</v>
      </c>
      <c r="J169" s="7" t="s">
        <v>2136</v>
      </c>
    </row>
    <row r="170" spans="1:10">
      <c r="A170" s="7">
        <v>169</v>
      </c>
      <c r="B170" s="7" t="s">
        <v>1501</v>
      </c>
      <c r="C170" s="7" t="s">
        <v>18</v>
      </c>
      <c r="D170" s="7" t="s">
        <v>2097</v>
      </c>
      <c r="E170" s="7" t="s">
        <v>2098</v>
      </c>
      <c r="F170" s="7" t="s">
        <v>2099</v>
      </c>
      <c r="G170" s="7" t="s">
        <v>2100</v>
      </c>
      <c r="H170" s="7" t="s">
        <v>2101</v>
      </c>
      <c r="J170" s="7" t="s">
        <v>2136</v>
      </c>
    </row>
    <row r="171" spans="1:10">
      <c r="A171" s="7">
        <v>170</v>
      </c>
      <c r="B171" s="7" t="s">
        <v>1501</v>
      </c>
      <c r="C171" s="7" t="s">
        <v>18</v>
      </c>
      <c r="D171" s="7" t="s">
        <v>2102</v>
      </c>
      <c r="E171" s="7" t="s">
        <v>2103</v>
      </c>
      <c r="F171" s="7" t="s">
        <v>2104</v>
      </c>
      <c r="G171" s="7" t="s">
        <v>1560</v>
      </c>
      <c r="J171" s="7" t="s">
        <v>2136</v>
      </c>
    </row>
    <row r="172" spans="1:10">
      <c r="A172" s="7">
        <v>171</v>
      </c>
      <c r="B172" s="7" t="s">
        <v>1501</v>
      </c>
      <c r="C172" s="7" t="s">
        <v>18</v>
      </c>
      <c r="D172" s="7" t="s">
        <v>2105</v>
      </c>
      <c r="E172" s="7" t="s">
        <v>2106</v>
      </c>
      <c r="F172" s="7" t="s">
        <v>2107</v>
      </c>
      <c r="G172" s="7" t="s">
        <v>1514</v>
      </c>
      <c r="J172" s="7" t="s">
        <v>2136</v>
      </c>
    </row>
    <row r="173" spans="1:10">
      <c r="A173" s="7">
        <v>172</v>
      </c>
      <c r="B173" s="7" t="s">
        <v>1501</v>
      </c>
      <c r="C173" s="7" t="s">
        <v>18</v>
      </c>
      <c r="D173" s="7" t="s">
        <v>2108</v>
      </c>
      <c r="E173" s="7" t="s">
        <v>2109</v>
      </c>
      <c r="F173" s="7" t="s">
        <v>2110</v>
      </c>
      <c r="G173" s="7" t="s">
        <v>1518</v>
      </c>
      <c r="J173" s="7" t="s">
        <v>2136</v>
      </c>
    </row>
    <row r="174" spans="1:10">
      <c r="A174" s="7">
        <v>173</v>
      </c>
      <c r="B174" s="7" t="s">
        <v>1501</v>
      </c>
      <c r="C174" s="7" t="s">
        <v>18</v>
      </c>
      <c r="D174" s="7" t="s">
        <v>2111</v>
      </c>
      <c r="E174" s="7" t="s">
        <v>2112</v>
      </c>
      <c r="F174" s="7" t="s">
        <v>2113</v>
      </c>
      <c r="G174" s="7" t="s">
        <v>1518</v>
      </c>
      <c r="J174" s="7" t="s">
        <v>2136</v>
      </c>
    </row>
    <row r="175" spans="1:10">
      <c r="A175" s="7">
        <v>174</v>
      </c>
      <c r="B175" s="7" t="s">
        <v>1501</v>
      </c>
      <c r="C175" s="7" t="s">
        <v>18</v>
      </c>
      <c r="D175" s="7" t="s">
        <v>2114</v>
      </c>
      <c r="E175" s="7" t="s">
        <v>2115</v>
      </c>
      <c r="F175" s="7" t="s">
        <v>2116</v>
      </c>
      <c r="G175" s="7" t="s">
        <v>1522</v>
      </c>
      <c r="I175" s="7" t="s">
        <v>1510</v>
      </c>
      <c r="J175" s="7" t="s">
        <v>2136</v>
      </c>
    </row>
    <row r="176" spans="1:10">
      <c r="A176" s="7">
        <v>175</v>
      </c>
      <c r="B176" s="7" t="s">
        <v>1501</v>
      </c>
      <c r="C176" s="7" t="s">
        <v>18</v>
      </c>
      <c r="D176" s="7" t="s">
        <v>2117</v>
      </c>
      <c r="E176" s="7" t="s">
        <v>2118</v>
      </c>
      <c r="F176" s="7" t="s">
        <v>2119</v>
      </c>
      <c r="G176" s="7" t="s">
        <v>1564</v>
      </c>
      <c r="J176" s="7" t="s">
        <v>2136</v>
      </c>
    </row>
    <row r="177" spans="1:10">
      <c r="A177" s="7">
        <v>176</v>
      </c>
      <c r="B177" s="7" t="s">
        <v>1501</v>
      </c>
      <c r="C177" s="7" t="s">
        <v>18</v>
      </c>
      <c r="D177" s="7" t="s">
        <v>2120</v>
      </c>
      <c r="E177" s="7" t="s">
        <v>2121</v>
      </c>
      <c r="F177" s="7" t="s">
        <v>2122</v>
      </c>
      <c r="G177" s="7" t="s">
        <v>2123</v>
      </c>
      <c r="I177" s="7" t="s">
        <v>2124</v>
      </c>
      <c r="J177" s="7" t="s">
        <v>2136</v>
      </c>
    </row>
    <row r="178" spans="1:10">
      <c r="A178" s="7">
        <v>177</v>
      </c>
      <c r="B178" s="7" t="s">
        <v>1501</v>
      </c>
      <c r="C178" s="7" t="s">
        <v>18</v>
      </c>
      <c r="D178" s="7" t="s">
        <v>2125</v>
      </c>
      <c r="E178" s="7" t="s">
        <v>2126</v>
      </c>
      <c r="F178" s="7" t="s">
        <v>2127</v>
      </c>
      <c r="G178" s="7" t="s">
        <v>1505</v>
      </c>
      <c r="J178" s="7" t="s">
        <v>2136</v>
      </c>
    </row>
    <row r="179" spans="1:10">
      <c r="A179" s="7">
        <v>178</v>
      </c>
      <c r="B179" s="7" t="s">
        <v>1501</v>
      </c>
      <c r="C179" s="7" t="s">
        <v>18</v>
      </c>
      <c r="D179" s="7" t="s">
        <v>2128</v>
      </c>
      <c r="E179" s="7" t="s">
        <v>2129</v>
      </c>
      <c r="F179" s="7" t="s">
        <v>2130</v>
      </c>
      <c r="G179" s="7" t="s">
        <v>2131</v>
      </c>
      <c r="J179" s="7" t="s">
        <v>2136</v>
      </c>
    </row>
    <row r="180" spans="1:10">
      <c r="A180" s="7">
        <v>179</v>
      </c>
      <c r="B180" s="7" t="s">
        <v>1501</v>
      </c>
      <c r="C180" s="7" t="s">
        <v>18</v>
      </c>
      <c r="D180" s="7" t="s">
        <v>2132</v>
      </c>
      <c r="E180" s="7" t="s">
        <v>2133</v>
      </c>
      <c r="F180" s="7" t="s">
        <v>2134</v>
      </c>
      <c r="G180" s="7" t="s">
        <v>2135</v>
      </c>
      <c r="J180" s="7" t="s">
        <v>2136</v>
      </c>
    </row>
    <row r="181" spans="1:10">
      <c r="A181" s="7">
        <v>1</v>
      </c>
      <c r="B181" s="7" t="s">
        <v>1501</v>
      </c>
      <c r="C181" s="7" t="s">
        <v>18</v>
      </c>
      <c r="D181" s="7" t="s">
        <v>1502</v>
      </c>
      <c r="E181" s="7" t="s">
        <v>1503</v>
      </c>
      <c r="F181" s="7" t="s">
        <v>1504</v>
      </c>
      <c r="G181" s="7" t="s">
        <v>1505</v>
      </c>
      <c r="J181" s="7" t="s">
        <v>2188</v>
      </c>
    </row>
    <row r="182" spans="1:10">
      <c r="A182" s="7">
        <v>2</v>
      </c>
      <c r="B182" s="7" t="s">
        <v>1501</v>
      </c>
      <c r="C182" s="7" t="s">
        <v>18</v>
      </c>
      <c r="D182" s="7" t="s">
        <v>1506</v>
      </c>
      <c r="E182" s="7" t="s">
        <v>1507</v>
      </c>
      <c r="F182" s="7" t="s">
        <v>1508</v>
      </c>
      <c r="G182" s="7" t="s">
        <v>1509</v>
      </c>
      <c r="I182" s="7" t="s">
        <v>1510</v>
      </c>
      <c r="J182" s="7" t="s">
        <v>2188</v>
      </c>
    </row>
    <row r="183" spans="1:10">
      <c r="A183" s="7">
        <v>3</v>
      </c>
      <c r="B183" s="7" t="s">
        <v>1501</v>
      </c>
      <c r="C183" s="7" t="s">
        <v>18</v>
      </c>
      <c r="E183" s="7" t="s">
        <v>1516</v>
      </c>
      <c r="F183" s="7" t="s">
        <v>1517</v>
      </c>
      <c r="G183" s="7" t="s">
        <v>1518</v>
      </c>
      <c r="J183" s="7" t="s">
        <v>2188</v>
      </c>
    </row>
    <row r="184" spans="1:10">
      <c r="A184" s="7">
        <v>4</v>
      </c>
      <c r="B184" s="7" t="s">
        <v>1501</v>
      </c>
      <c r="C184" s="7" t="s">
        <v>18</v>
      </c>
      <c r="D184" s="7" t="s">
        <v>1519</v>
      </c>
      <c r="E184" s="7" t="s">
        <v>1520</v>
      </c>
      <c r="F184" s="7" t="s">
        <v>1521</v>
      </c>
      <c r="G184" s="7" t="s">
        <v>1522</v>
      </c>
      <c r="I184" s="7" t="s">
        <v>1523</v>
      </c>
      <c r="J184" s="7" t="s">
        <v>2188</v>
      </c>
    </row>
    <row r="185" spans="1:10">
      <c r="A185" s="7">
        <v>5</v>
      </c>
      <c r="B185" s="7" t="s">
        <v>1501</v>
      </c>
      <c r="C185" s="7" t="s">
        <v>18</v>
      </c>
      <c r="D185" s="7" t="s">
        <v>1524</v>
      </c>
      <c r="E185" s="7" t="s">
        <v>1525</v>
      </c>
      <c r="F185" s="7" t="s">
        <v>1521</v>
      </c>
      <c r="G185" s="7" t="s">
        <v>1526</v>
      </c>
      <c r="I185" s="7" t="s">
        <v>1510</v>
      </c>
      <c r="J185" s="7" t="s">
        <v>2188</v>
      </c>
    </row>
    <row r="186" spans="1:10">
      <c r="A186" s="7">
        <v>6</v>
      </c>
      <c r="B186" s="7" t="s">
        <v>1501</v>
      </c>
      <c r="C186" s="7" t="s">
        <v>18</v>
      </c>
      <c r="D186" s="7" t="s">
        <v>1531</v>
      </c>
      <c r="E186" s="7" t="s">
        <v>1532</v>
      </c>
      <c r="F186" s="7" t="s">
        <v>1533</v>
      </c>
      <c r="G186" s="7" t="s">
        <v>1534</v>
      </c>
      <c r="J186" s="7" t="s">
        <v>2188</v>
      </c>
    </row>
    <row r="187" spans="1:10">
      <c r="A187" s="7">
        <v>7</v>
      </c>
      <c r="B187" s="7" t="s">
        <v>1501</v>
      </c>
      <c r="C187" s="7" t="s">
        <v>18</v>
      </c>
      <c r="D187" s="7" t="s">
        <v>1535</v>
      </c>
      <c r="E187" s="7" t="s">
        <v>1536</v>
      </c>
      <c r="F187" s="7" t="s">
        <v>1537</v>
      </c>
      <c r="G187" s="7" t="s">
        <v>1538</v>
      </c>
      <c r="J187" s="7" t="s">
        <v>2188</v>
      </c>
    </row>
    <row r="188" spans="1:10">
      <c r="A188" s="7">
        <v>8</v>
      </c>
      <c r="B188" s="7" t="s">
        <v>1501</v>
      </c>
      <c r="C188" s="7" t="s">
        <v>18</v>
      </c>
      <c r="D188" s="7" t="s">
        <v>2137</v>
      </c>
      <c r="E188" s="7" t="s">
        <v>2138</v>
      </c>
      <c r="F188" s="7" t="s">
        <v>2139</v>
      </c>
      <c r="G188" s="7" t="s">
        <v>1553</v>
      </c>
      <c r="I188" s="7" t="s">
        <v>2140</v>
      </c>
      <c r="J188" s="7" t="s">
        <v>2188</v>
      </c>
    </row>
    <row r="189" spans="1:10">
      <c r="A189" s="7">
        <v>9</v>
      </c>
      <c r="B189" s="7" t="s">
        <v>1501</v>
      </c>
      <c r="C189" s="7" t="s">
        <v>18</v>
      </c>
      <c r="D189" s="7" t="s">
        <v>1539</v>
      </c>
      <c r="E189" s="7" t="s">
        <v>1540</v>
      </c>
      <c r="F189" s="7" t="s">
        <v>1541</v>
      </c>
      <c r="G189" s="7" t="s">
        <v>1522</v>
      </c>
      <c r="J189" s="7" t="s">
        <v>2188</v>
      </c>
    </row>
    <row r="190" spans="1:10">
      <c r="A190" s="7">
        <v>10</v>
      </c>
      <c r="B190" s="7" t="s">
        <v>1501</v>
      </c>
      <c r="C190" s="7" t="s">
        <v>18</v>
      </c>
      <c r="D190" s="7" t="s">
        <v>2141</v>
      </c>
      <c r="E190" s="7" t="s">
        <v>2142</v>
      </c>
      <c r="F190" s="7" t="s">
        <v>2143</v>
      </c>
      <c r="G190" s="7" t="s">
        <v>1518</v>
      </c>
      <c r="J190" s="7" t="s">
        <v>2188</v>
      </c>
    </row>
    <row r="191" spans="1:10">
      <c r="A191" s="7">
        <v>11</v>
      </c>
      <c r="B191" s="7" t="s">
        <v>1501</v>
      </c>
      <c r="C191" s="7" t="s">
        <v>18</v>
      </c>
      <c r="D191" s="7" t="s">
        <v>2144</v>
      </c>
      <c r="E191" s="7" t="s">
        <v>2145</v>
      </c>
      <c r="F191" s="7" t="s">
        <v>2146</v>
      </c>
      <c r="G191" s="7" t="s">
        <v>1522</v>
      </c>
      <c r="I191" s="7" t="s">
        <v>2147</v>
      </c>
      <c r="J191" s="7" t="s">
        <v>2188</v>
      </c>
    </row>
    <row r="192" spans="1:10">
      <c r="A192" s="7">
        <v>12</v>
      </c>
      <c r="B192" s="7" t="s">
        <v>1501</v>
      </c>
      <c r="C192" s="7" t="s">
        <v>18</v>
      </c>
      <c r="D192" s="7" t="s">
        <v>1542</v>
      </c>
      <c r="E192" s="7" t="s">
        <v>1543</v>
      </c>
      <c r="F192" s="7" t="s">
        <v>1544</v>
      </c>
      <c r="G192" s="7" t="s">
        <v>1545</v>
      </c>
      <c r="J192" s="7" t="s">
        <v>2188</v>
      </c>
    </row>
    <row r="193" spans="1:10">
      <c r="A193" s="7">
        <v>13</v>
      </c>
      <c r="B193" s="7" t="s">
        <v>1501</v>
      </c>
      <c r="C193" s="7" t="s">
        <v>18</v>
      </c>
      <c r="D193" s="7" t="s">
        <v>1546</v>
      </c>
      <c r="E193" s="7" t="s">
        <v>1547</v>
      </c>
      <c r="F193" s="7" t="s">
        <v>1548</v>
      </c>
      <c r="G193" s="7" t="s">
        <v>1518</v>
      </c>
      <c r="H193" s="7" t="s">
        <v>1549</v>
      </c>
      <c r="J193" s="7" t="s">
        <v>2188</v>
      </c>
    </row>
    <row r="194" spans="1:10">
      <c r="A194" s="7">
        <v>14</v>
      </c>
      <c r="B194" s="7" t="s">
        <v>1501</v>
      </c>
      <c r="C194" s="7" t="s">
        <v>18</v>
      </c>
      <c r="D194" s="7" t="s">
        <v>1554</v>
      </c>
      <c r="E194" s="7" t="s">
        <v>1555</v>
      </c>
      <c r="F194" s="7" t="s">
        <v>1556</v>
      </c>
      <c r="G194" s="7" t="s">
        <v>1518</v>
      </c>
      <c r="J194" s="7" t="s">
        <v>2188</v>
      </c>
    </row>
    <row r="195" spans="1:10">
      <c r="A195" s="7">
        <v>15</v>
      </c>
      <c r="B195" s="7" t="s">
        <v>1501</v>
      </c>
      <c r="C195" s="7" t="s">
        <v>18</v>
      </c>
      <c r="D195" s="7" t="s">
        <v>1557</v>
      </c>
      <c r="E195" s="7" t="s">
        <v>1558</v>
      </c>
      <c r="F195" s="7" t="s">
        <v>1559</v>
      </c>
      <c r="G195" s="7" t="s">
        <v>1560</v>
      </c>
      <c r="J195" s="7" t="s">
        <v>2188</v>
      </c>
    </row>
    <row r="196" spans="1:10">
      <c r="A196" s="7">
        <v>16</v>
      </c>
      <c r="B196" s="7" t="s">
        <v>1501</v>
      </c>
      <c r="C196" s="7" t="s">
        <v>18</v>
      </c>
      <c r="D196" s="7" t="s">
        <v>1561</v>
      </c>
      <c r="E196" s="7" t="s">
        <v>1562</v>
      </c>
      <c r="F196" s="7" t="s">
        <v>1563</v>
      </c>
      <c r="G196" s="7" t="s">
        <v>1564</v>
      </c>
      <c r="J196" s="7" t="s">
        <v>2188</v>
      </c>
    </row>
    <row r="197" spans="1:10">
      <c r="A197" s="7">
        <v>17</v>
      </c>
      <c r="B197" s="7" t="s">
        <v>1501</v>
      </c>
      <c r="C197" s="7" t="s">
        <v>18</v>
      </c>
      <c r="D197" s="7" t="s">
        <v>1588</v>
      </c>
      <c r="E197" s="7" t="s">
        <v>1589</v>
      </c>
      <c r="F197" s="7" t="s">
        <v>1590</v>
      </c>
      <c r="G197" s="7" t="s">
        <v>1579</v>
      </c>
      <c r="H197" s="7" t="s">
        <v>1591</v>
      </c>
      <c r="J197" s="7" t="s">
        <v>2188</v>
      </c>
    </row>
    <row r="198" spans="1:10">
      <c r="A198" s="7">
        <v>18</v>
      </c>
      <c r="B198" s="7" t="s">
        <v>1501</v>
      </c>
      <c r="C198" s="7" t="s">
        <v>18</v>
      </c>
      <c r="D198" s="7" t="s">
        <v>1598</v>
      </c>
      <c r="E198" s="7" t="s">
        <v>1599</v>
      </c>
      <c r="F198" s="7" t="s">
        <v>1600</v>
      </c>
      <c r="G198" s="7" t="s">
        <v>1601</v>
      </c>
      <c r="H198" s="7" t="s">
        <v>1602</v>
      </c>
      <c r="J198" s="7" t="s">
        <v>2188</v>
      </c>
    </row>
    <row r="199" spans="1:10">
      <c r="A199" s="7">
        <v>19</v>
      </c>
      <c r="B199" s="7" t="s">
        <v>1501</v>
      </c>
      <c r="C199" s="7" t="s">
        <v>18</v>
      </c>
      <c r="D199" s="7" t="s">
        <v>1603</v>
      </c>
      <c r="E199" s="7" t="s">
        <v>1604</v>
      </c>
      <c r="F199" s="7" t="s">
        <v>1605</v>
      </c>
      <c r="G199" s="7" t="s">
        <v>1606</v>
      </c>
      <c r="J199" s="7" t="s">
        <v>2188</v>
      </c>
    </row>
    <row r="200" spans="1:10">
      <c r="A200" s="7">
        <v>20</v>
      </c>
      <c r="B200" s="7" t="s">
        <v>1501</v>
      </c>
      <c r="C200" s="7" t="s">
        <v>18</v>
      </c>
      <c r="D200" s="7" t="s">
        <v>1607</v>
      </c>
      <c r="E200" s="7" t="s">
        <v>1608</v>
      </c>
      <c r="F200" s="7" t="s">
        <v>1609</v>
      </c>
      <c r="G200" s="7" t="s">
        <v>1610</v>
      </c>
      <c r="J200" s="7" t="s">
        <v>2188</v>
      </c>
    </row>
    <row r="201" spans="1:10">
      <c r="A201" s="7">
        <v>21</v>
      </c>
      <c r="B201" s="7" t="s">
        <v>1501</v>
      </c>
      <c r="C201" s="7" t="s">
        <v>18</v>
      </c>
      <c r="D201" s="7" t="s">
        <v>1611</v>
      </c>
      <c r="E201" s="7" t="s">
        <v>1612</v>
      </c>
      <c r="F201" s="7" t="s">
        <v>1613</v>
      </c>
      <c r="G201" s="7" t="s">
        <v>1610</v>
      </c>
      <c r="H201" s="7" t="s">
        <v>1614</v>
      </c>
      <c r="I201" s="7" t="s">
        <v>1510</v>
      </c>
      <c r="J201" s="7" t="s">
        <v>2188</v>
      </c>
    </row>
    <row r="202" spans="1:10">
      <c r="A202" s="7">
        <v>22</v>
      </c>
      <c r="B202" s="7" t="s">
        <v>1501</v>
      </c>
      <c r="C202" s="7" t="s">
        <v>18</v>
      </c>
      <c r="D202" s="7" t="s">
        <v>1615</v>
      </c>
      <c r="E202" s="7" t="s">
        <v>1616</v>
      </c>
      <c r="F202" s="7" t="s">
        <v>1609</v>
      </c>
      <c r="G202" s="7" t="s">
        <v>1617</v>
      </c>
      <c r="J202" s="7" t="s">
        <v>2188</v>
      </c>
    </row>
    <row r="203" spans="1:10">
      <c r="A203" s="7">
        <v>23</v>
      </c>
      <c r="B203" s="7" t="s">
        <v>1501</v>
      </c>
      <c r="C203" s="7" t="s">
        <v>18</v>
      </c>
      <c r="D203" s="7" t="s">
        <v>1624</v>
      </c>
      <c r="E203" s="7" t="s">
        <v>1625</v>
      </c>
      <c r="F203" s="7" t="s">
        <v>1626</v>
      </c>
      <c r="G203" s="7" t="s">
        <v>1627</v>
      </c>
      <c r="J203" s="7" t="s">
        <v>2188</v>
      </c>
    </row>
    <row r="204" spans="1:10">
      <c r="A204" s="7">
        <v>24</v>
      </c>
      <c r="B204" s="7" t="s">
        <v>1501</v>
      </c>
      <c r="C204" s="7" t="s">
        <v>18</v>
      </c>
      <c r="D204" s="7" t="s">
        <v>1628</v>
      </c>
      <c r="E204" s="7" t="s">
        <v>1629</v>
      </c>
      <c r="F204" s="7" t="s">
        <v>1630</v>
      </c>
      <c r="G204" s="7" t="s">
        <v>1509</v>
      </c>
      <c r="J204" s="7" t="s">
        <v>2188</v>
      </c>
    </row>
    <row r="205" spans="1:10">
      <c r="A205" s="7">
        <v>25</v>
      </c>
      <c r="B205" s="7" t="s">
        <v>1501</v>
      </c>
      <c r="C205" s="7" t="s">
        <v>18</v>
      </c>
      <c r="D205" s="7" t="s">
        <v>1631</v>
      </c>
      <c r="E205" s="7" t="s">
        <v>1632</v>
      </c>
      <c r="F205" s="7" t="s">
        <v>1633</v>
      </c>
      <c r="G205" s="7" t="s">
        <v>1564</v>
      </c>
      <c r="I205" s="7" t="s">
        <v>1634</v>
      </c>
      <c r="J205" s="7" t="s">
        <v>2188</v>
      </c>
    </row>
    <row r="206" spans="1:10">
      <c r="A206" s="7">
        <v>26</v>
      </c>
      <c r="B206" s="7" t="s">
        <v>1501</v>
      </c>
      <c r="C206" s="7" t="s">
        <v>18</v>
      </c>
      <c r="D206" s="7" t="s">
        <v>1635</v>
      </c>
      <c r="E206" s="7" t="s">
        <v>1636</v>
      </c>
      <c r="F206" s="7" t="s">
        <v>1637</v>
      </c>
      <c r="G206" s="7" t="s">
        <v>1564</v>
      </c>
      <c r="J206" s="7" t="s">
        <v>2188</v>
      </c>
    </row>
    <row r="207" spans="1:10">
      <c r="A207" s="7">
        <v>27</v>
      </c>
      <c r="B207" s="7" t="s">
        <v>1501</v>
      </c>
      <c r="C207" s="7" t="s">
        <v>18</v>
      </c>
      <c r="D207" s="7" t="s">
        <v>1641</v>
      </c>
      <c r="E207" s="7" t="s">
        <v>1642</v>
      </c>
      <c r="F207" s="7" t="s">
        <v>1643</v>
      </c>
      <c r="G207" s="7" t="s">
        <v>1564</v>
      </c>
      <c r="J207" s="7" t="s">
        <v>2188</v>
      </c>
    </row>
    <row r="208" spans="1:10">
      <c r="A208" s="7">
        <v>28</v>
      </c>
      <c r="B208" s="7" t="s">
        <v>1501</v>
      </c>
      <c r="C208" s="7" t="s">
        <v>18</v>
      </c>
      <c r="D208" s="7" t="s">
        <v>1648</v>
      </c>
      <c r="E208" s="7" t="s">
        <v>1649</v>
      </c>
      <c r="F208" s="7" t="s">
        <v>1650</v>
      </c>
      <c r="G208" s="7" t="s">
        <v>1647</v>
      </c>
      <c r="H208" s="7" t="s">
        <v>1651</v>
      </c>
      <c r="J208" s="7" t="s">
        <v>2188</v>
      </c>
    </row>
    <row r="209" spans="1:10">
      <c r="A209" s="7">
        <v>29</v>
      </c>
      <c r="B209" s="7" t="s">
        <v>1501</v>
      </c>
      <c r="C209" s="7" t="s">
        <v>18</v>
      </c>
      <c r="D209" s="7" t="s">
        <v>1652</v>
      </c>
      <c r="E209" s="7" t="s">
        <v>1653</v>
      </c>
      <c r="F209" s="7" t="s">
        <v>1654</v>
      </c>
      <c r="G209" s="7" t="s">
        <v>1514</v>
      </c>
      <c r="H209" s="7" t="s">
        <v>1655</v>
      </c>
      <c r="J209" s="7" t="s">
        <v>2188</v>
      </c>
    </row>
    <row r="210" spans="1:10">
      <c r="A210" s="7">
        <v>30</v>
      </c>
      <c r="B210" s="7" t="s">
        <v>1501</v>
      </c>
      <c r="C210" s="7" t="s">
        <v>18</v>
      </c>
      <c r="D210" s="7" t="s">
        <v>1671</v>
      </c>
      <c r="E210" s="7" t="s">
        <v>1672</v>
      </c>
      <c r="F210" s="7" t="s">
        <v>1673</v>
      </c>
      <c r="G210" s="7" t="s">
        <v>1627</v>
      </c>
      <c r="I210" s="7" t="s">
        <v>1674</v>
      </c>
      <c r="J210" s="7" t="s">
        <v>2188</v>
      </c>
    </row>
    <row r="211" spans="1:10">
      <c r="A211" s="7">
        <v>31</v>
      </c>
      <c r="B211" s="7" t="s">
        <v>1501</v>
      </c>
      <c r="C211" s="7" t="s">
        <v>18</v>
      </c>
      <c r="D211" s="7" t="s">
        <v>1675</v>
      </c>
      <c r="E211" s="7" t="s">
        <v>1676</v>
      </c>
      <c r="F211" s="7" t="s">
        <v>1677</v>
      </c>
      <c r="G211" s="7" t="s">
        <v>1627</v>
      </c>
      <c r="J211" s="7" t="s">
        <v>2188</v>
      </c>
    </row>
    <row r="212" spans="1:10">
      <c r="A212" s="7">
        <v>32</v>
      </c>
      <c r="B212" s="7" t="s">
        <v>1501</v>
      </c>
      <c r="C212" s="7" t="s">
        <v>18</v>
      </c>
      <c r="D212" s="7" t="s">
        <v>1678</v>
      </c>
      <c r="E212" s="7" t="s">
        <v>1679</v>
      </c>
      <c r="F212" s="7" t="s">
        <v>1680</v>
      </c>
      <c r="G212" s="7" t="s">
        <v>1627</v>
      </c>
      <c r="I212" s="7" t="s">
        <v>1681</v>
      </c>
      <c r="J212" s="7" t="s">
        <v>2188</v>
      </c>
    </row>
    <row r="213" spans="1:10">
      <c r="A213" s="7">
        <v>33</v>
      </c>
      <c r="B213" s="7" t="s">
        <v>1501</v>
      </c>
      <c r="C213" s="7" t="s">
        <v>18</v>
      </c>
      <c r="D213" s="7" t="s">
        <v>1682</v>
      </c>
      <c r="E213" s="7" t="s">
        <v>1679</v>
      </c>
      <c r="F213" s="7" t="s">
        <v>1683</v>
      </c>
      <c r="G213" s="7" t="s">
        <v>1627</v>
      </c>
      <c r="J213" s="7" t="s">
        <v>2188</v>
      </c>
    </row>
    <row r="214" spans="1:10">
      <c r="A214" s="7">
        <v>34</v>
      </c>
      <c r="B214" s="7" t="s">
        <v>1501</v>
      </c>
      <c r="C214" s="7" t="s">
        <v>18</v>
      </c>
      <c r="D214" s="7" t="s">
        <v>1684</v>
      </c>
      <c r="E214" s="7" t="s">
        <v>1679</v>
      </c>
      <c r="F214" s="7" t="s">
        <v>1685</v>
      </c>
      <c r="G214" s="7" t="s">
        <v>1564</v>
      </c>
      <c r="J214" s="7" t="s">
        <v>2188</v>
      </c>
    </row>
    <row r="215" spans="1:10">
      <c r="A215" s="7">
        <v>35</v>
      </c>
      <c r="B215" s="7" t="s">
        <v>1501</v>
      </c>
      <c r="C215" s="7" t="s">
        <v>18</v>
      </c>
      <c r="D215" s="7" t="s">
        <v>1686</v>
      </c>
      <c r="E215" s="7" t="s">
        <v>1687</v>
      </c>
      <c r="F215" s="7" t="s">
        <v>1688</v>
      </c>
      <c r="G215" s="7" t="s">
        <v>1564</v>
      </c>
      <c r="H215" s="7" t="s">
        <v>1689</v>
      </c>
      <c r="I215" s="7" t="s">
        <v>1690</v>
      </c>
      <c r="J215" s="7" t="s">
        <v>2188</v>
      </c>
    </row>
    <row r="216" spans="1:10">
      <c r="A216" s="7">
        <v>36</v>
      </c>
      <c r="B216" s="7" t="s">
        <v>1501</v>
      </c>
      <c r="C216" s="7" t="s">
        <v>18</v>
      </c>
      <c r="D216" s="7" t="s">
        <v>2148</v>
      </c>
      <c r="E216" s="7" t="s">
        <v>2149</v>
      </c>
      <c r="F216" s="7" t="s">
        <v>2150</v>
      </c>
      <c r="G216" s="7" t="s">
        <v>1601</v>
      </c>
      <c r="J216" s="7" t="s">
        <v>2188</v>
      </c>
    </row>
    <row r="217" spans="1:10">
      <c r="A217" s="7">
        <v>37</v>
      </c>
      <c r="B217" s="7" t="s">
        <v>1501</v>
      </c>
      <c r="C217" s="7" t="s">
        <v>18</v>
      </c>
      <c r="D217" s="7" t="s">
        <v>1707</v>
      </c>
      <c r="E217" s="7" t="s">
        <v>1708</v>
      </c>
      <c r="F217" s="7" t="s">
        <v>1709</v>
      </c>
      <c r="G217" s="7" t="s">
        <v>1627</v>
      </c>
      <c r="J217" s="7" t="s">
        <v>2188</v>
      </c>
    </row>
    <row r="218" spans="1:10">
      <c r="A218" s="7">
        <v>38</v>
      </c>
      <c r="B218" s="7" t="s">
        <v>1501</v>
      </c>
      <c r="C218" s="7" t="s">
        <v>18</v>
      </c>
      <c r="D218" s="7" t="s">
        <v>1714</v>
      </c>
      <c r="E218" s="7" t="s">
        <v>1715</v>
      </c>
      <c r="F218" s="7" t="s">
        <v>1716</v>
      </c>
      <c r="G218" s="7" t="s">
        <v>1627</v>
      </c>
      <c r="I218" s="7" t="s">
        <v>1717</v>
      </c>
      <c r="J218" s="7" t="s">
        <v>2188</v>
      </c>
    </row>
    <row r="219" spans="1:10">
      <c r="A219" s="7">
        <v>39</v>
      </c>
      <c r="B219" s="7" t="s">
        <v>1501</v>
      </c>
      <c r="C219" s="7" t="s">
        <v>18</v>
      </c>
      <c r="D219" s="7" t="s">
        <v>1718</v>
      </c>
      <c r="E219" s="7" t="s">
        <v>1719</v>
      </c>
      <c r="F219" s="7" t="s">
        <v>1720</v>
      </c>
      <c r="G219" s="7" t="s">
        <v>1627</v>
      </c>
      <c r="I219" s="7" t="s">
        <v>1721</v>
      </c>
      <c r="J219" s="7" t="s">
        <v>2188</v>
      </c>
    </row>
    <row r="220" spans="1:10">
      <c r="A220" s="7">
        <v>40</v>
      </c>
      <c r="B220" s="7" t="s">
        <v>1501</v>
      </c>
      <c r="C220" s="7" t="s">
        <v>18</v>
      </c>
      <c r="D220" s="7" t="s">
        <v>1732</v>
      </c>
      <c r="E220" s="7" t="s">
        <v>1733</v>
      </c>
      <c r="F220" s="7" t="s">
        <v>1734</v>
      </c>
      <c r="G220" s="7" t="s">
        <v>1627</v>
      </c>
      <c r="J220" s="7" t="s">
        <v>2188</v>
      </c>
    </row>
    <row r="221" spans="1:10">
      <c r="A221" s="7">
        <v>41</v>
      </c>
      <c r="B221" s="7" t="s">
        <v>1501</v>
      </c>
      <c r="C221" s="7" t="s">
        <v>18</v>
      </c>
      <c r="D221" s="7" t="s">
        <v>1749</v>
      </c>
      <c r="E221" s="7" t="s">
        <v>1750</v>
      </c>
      <c r="F221" s="7" t="s">
        <v>1751</v>
      </c>
      <c r="G221" s="7" t="s">
        <v>1571</v>
      </c>
      <c r="H221" s="7" t="s">
        <v>1752</v>
      </c>
      <c r="I221" s="7" t="s">
        <v>1753</v>
      </c>
      <c r="J221" s="7" t="s">
        <v>2188</v>
      </c>
    </row>
    <row r="222" spans="1:10">
      <c r="A222" s="7">
        <v>42</v>
      </c>
      <c r="B222" s="7" t="s">
        <v>1501</v>
      </c>
      <c r="C222" s="7" t="s">
        <v>18</v>
      </c>
      <c r="D222" s="7" t="s">
        <v>1754</v>
      </c>
      <c r="E222" s="7" t="s">
        <v>1755</v>
      </c>
      <c r="F222" s="7" t="s">
        <v>1756</v>
      </c>
      <c r="G222" s="7" t="s">
        <v>1564</v>
      </c>
      <c r="J222" s="7" t="s">
        <v>2188</v>
      </c>
    </row>
    <row r="223" spans="1:10">
      <c r="A223" s="7">
        <v>43</v>
      </c>
      <c r="B223" s="7" t="s">
        <v>1501</v>
      </c>
      <c r="C223" s="7" t="s">
        <v>18</v>
      </c>
      <c r="D223" s="7" t="s">
        <v>1757</v>
      </c>
      <c r="E223" s="7" t="s">
        <v>1758</v>
      </c>
      <c r="F223" s="7" t="s">
        <v>1759</v>
      </c>
      <c r="G223" s="7" t="s">
        <v>1725</v>
      </c>
      <c r="I223" s="7" t="s">
        <v>1760</v>
      </c>
      <c r="J223" s="7" t="s">
        <v>2188</v>
      </c>
    </row>
    <row r="224" spans="1:10">
      <c r="A224" s="7">
        <v>44</v>
      </c>
      <c r="B224" s="7" t="s">
        <v>1501</v>
      </c>
      <c r="C224" s="7" t="s">
        <v>18</v>
      </c>
      <c r="D224" s="7" t="s">
        <v>1791</v>
      </c>
      <c r="E224" s="7" t="s">
        <v>1792</v>
      </c>
      <c r="F224" s="7" t="s">
        <v>1793</v>
      </c>
      <c r="G224" s="7" t="s">
        <v>1564</v>
      </c>
      <c r="J224" s="7" t="s">
        <v>2188</v>
      </c>
    </row>
    <row r="225" spans="1:10">
      <c r="A225" s="7">
        <v>45</v>
      </c>
      <c r="B225" s="7" t="s">
        <v>1501</v>
      </c>
      <c r="C225" s="7" t="s">
        <v>18</v>
      </c>
      <c r="D225" s="7" t="s">
        <v>1794</v>
      </c>
      <c r="E225" s="7" t="s">
        <v>1795</v>
      </c>
      <c r="F225" s="7" t="s">
        <v>1796</v>
      </c>
      <c r="G225" s="7" t="s">
        <v>1564</v>
      </c>
      <c r="I225" s="7" t="s">
        <v>1797</v>
      </c>
      <c r="J225" s="7" t="s">
        <v>2188</v>
      </c>
    </row>
    <row r="226" spans="1:10">
      <c r="A226" s="7">
        <v>46</v>
      </c>
      <c r="B226" s="7" t="s">
        <v>1501</v>
      </c>
      <c r="C226" s="7" t="s">
        <v>18</v>
      </c>
      <c r="D226" s="7" t="s">
        <v>1801</v>
      </c>
      <c r="E226" s="7" t="s">
        <v>1802</v>
      </c>
      <c r="F226" s="7" t="s">
        <v>1803</v>
      </c>
      <c r="G226" s="7" t="s">
        <v>1530</v>
      </c>
      <c r="J226" s="7" t="s">
        <v>2188</v>
      </c>
    </row>
    <row r="227" spans="1:10">
      <c r="A227" s="7">
        <v>47</v>
      </c>
      <c r="B227" s="7" t="s">
        <v>1501</v>
      </c>
      <c r="C227" s="7" t="s">
        <v>18</v>
      </c>
      <c r="D227" s="7" t="s">
        <v>1807</v>
      </c>
      <c r="E227" s="7" t="s">
        <v>1808</v>
      </c>
      <c r="F227" s="7" t="s">
        <v>1809</v>
      </c>
      <c r="G227" s="7" t="s">
        <v>1530</v>
      </c>
      <c r="I227" s="7" t="s">
        <v>1810</v>
      </c>
      <c r="J227" s="7" t="s">
        <v>2188</v>
      </c>
    </row>
    <row r="228" spans="1:10">
      <c r="A228" s="7">
        <v>48</v>
      </c>
      <c r="B228" s="7" t="s">
        <v>1501</v>
      </c>
      <c r="C228" s="7" t="s">
        <v>18</v>
      </c>
      <c r="D228" s="7" t="s">
        <v>1811</v>
      </c>
      <c r="E228" s="7" t="s">
        <v>1812</v>
      </c>
      <c r="F228" s="7" t="s">
        <v>1813</v>
      </c>
      <c r="G228" s="7" t="s">
        <v>1627</v>
      </c>
      <c r="J228" s="7" t="s">
        <v>2188</v>
      </c>
    </row>
    <row r="229" spans="1:10">
      <c r="A229" s="7">
        <v>49</v>
      </c>
      <c r="B229" s="7" t="s">
        <v>1501</v>
      </c>
      <c r="C229" s="7" t="s">
        <v>18</v>
      </c>
      <c r="D229" s="7" t="s">
        <v>1827</v>
      </c>
      <c r="E229" s="7" t="s">
        <v>1828</v>
      </c>
      <c r="F229" s="7" t="s">
        <v>1829</v>
      </c>
      <c r="G229" s="7" t="s">
        <v>1725</v>
      </c>
      <c r="J229" s="7" t="s">
        <v>2188</v>
      </c>
    </row>
    <row r="230" spans="1:10">
      <c r="A230" s="7">
        <v>50</v>
      </c>
      <c r="B230" s="7" t="s">
        <v>1501</v>
      </c>
      <c r="C230" s="7" t="s">
        <v>18</v>
      </c>
      <c r="D230" s="7" t="s">
        <v>1830</v>
      </c>
      <c r="E230" s="7" t="s">
        <v>1831</v>
      </c>
      <c r="F230" s="7" t="s">
        <v>1832</v>
      </c>
      <c r="G230" s="7" t="s">
        <v>1514</v>
      </c>
      <c r="I230" s="7" t="s">
        <v>1833</v>
      </c>
      <c r="J230" s="7" t="s">
        <v>2188</v>
      </c>
    </row>
    <row r="231" spans="1:10">
      <c r="A231" s="7">
        <v>51</v>
      </c>
      <c r="B231" s="7" t="s">
        <v>1501</v>
      </c>
      <c r="C231" s="7" t="s">
        <v>18</v>
      </c>
      <c r="D231" s="7" t="s">
        <v>1843</v>
      </c>
      <c r="E231" s="7" t="s">
        <v>1844</v>
      </c>
      <c r="F231" s="7" t="s">
        <v>1845</v>
      </c>
      <c r="G231" s="7" t="s">
        <v>1514</v>
      </c>
      <c r="J231" s="7" t="s">
        <v>2188</v>
      </c>
    </row>
    <row r="232" spans="1:10">
      <c r="A232" s="7">
        <v>52</v>
      </c>
      <c r="B232" s="7" t="s">
        <v>1501</v>
      </c>
      <c r="C232" s="7" t="s">
        <v>18</v>
      </c>
      <c r="D232" s="7" t="s">
        <v>1860</v>
      </c>
      <c r="E232" s="7" t="s">
        <v>1861</v>
      </c>
      <c r="F232" s="7" t="s">
        <v>1862</v>
      </c>
      <c r="G232" s="7" t="s">
        <v>1564</v>
      </c>
      <c r="J232" s="7" t="s">
        <v>2188</v>
      </c>
    </row>
    <row r="233" spans="1:10">
      <c r="A233" s="7">
        <v>53</v>
      </c>
      <c r="B233" s="7" t="s">
        <v>1501</v>
      </c>
      <c r="C233" s="7" t="s">
        <v>18</v>
      </c>
      <c r="D233" s="7" t="s">
        <v>1863</v>
      </c>
      <c r="E233" s="7" t="s">
        <v>1864</v>
      </c>
      <c r="F233" s="7" t="s">
        <v>1865</v>
      </c>
      <c r="G233" s="7" t="s">
        <v>1770</v>
      </c>
      <c r="J233" s="7" t="s">
        <v>2188</v>
      </c>
    </row>
    <row r="234" spans="1:10">
      <c r="A234" s="7">
        <v>54</v>
      </c>
      <c r="B234" s="7" t="s">
        <v>1501</v>
      </c>
      <c r="C234" s="7" t="s">
        <v>18</v>
      </c>
      <c r="D234" s="7" t="s">
        <v>1866</v>
      </c>
      <c r="E234" s="7" t="s">
        <v>1867</v>
      </c>
      <c r="F234" s="7" t="s">
        <v>1868</v>
      </c>
      <c r="G234" s="7" t="s">
        <v>1530</v>
      </c>
      <c r="J234" s="7" t="s">
        <v>2188</v>
      </c>
    </row>
    <row r="235" spans="1:10">
      <c r="A235" s="7">
        <v>55</v>
      </c>
      <c r="B235" s="7" t="s">
        <v>1501</v>
      </c>
      <c r="C235" s="7" t="s">
        <v>18</v>
      </c>
      <c r="D235" s="7" t="s">
        <v>1874</v>
      </c>
      <c r="E235" s="7" t="s">
        <v>1875</v>
      </c>
      <c r="F235" s="7" t="s">
        <v>1876</v>
      </c>
      <c r="G235" s="7" t="s">
        <v>1571</v>
      </c>
      <c r="J235" s="7" t="s">
        <v>2188</v>
      </c>
    </row>
    <row r="236" spans="1:10">
      <c r="A236" s="7">
        <v>56</v>
      </c>
      <c r="B236" s="7" t="s">
        <v>1501</v>
      </c>
      <c r="C236" s="7" t="s">
        <v>18</v>
      </c>
      <c r="D236" s="7" t="s">
        <v>1877</v>
      </c>
      <c r="E236" s="7" t="s">
        <v>1878</v>
      </c>
      <c r="F236" s="7" t="s">
        <v>1879</v>
      </c>
      <c r="G236" s="7" t="s">
        <v>1518</v>
      </c>
      <c r="I236" s="7" t="s">
        <v>1880</v>
      </c>
      <c r="J236" s="7" t="s">
        <v>2188</v>
      </c>
    </row>
    <row r="237" spans="1:10">
      <c r="A237" s="7">
        <v>57</v>
      </c>
      <c r="B237" s="7" t="s">
        <v>1501</v>
      </c>
      <c r="C237" s="7" t="s">
        <v>18</v>
      </c>
      <c r="D237" s="7" t="s">
        <v>1881</v>
      </c>
      <c r="E237" s="7" t="s">
        <v>1882</v>
      </c>
      <c r="F237" s="7" t="s">
        <v>1883</v>
      </c>
      <c r="G237" s="7" t="s">
        <v>1627</v>
      </c>
      <c r="I237" s="7" t="s">
        <v>1884</v>
      </c>
      <c r="J237" s="7" t="s">
        <v>2188</v>
      </c>
    </row>
    <row r="238" spans="1:10">
      <c r="A238" s="7">
        <v>58</v>
      </c>
      <c r="B238" s="7" t="s">
        <v>1501</v>
      </c>
      <c r="C238" s="7" t="s">
        <v>18</v>
      </c>
      <c r="D238" s="7" t="s">
        <v>1892</v>
      </c>
      <c r="E238" s="7" t="s">
        <v>1893</v>
      </c>
      <c r="F238" s="7" t="s">
        <v>1894</v>
      </c>
      <c r="G238" s="7" t="s">
        <v>1530</v>
      </c>
      <c r="I238" s="7" t="s">
        <v>1670</v>
      </c>
      <c r="J238" s="7" t="s">
        <v>2188</v>
      </c>
    </row>
    <row r="239" spans="1:10">
      <c r="A239" s="7">
        <v>59</v>
      </c>
      <c r="B239" s="7" t="s">
        <v>1501</v>
      </c>
      <c r="C239" s="7" t="s">
        <v>18</v>
      </c>
      <c r="D239" s="7" t="s">
        <v>1902</v>
      </c>
      <c r="E239" s="7" t="s">
        <v>1903</v>
      </c>
      <c r="F239" s="7" t="s">
        <v>1904</v>
      </c>
      <c r="G239" s="7" t="s">
        <v>1627</v>
      </c>
      <c r="I239" s="7" t="s">
        <v>1905</v>
      </c>
      <c r="J239" s="7" t="s">
        <v>2188</v>
      </c>
    </row>
    <row r="240" spans="1:10">
      <c r="A240" s="7">
        <v>60</v>
      </c>
      <c r="B240" s="7" t="s">
        <v>1501</v>
      </c>
      <c r="C240" s="7" t="s">
        <v>18</v>
      </c>
      <c r="D240" s="7" t="s">
        <v>1910</v>
      </c>
      <c r="E240" s="7" t="s">
        <v>1911</v>
      </c>
      <c r="F240" s="7" t="s">
        <v>1912</v>
      </c>
      <c r="G240" s="7" t="s">
        <v>1601</v>
      </c>
      <c r="J240" s="7" t="s">
        <v>2188</v>
      </c>
    </row>
    <row r="241" spans="1:10">
      <c r="A241" s="7">
        <v>61</v>
      </c>
      <c r="B241" s="7" t="s">
        <v>1501</v>
      </c>
      <c r="C241" s="7" t="s">
        <v>18</v>
      </c>
      <c r="D241" s="7" t="s">
        <v>2151</v>
      </c>
      <c r="E241" s="7" t="s">
        <v>2152</v>
      </c>
      <c r="F241" s="7" t="s">
        <v>2153</v>
      </c>
      <c r="G241" s="7" t="s">
        <v>1553</v>
      </c>
      <c r="J241" s="7" t="s">
        <v>2188</v>
      </c>
    </row>
    <row r="242" spans="1:10">
      <c r="A242" s="7">
        <v>62</v>
      </c>
      <c r="B242" s="7" t="s">
        <v>1501</v>
      </c>
      <c r="C242" s="7" t="s">
        <v>18</v>
      </c>
      <c r="D242" s="7" t="s">
        <v>1917</v>
      </c>
      <c r="E242" s="7" t="s">
        <v>1918</v>
      </c>
      <c r="F242" s="7" t="s">
        <v>1919</v>
      </c>
      <c r="G242" s="7" t="s">
        <v>1530</v>
      </c>
      <c r="H242" s="7" t="s">
        <v>1920</v>
      </c>
      <c r="J242" s="7" t="s">
        <v>2188</v>
      </c>
    </row>
    <row r="243" spans="1:10">
      <c r="A243" s="7">
        <v>63</v>
      </c>
      <c r="B243" s="7" t="s">
        <v>1501</v>
      </c>
      <c r="C243" s="7" t="s">
        <v>18</v>
      </c>
      <c r="D243" s="7" t="s">
        <v>2154</v>
      </c>
      <c r="E243" s="7" t="s">
        <v>2155</v>
      </c>
      <c r="F243" s="7" t="s">
        <v>2156</v>
      </c>
      <c r="G243" s="7" t="s">
        <v>1530</v>
      </c>
      <c r="J243" s="7" t="s">
        <v>2188</v>
      </c>
    </row>
    <row r="244" spans="1:10">
      <c r="A244" s="7">
        <v>64</v>
      </c>
      <c r="B244" s="7" t="s">
        <v>1501</v>
      </c>
      <c r="C244" s="7" t="s">
        <v>18</v>
      </c>
      <c r="D244" s="7" t="s">
        <v>1925</v>
      </c>
      <c r="E244" s="7" t="s">
        <v>1926</v>
      </c>
      <c r="F244" s="7" t="s">
        <v>1927</v>
      </c>
      <c r="G244" s="7" t="s">
        <v>1564</v>
      </c>
      <c r="H244" s="7" t="s">
        <v>1928</v>
      </c>
      <c r="I244" s="7" t="s">
        <v>1929</v>
      </c>
      <c r="J244" s="7" t="s">
        <v>2188</v>
      </c>
    </row>
    <row r="245" spans="1:10">
      <c r="A245" s="7">
        <v>65</v>
      </c>
      <c r="B245" s="7" t="s">
        <v>1501</v>
      </c>
      <c r="C245" s="7" t="s">
        <v>18</v>
      </c>
      <c r="D245" s="7" t="s">
        <v>1930</v>
      </c>
      <c r="E245" s="7" t="s">
        <v>1926</v>
      </c>
      <c r="F245" s="7" t="s">
        <v>1931</v>
      </c>
      <c r="G245" s="7" t="s">
        <v>1564</v>
      </c>
      <c r="J245" s="7" t="s">
        <v>2188</v>
      </c>
    </row>
    <row r="246" spans="1:10">
      <c r="A246" s="7">
        <v>66</v>
      </c>
      <c r="B246" s="7" t="s">
        <v>1501</v>
      </c>
      <c r="C246" s="7" t="s">
        <v>18</v>
      </c>
      <c r="D246" s="7" t="s">
        <v>1932</v>
      </c>
      <c r="E246" s="7" t="s">
        <v>1926</v>
      </c>
      <c r="F246" s="7" t="s">
        <v>1933</v>
      </c>
      <c r="G246" s="7" t="s">
        <v>1518</v>
      </c>
      <c r="J246" s="7" t="s">
        <v>2188</v>
      </c>
    </row>
    <row r="247" spans="1:10">
      <c r="A247" s="7">
        <v>67</v>
      </c>
      <c r="B247" s="7" t="s">
        <v>1501</v>
      </c>
      <c r="C247" s="7" t="s">
        <v>18</v>
      </c>
      <c r="D247" s="7" t="s">
        <v>1934</v>
      </c>
      <c r="E247" s="7" t="s">
        <v>1935</v>
      </c>
      <c r="F247" s="7" t="s">
        <v>1936</v>
      </c>
      <c r="G247" s="7" t="s">
        <v>1564</v>
      </c>
      <c r="J247" s="7" t="s">
        <v>2188</v>
      </c>
    </row>
    <row r="248" spans="1:10">
      <c r="A248" s="7">
        <v>68</v>
      </c>
      <c r="B248" s="7" t="s">
        <v>1501</v>
      </c>
      <c r="C248" s="7" t="s">
        <v>18</v>
      </c>
      <c r="D248" s="7" t="s">
        <v>2157</v>
      </c>
      <c r="E248" s="7" t="s">
        <v>2158</v>
      </c>
      <c r="F248" s="7" t="s">
        <v>2159</v>
      </c>
      <c r="G248" s="7" t="s">
        <v>1553</v>
      </c>
      <c r="J248" s="7" t="s">
        <v>2188</v>
      </c>
    </row>
    <row r="249" spans="1:10">
      <c r="A249" s="7">
        <v>69</v>
      </c>
      <c r="B249" s="7" t="s">
        <v>1501</v>
      </c>
      <c r="C249" s="7" t="s">
        <v>18</v>
      </c>
      <c r="D249" s="7" t="s">
        <v>1941</v>
      </c>
      <c r="E249" s="7" t="s">
        <v>1942</v>
      </c>
      <c r="F249" s="7" t="s">
        <v>1943</v>
      </c>
      <c r="G249" s="7" t="s">
        <v>1627</v>
      </c>
      <c r="J249" s="7" t="s">
        <v>2188</v>
      </c>
    </row>
    <row r="250" spans="1:10">
      <c r="A250" s="7">
        <v>70</v>
      </c>
      <c r="B250" s="7" t="s">
        <v>1501</v>
      </c>
      <c r="C250" s="7" t="s">
        <v>18</v>
      </c>
      <c r="D250" s="7" t="s">
        <v>1944</v>
      </c>
      <c r="E250" s="7" t="s">
        <v>1945</v>
      </c>
      <c r="F250" s="7" t="s">
        <v>1946</v>
      </c>
      <c r="G250" s="7" t="s">
        <v>1571</v>
      </c>
      <c r="J250" s="7" t="s">
        <v>2188</v>
      </c>
    </row>
    <row r="251" spans="1:10">
      <c r="A251" s="7">
        <v>71</v>
      </c>
      <c r="B251" s="7" t="s">
        <v>1501</v>
      </c>
      <c r="C251" s="7" t="s">
        <v>18</v>
      </c>
      <c r="D251" s="7" t="s">
        <v>1957</v>
      </c>
      <c r="E251" s="7" t="s">
        <v>1958</v>
      </c>
      <c r="F251" s="7" t="s">
        <v>1959</v>
      </c>
      <c r="G251" s="7" t="s">
        <v>1509</v>
      </c>
      <c r="H251" s="7" t="s">
        <v>1960</v>
      </c>
      <c r="J251" s="7" t="s">
        <v>2188</v>
      </c>
    </row>
    <row r="252" spans="1:10">
      <c r="A252" s="7">
        <v>72</v>
      </c>
      <c r="B252" s="7" t="s">
        <v>1501</v>
      </c>
      <c r="C252" s="7" t="s">
        <v>18</v>
      </c>
      <c r="D252" s="7" t="s">
        <v>1961</v>
      </c>
      <c r="E252" s="7" t="s">
        <v>1958</v>
      </c>
      <c r="F252" s="7" t="s">
        <v>1962</v>
      </c>
      <c r="G252" s="7" t="s">
        <v>1770</v>
      </c>
      <c r="J252" s="7" t="s">
        <v>2188</v>
      </c>
    </row>
    <row r="253" spans="1:10">
      <c r="A253" s="7">
        <v>73</v>
      </c>
      <c r="B253" s="7" t="s">
        <v>1501</v>
      </c>
      <c r="C253" s="7" t="s">
        <v>18</v>
      </c>
      <c r="D253" s="7" t="s">
        <v>2160</v>
      </c>
      <c r="E253" s="7" t="s">
        <v>2161</v>
      </c>
      <c r="F253" s="7" t="s">
        <v>2162</v>
      </c>
      <c r="G253" s="7" t="s">
        <v>1647</v>
      </c>
      <c r="I253" s="7" t="s">
        <v>2163</v>
      </c>
      <c r="J253" s="7" t="s">
        <v>2188</v>
      </c>
    </row>
    <row r="254" spans="1:10">
      <c r="A254" s="7">
        <v>74</v>
      </c>
      <c r="B254" s="7" t="s">
        <v>1501</v>
      </c>
      <c r="C254" s="7" t="s">
        <v>18</v>
      </c>
      <c r="D254" s="7" t="s">
        <v>1963</v>
      </c>
      <c r="E254" s="7" t="s">
        <v>1964</v>
      </c>
      <c r="F254" s="7" t="s">
        <v>1965</v>
      </c>
      <c r="G254" s="7" t="s">
        <v>1571</v>
      </c>
      <c r="J254" s="7" t="s">
        <v>2188</v>
      </c>
    </row>
    <row r="255" spans="1:10">
      <c r="A255" s="7">
        <v>75</v>
      </c>
      <c r="B255" s="7" t="s">
        <v>1501</v>
      </c>
      <c r="C255" s="7" t="s">
        <v>18</v>
      </c>
      <c r="D255" s="7" t="s">
        <v>1966</v>
      </c>
      <c r="E255" s="7" t="s">
        <v>1967</v>
      </c>
      <c r="F255" s="7" t="s">
        <v>1968</v>
      </c>
      <c r="G255" s="7" t="s">
        <v>1530</v>
      </c>
      <c r="J255" s="7" t="s">
        <v>2188</v>
      </c>
    </row>
    <row r="256" spans="1:10">
      <c r="A256" s="7">
        <v>76</v>
      </c>
      <c r="B256" s="7" t="s">
        <v>1501</v>
      </c>
      <c r="C256" s="7" t="s">
        <v>18</v>
      </c>
      <c r="D256" s="7" t="s">
        <v>1972</v>
      </c>
      <c r="E256" s="7" t="s">
        <v>1973</v>
      </c>
      <c r="F256" s="7" t="s">
        <v>1974</v>
      </c>
      <c r="G256" s="7" t="s">
        <v>1564</v>
      </c>
      <c r="I256" s="7" t="s">
        <v>1975</v>
      </c>
      <c r="J256" s="7" t="s">
        <v>2188</v>
      </c>
    </row>
    <row r="257" spans="1:10">
      <c r="A257" s="7">
        <v>77</v>
      </c>
      <c r="B257" s="7" t="s">
        <v>1501</v>
      </c>
      <c r="C257" s="7" t="s">
        <v>18</v>
      </c>
      <c r="D257" s="7" t="s">
        <v>1983</v>
      </c>
      <c r="E257" s="7" t="s">
        <v>1984</v>
      </c>
      <c r="F257" s="7" t="s">
        <v>1985</v>
      </c>
      <c r="G257" s="7" t="s">
        <v>1571</v>
      </c>
      <c r="H257" s="7" t="s">
        <v>1986</v>
      </c>
      <c r="J257" s="7" t="s">
        <v>2188</v>
      </c>
    </row>
    <row r="258" spans="1:10">
      <c r="A258" s="7">
        <v>78</v>
      </c>
      <c r="B258" s="7" t="s">
        <v>1501</v>
      </c>
      <c r="C258" s="7" t="s">
        <v>18</v>
      </c>
      <c r="D258" s="7" t="s">
        <v>1987</v>
      </c>
      <c r="E258" s="7" t="s">
        <v>1988</v>
      </c>
      <c r="F258" s="7" t="s">
        <v>1989</v>
      </c>
      <c r="G258" s="7" t="s">
        <v>1553</v>
      </c>
      <c r="J258" s="7" t="s">
        <v>2188</v>
      </c>
    </row>
    <row r="259" spans="1:10">
      <c r="A259" s="7">
        <v>79</v>
      </c>
      <c r="B259" s="7" t="s">
        <v>1501</v>
      </c>
      <c r="C259" s="7" t="s">
        <v>18</v>
      </c>
      <c r="D259" s="7" t="s">
        <v>1994</v>
      </c>
      <c r="E259" s="7" t="s">
        <v>1995</v>
      </c>
      <c r="F259" s="7" t="s">
        <v>1996</v>
      </c>
      <c r="G259" s="7" t="s">
        <v>1530</v>
      </c>
      <c r="J259" s="7" t="s">
        <v>2188</v>
      </c>
    </row>
    <row r="260" spans="1:10">
      <c r="A260" s="7">
        <v>80</v>
      </c>
      <c r="B260" s="7" t="s">
        <v>1501</v>
      </c>
      <c r="C260" s="7" t="s">
        <v>18</v>
      </c>
      <c r="D260" s="7" t="s">
        <v>1997</v>
      </c>
      <c r="E260" s="7" t="s">
        <v>1998</v>
      </c>
      <c r="F260" s="7" t="s">
        <v>1999</v>
      </c>
      <c r="G260" s="7" t="s">
        <v>1530</v>
      </c>
      <c r="J260" s="7" t="s">
        <v>2188</v>
      </c>
    </row>
    <row r="261" spans="1:10">
      <c r="A261" s="7">
        <v>81</v>
      </c>
      <c r="B261" s="7" t="s">
        <v>1501</v>
      </c>
      <c r="C261" s="7" t="s">
        <v>18</v>
      </c>
      <c r="D261" s="7" t="s">
        <v>2003</v>
      </c>
      <c r="E261" s="7" t="s">
        <v>2004</v>
      </c>
      <c r="F261" s="7" t="s">
        <v>2005</v>
      </c>
      <c r="G261" s="7" t="s">
        <v>1530</v>
      </c>
      <c r="J261" s="7" t="s">
        <v>2188</v>
      </c>
    </row>
    <row r="262" spans="1:10">
      <c r="A262" s="7">
        <v>82</v>
      </c>
      <c r="B262" s="7" t="s">
        <v>1501</v>
      </c>
      <c r="C262" s="7" t="s">
        <v>18</v>
      </c>
      <c r="D262" s="7" t="s">
        <v>2006</v>
      </c>
      <c r="E262" s="7" t="s">
        <v>2007</v>
      </c>
      <c r="F262" s="7" t="s">
        <v>2008</v>
      </c>
      <c r="G262" s="7" t="s">
        <v>1564</v>
      </c>
      <c r="H262" s="7" t="s">
        <v>2009</v>
      </c>
      <c r="J262" s="7" t="s">
        <v>2188</v>
      </c>
    </row>
    <row r="263" spans="1:10">
      <c r="A263" s="7">
        <v>83</v>
      </c>
      <c r="B263" s="7" t="s">
        <v>1501</v>
      </c>
      <c r="C263" s="7" t="s">
        <v>18</v>
      </c>
      <c r="D263" s="7" t="s">
        <v>2164</v>
      </c>
      <c r="E263" s="7" t="s">
        <v>2165</v>
      </c>
      <c r="F263" s="7" t="s">
        <v>2166</v>
      </c>
      <c r="G263" s="7" t="s">
        <v>1553</v>
      </c>
      <c r="J263" s="7" t="s">
        <v>2188</v>
      </c>
    </row>
    <row r="264" spans="1:10">
      <c r="A264" s="7">
        <v>84</v>
      </c>
      <c r="B264" s="7" t="s">
        <v>1501</v>
      </c>
      <c r="C264" s="7" t="s">
        <v>18</v>
      </c>
      <c r="D264" s="7" t="s">
        <v>2013</v>
      </c>
      <c r="E264" s="7" t="s">
        <v>2014</v>
      </c>
      <c r="F264" s="7" t="s">
        <v>2015</v>
      </c>
      <c r="G264" s="7" t="s">
        <v>1553</v>
      </c>
      <c r="J264" s="7" t="s">
        <v>2188</v>
      </c>
    </row>
    <row r="265" spans="1:10">
      <c r="A265" s="7">
        <v>85</v>
      </c>
      <c r="B265" s="7" t="s">
        <v>1501</v>
      </c>
      <c r="C265" s="7" t="s">
        <v>18</v>
      </c>
      <c r="D265" s="7" t="s">
        <v>2016</v>
      </c>
      <c r="E265" s="7" t="s">
        <v>2017</v>
      </c>
      <c r="F265" s="7" t="s">
        <v>2018</v>
      </c>
      <c r="G265" s="7" t="s">
        <v>1509</v>
      </c>
      <c r="J265" s="7" t="s">
        <v>2188</v>
      </c>
    </row>
    <row r="266" spans="1:10">
      <c r="A266" s="7">
        <v>86</v>
      </c>
      <c r="B266" s="7" t="s">
        <v>1501</v>
      </c>
      <c r="C266" s="7" t="s">
        <v>18</v>
      </c>
      <c r="D266" s="7" t="s">
        <v>2022</v>
      </c>
      <c r="E266" s="7" t="s">
        <v>2023</v>
      </c>
      <c r="F266" s="7" t="s">
        <v>2024</v>
      </c>
      <c r="G266" s="7" t="s">
        <v>1564</v>
      </c>
      <c r="J266" s="7" t="s">
        <v>2188</v>
      </c>
    </row>
    <row r="267" spans="1:10">
      <c r="A267" s="7">
        <v>87</v>
      </c>
      <c r="B267" s="7" t="s">
        <v>1501</v>
      </c>
      <c r="C267" s="7" t="s">
        <v>18</v>
      </c>
      <c r="D267" s="7" t="s">
        <v>2025</v>
      </c>
      <c r="E267" s="7" t="s">
        <v>2026</v>
      </c>
      <c r="F267" s="7" t="s">
        <v>2027</v>
      </c>
      <c r="G267" s="7" t="s">
        <v>2028</v>
      </c>
      <c r="H267" s="7" t="s">
        <v>2029</v>
      </c>
      <c r="J267" s="7" t="s">
        <v>2188</v>
      </c>
    </row>
    <row r="268" spans="1:10">
      <c r="A268" s="7">
        <v>88</v>
      </c>
      <c r="B268" s="7" t="s">
        <v>1501</v>
      </c>
      <c r="C268" s="7" t="s">
        <v>18</v>
      </c>
      <c r="D268" s="7" t="s">
        <v>2030</v>
      </c>
      <c r="E268" s="7" t="s">
        <v>2031</v>
      </c>
      <c r="F268" s="7" t="s">
        <v>2032</v>
      </c>
      <c r="G268" s="7" t="s">
        <v>1518</v>
      </c>
      <c r="J268" s="7" t="s">
        <v>2188</v>
      </c>
    </row>
    <row r="269" spans="1:10">
      <c r="A269" s="7">
        <v>89</v>
      </c>
      <c r="B269" s="7" t="s">
        <v>1501</v>
      </c>
      <c r="C269" s="7" t="s">
        <v>18</v>
      </c>
      <c r="D269" s="7" t="s">
        <v>2167</v>
      </c>
      <c r="E269" s="7" t="s">
        <v>2168</v>
      </c>
      <c r="F269" s="7" t="s">
        <v>2169</v>
      </c>
      <c r="G269" s="7" t="s">
        <v>1553</v>
      </c>
      <c r="J269" s="7" t="s">
        <v>2188</v>
      </c>
    </row>
    <row r="270" spans="1:10">
      <c r="A270" s="7">
        <v>90</v>
      </c>
      <c r="B270" s="7" t="s">
        <v>1501</v>
      </c>
      <c r="C270" s="7" t="s">
        <v>18</v>
      </c>
      <c r="D270" s="7" t="s">
        <v>2040</v>
      </c>
      <c r="E270" s="7" t="s">
        <v>2041</v>
      </c>
      <c r="F270" s="7" t="s">
        <v>2042</v>
      </c>
      <c r="G270" s="7" t="s">
        <v>1564</v>
      </c>
      <c r="I270" s="7" t="s">
        <v>1797</v>
      </c>
      <c r="J270" s="7" t="s">
        <v>2188</v>
      </c>
    </row>
    <row r="271" spans="1:10">
      <c r="A271" s="7">
        <v>91</v>
      </c>
      <c r="B271" s="7" t="s">
        <v>1501</v>
      </c>
      <c r="C271" s="7" t="s">
        <v>18</v>
      </c>
      <c r="D271" s="7" t="s">
        <v>2043</v>
      </c>
      <c r="E271" s="7" t="s">
        <v>2044</v>
      </c>
      <c r="F271" s="7" t="s">
        <v>2045</v>
      </c>
      <c r="G271" s="7" t="s">
        <v>1564</v>
      </c>
      <c r="H271" s="7" t="s">
        <v>2046</v>
      </c>
      <c r="J271" s="7" t="s">
        <v>2188</v>
      </c>
    </row>
    <row r="272" spans="1:10">
      <c r="A272" s="7">
        <v>92</v>
      </c>
      <c r="B272" s="7" t="s">
        <v>1501</v>
      </c>
      <c r="C272" s="7" t="s">
        <v>18</v>
      </c>
      <c r="D272" s="7" t="s">
        <v>2047</v>
      </c>
      <c r="E272" s="7" t="s">
        <v>2048</v>
      </c>
      <c r="F272" s="7" t="s">
        <v>2049</v>
      </c>
      <c r="G272" s="7" t="s">
        <v>1553</v>
      </c>
      <c r="J272" s="7" t="s">
        <v>2188</v>
      </c>
    </row>
    <row r="273" spans="1:10">
      <c r="A273" s="7">
        <v>93</v>
      </c>
      <c r="B273" s="7" t="s">
        <v>1501</v>
      </c>
      <c r="C273" s="7" t="s">
        <v>18</v>
      </c>
      <c r="D273" s="7" t="s">
        <v>2170</v>
      </c>
      <c r="E273" s="7" t="s">
        <v>2171</v>
      </c>
      <c r="F273" s="7" t="s">
        <v>2172</v>
      </c>
      <c r="G273" s="7" t="s">
        <v>1553</v>
      </c>
      <c r="J273" s="7" t="s">
        <v>2188</v>
      </c>
    </row>
    <row r="274" spans="1:10">
      <c r="A274" s="7">
        <v>94</v>
      </c>
      <c r="B274" s="7" t="s">
        <v>1501</v>
      </c>
      <c r="C274" s="7" t="s">
        <v>18</v>
      </c>
      <c r="D274" s="7" t="s">
        <v>2058</v>
      </c>
      <c r="E274" s="7" t="s">
        <v>2059</v>
      </c>
      <c r="F274" s="7" t="s">
        <v>2060</v>
      </c>
      <c r="G274" s="7" t="s">
        <v>2061</v>
      </c>
      <c r="H274" s="7" t="s">
        <v>2062</v>
      </c>
      <c r="J274" s="7" t="s">
        <v>2188</v>
      </c>
    </row>
    <row r="275" spans="1:10">
      <c r="A275" s="7">
        <v>95</v>
      </c>
      <c r="B275" s="7" t="s">
        <v>1501</v>
      </c>
      <c r="C275" s="7" t="s">
        <v>18</v>
      </c>
      <c r="D275" s="7" t="s">
        <v>2063</v>
      </c>
      <c r="E275" s="7" t="s">
        <v>2064</v>
      </c>
      <c r="F275" s="7" t="s">
        <v>2065</v>
      </c>
      <c r="G275" s="7" t="s">
        <v>1564</v>
      </c>
      <c r="I275" s="7" t="s">
        <v>2066</v>
      </c>
      <c r="J275" s="7" t="s">
        <v>2188</v>
      </c>
    </row>
    <row r="276" spans="1:10">
      <c r="A276" s="7">
        <v>96</v>
      </c>
      <c r="B276" s="7" t="s">
        <v>1501</v>
      </c>
      <c r="C276" s="7" t="s">
        <v>18</v>
      </c>
      <c r="D276" s="7" t="s">
        <v>2173</v>
      </c>
      <c r="E276" s="7" t="s">
        <v>2174</v>
      </c>
      <c r="F276" s="7" t="s">
        <v>2175</v>
      </c>
      <c r="G276" s="7" t="s">
        <v>1553</v>
      </c>
      <c r="H276" s="7" t="s">
        <v>2176</v>
      </c>
      <c r="J276" s="7" t="s">
        <v>2188</v>
      </c>
    </row>
    <row r="277" spans="1:10">
      <c r="A277" s="7">
        <v>97</v>
      </c>
      <c r="B277" s="7" t="s">
        <v>1501</v>
      </c>
      <c r="C277" s="7" t="s">
        <v>18</v>
      </c>
      <c r="D277" s="7" t="s">
        <v>2177</v>
      </c>
      <c r="E277" s="7" t="s">
        <v>2178</v>
      </c>
      <c r="F277" s="7" t="s">
        <v>2179</v>
      </c>
      <c r="G277" s="7" t="s">
        <v>1509</v>
      </c>
      <c r="H277" s="7" t="s">
        <v>2180</v>
      </c>
      <c r="J277" s="7" t="s">
        <v>2188</v>
      </c>
    </row>
    <row r="278" spans="1:10">
      <c r="A278" s="7">
        <v>98</v>
      </c>
      <c r="B278" s="7" t="s">
        <v>1501</v>
      </c>
      <c r="C278" s="7" t="s">
        <v>18</v>
      </c>
      <c r="D278" s="7" t="s">
        <v>2181</v>
      </c>
      <c r="E278" s="7" t="s">
        <v>2182</v>
      </c>
      <c r="F278" s="7" t="s">
        <v>2183</v>
      </c>
      <c r="G278" s="7" t="s">
        <v>1530</v>
      </c>
      <c r="H278" s="7" t="s">
        <v>2184</v>
      </c>
      <c r="I278" s="7" t="s">
        <v>1510</v>
      </c>
      <c r="J278" s="7" t="s">
        <v>2188</v>
      </c>
    </row>
    <row r="279" spans="1:10">
      <c r="A279" s="7">
        <v>99</v>
      </c>
      <c r="B279" s="7" t="s">
        <v>1501</v>
      </c>
      <c r="C279" s="7" t="s">
        <v>18</v>
      </c>
      <c r="D279" s="7" t="s">
        <v>2074</v>
      </c>
      <c r="E279" s="7" t="s">
        <v>2075</v>
      </c>
      <c r="F279" s="7" t="s">
        <v>2076</v>
      </c>
      <c r="G279" s="7" t="s">
        <v>1530</v>
      </c>
      <c r="J279" s="7" t="s">
        <v>2188</v>
      </c>
    </row>
    <row r="280" spans="1:10">
      <c r="A280" s="7">
        <v>100</v>
      </c>
      <c r="B280" s="7" t="s">
        <v>1501</v>
      </c>
      <c r="C280" s="7" t="s">
        <v>18</v>
      </c>
      <c r="D280" s="7" t="s">
        <v>2108</v>
      </c>
      <c r="E280" s="7" t="s">
        <v>2109</v>
      </c>
      <c r="F280" s="7" t="s">
        <v>2110</v>
      </c>
      <c r="G280" s="7" t="s">
        <v>1518</v>
      </c>
      <c r="J280" s="7" t="s">
        <v>2188</v>
      </c>
    </row>
    <row r="281" spans="1:10">
      <c r="A281" s="7">
        <v>101</v>
      </c>
      <c r="B281" s="7" t="s">
        <v>1501</v>
      </c>
      <c r="C281" s="7" t="s">
        <v>18</v>
      </c>
      <c r="D281" s="7" t="s">
        <v>2185</v>
      </c>
      <c r="E281" s="7" t="s">
        <v>2186</v>
      </c>
      <c r="F281" s="7" t="s">
        <v>2134</v>
      </c>
      <c r="G281" s="7" t="s">
        <v>2187</v>
      </c>
      <c r="J281" s="7" t="s">
        <v>2188</v>
      </c>
    </row>
    <row r="282" spans="1:10">
      <c r="A282" s="7">
        <v>102</v>
      </c>
      <c r="B282" s="7" t="s">
        <v>1501</v>
      </c>
      <c r="C282" s="7" t="s">
        <v>18</v>
      </c>
      <c r="D282" s="7" t="s">
        <v>2117</v>
      </c>
      <c r="E282" s="7" t="s">
        <v>2118</v>
      </c>
      <c r="F282" s="7" t="s">
        <v>2119</v>
      </c>
      <c r="G282" s="7" t="s">
        <v>1564</v>
      </c>
      <c r="J282" s="7" t="s">
        <v>2188</v>
      </c>
    </row>
    <row r="283" spans="1:10">
      <c r="A283" s="7">
        <v>103</v>
      </c>
      <c r="B283" s="7" t="s">
        <v>1501</v>
      </c>
      <c r="C283" s="7" t="s">
        <v>18</v>
      </c>
      <c r="D283" s="7" t="s">
        <v>2120</v>
      </c>
      <c r="E283" s="7" t="s">
        <v>2121</v>
      </c>
      <c r="F283" s="7" t="s">
        <v>2122</v>
      </c>
      <c r="G283" s="7" t="s">
        <v>2123</v>
      </c>
      <c r="I283" s="7" t="s">
        <v>2124</v>
      </c>
      <c r="J283" s="7" t="s">
        <v>2188</v>
      </c>
    </row>
    <row r="284" spans="1:10">
      <c r="A284" s="7">
        <v>104</v>
      </c>
      <c r="B284" s="7" t="s">
        <v>1501</v>
      </c>
      <c r="C284" s="7" t="s">
        <v>18</v>
      </c>
      <c r="D284" s="7" t="s">
        <v>2128</v>
      </c>
      <c r="E284" s="7" t="s">
        <v>2129</v>
      </c>
      <c r="F284" s="7" t="s">
        <v>2130</v>
      </c>
      <c r="G284" s="7" t="s">
        <v>2131</v>
      </c>
      <c r="J284" s="7" t="s">
        <v>2188</v>
      </c>
    </row>
    <row r="285" spans="1:10">
      <c r="A285" s="7">
        <v>105</v>
      </c>
      <c r="B285" s="7" t="s">
        <v>1501</v>
      </c>
      <c r="C285" s="7" t="s">
        <v>18</v>
      </c>
      <c r="D285" s="7" t="s">
        <v>2132</v>
      </c>
      <c r="E285" s="7" t="s">
        <v>2133</v>
      </c>
      <c r="F285" s="7" t="s">
        <v>2134</v>
      </c>
      <c r="G285" s="7" t="s">
        <v>2135</v>
      </c>
      <c r="J285" s="7" t="s">
        <v>2188</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9"/>
  <sheetViews>
    <sheetView showGridLines="0" zoomScaleNormal="100" workbookViewId="0"/>
  </sheetViews>
  <sheetFormatPr defaultRowHeight="11.4"/>
  <sheetData>
    <row r="1" spans="1:11">
      <c r="A1" s="579" t="s">
        <v>2678</v>
      </c>
      <c r="B1" s="579" t="s">
        <v>2679</v>
      </c>
      <c r="C1" s="579" t="s">
        <v>2680</v>
      </c>
      <c r="D1" s="579" t="s">
        <v>2681</v>
      </c>
      <c r="E1" s="579" t="s">
        <v>2682</v>
      </c>
      <c r="F1" s="579" t="s">
        <v>2683</v>
      </c>
      <c r="G1" s="579" t="s">
        <v>2684</v>
      </c>
      <c r="H1" s="579" t="s">
        <v>2685</v>
      </c>
      <c r="I1" s="579" t="s">
        <v>2686</v>
      </c>
      <c r="J1" s="579" t="s">
        <v>2687</v>
      </c>
      <c r="K1" s="579" t="s">
        <v>2688</v>
      </c>
    </row>
    <row r="2" spans="1:11">
      <c r="A2" s="579"/>
      <c r="B2" s="579"/>
      <c r="C2" s="579"/>
      <c r="D2" s="579"/>
      <c r="E2" s="579" t="s">
        <v>2689</v>
      </c>
      <c r="F2" s="579" t="s">
        <v>2690</v>
      </c>
      <c r="G2" s="579"/>
      <c r="H2" s="579"/>
      <c r="I2" s="579"/>
      <c r="J2" s="579"/>
      <c r="K2" s="579"/>
    </row>
    <row r="3" spans="1:11">
      <c r="A3" s="579"/>
      <c r="B3" s="579"/>
      <c r="C3" s="579"/>
      <c r="D3" s="579"/>
      <c r="E3" s="579" t="s">
        <v>2691</v>
      </c>
      <c r="F3" s="579" t="s">
        <v>2690</v>
      </c>
      <c r="G3" s="579"/>
      <c r="H3" s="579"/>
      <c r="I3" s="579"/>
      <c r="J3" s="579"/>
      <c r="K3" s="579"/>
    </row>
    <row r="4" spans="1:11">
      <c r="A4" s="579"/>
      <c r="B4" s="579"/>
      <c r="C4" s="579"/>
      <c r="D4" s="579"/>
      <c r="E4" s="579" t="s">
        <v>2692</v>
      </c>
      <c r="F4" s="579" t="s">
        <v>2690</v>
      </c>
      <c r="G4" s="579"/>
      <c r="H4" s="579"/>
      <c r="I4" s="579"/>
      <c r="J4" s="579"/>
      <c r="K4" s="579"/>
    </row>
    <row r="5" spans="1:11">
      <c r="A5" s="579"/>
      <c r="B5" s="579"/>
      <c r="C5" s="579"/>
      <c r="D5" s="579"/>
      <c r="E5" s="579" t="s">
        <v>2693</v>
      </c>
      <c r="F5" s="579" t="s">
        <v>2690</v>
      </c>
      <c r="G5" s="579"/>
      <c r="H5" s="579"/>
      <c r="I5" s="579"/>
      <c r="J5" s="579"/>
      <c r="K5" s="579"/>
    </row>
    <row r="6" spans="1:11">
      <c r="A6" s="579"/>
      <c r="B6" s="579"/>
      <c r="C6" s="579"/>
      <c r="D6" s="579"/>
      <c r="E6" s="579" t="s">
        <v>2694</v>
      </c>
      <c r="F6" s="579" t="s">
        <v>2690</v>
      </c>
      <c r="G6" s="579"/>
      <c r="H6" s="579"/>
      <c r="I6" s="579"/>
      <c r="J6" s="579"/>
      <c r="K6" s="579"/>
    </row>
    <row r="7" spans="1:11">
      <c r="A7" s="579"/>
      <c r="B7" s="579"/>
      <c r="C7" s="579"/>
      <c r="D7" s="579"/>
      <c r="E7" s="579" t="s">
        <v>2695</v>
      </c>
      <c r="F7" s="579" t="s">
        <v>2690</v>
      </c>
      <c r="G7" s="579"/>
      <c r="H7" s="579"/>
      <c r="I7" s="579"/>
      <c r="J7" s="579"/>
      <c r="K7" s="579"/>
    </row>
    <row r="8" spans="1:11">
      <c r="A8" s="579"/>
      <c r="B8" s="579"/>
      <c r="C8" s="579"/>
      <c r="D8" s="579"/>
      <c r="E8" s="579" t="s">
        <v>2696</v>
      </c>
      <c r="F8" s="579" t="s">
        <v>2690</v>
      </c>
      <c r="G8" s="579"/>
      <c r="H8" s="579"/>
      <c r="I8" s="579"/>
      <c r="J8" s="579"/>
      <c r="K8" s="579"/>
    </row>
    <row r="9" spans="1:11">
      <c r="A9" s="579"/>
      <c r="B9" s="579"/>
      <c r="C9" s="579"/>
      <c r="D9" s="579"/>
      <c r="E9" s="579" t="s">
        <v>2697</v>
      </c>
      <c r="F9" s="579" t="s">
        <v>2690</v>
      </c>
      <c r="G9" s="579"/>
      <c r="H9" s="579"/>
      <c r="I9" s="579"/>
      <c r="J9" s="579"/>
      <c r="K9" s="579"/>
    </row>
    <row r="10" spans="1:11">
      <c r="A10" s="579"/>
      <c r="B10" s="579"/>
      <c r="C10" s="579"/>
      <c r="D10" s="579"/>
      <c r="E10" s="579" t="s">
        <v>2698</v>
      </c>
      <c r="F10" s="579" t="s">
        <v>2690</v>
      </c>
      <c r="G10" s="579"/>
      <c r="H10" s="579"/>
      <c r="I10" s="579"/>
      <c r="J10" s="579"/>
      <c r="K10" s="579"/>
    </row>
    <row r="11" spans="1:11">
      <c r="A11" s="579"/>
      <c r="B11" s="579"/>
      <c r="C11" s="579"/>
      <c r="D11" s="579"/>
      <c r="E11" s="579" t="s">
        <v>2699</v>
      </c>
      <c r="F11" s="579" t="s">
        <v>2690</v>
      </c>
      <c r="G11" s="579"/>
      <c r="H11" s="579"/>
      <c r="I11" s="579"/>
      <c r="J11" s="579"/>
      <c r="K11" s="579"/>
    </row>
    <row r="12" spans="1:11">
      <c r="A12" s="579"/>
      <c r="B12" s="579"/>
      <c r="C12" s="579"/>
      <c r="D12" s="579"/>
      <c r="E12" s="579" t="s">
        <v>2700</v>
      </c>
      <c r="F12" s="579" t="s">
        <v>2690</v>
      </c>
      <c r="G12" s="579"/>
      <c r="H12" s="579"/>
      <c r="I12" s="579"/>
      <c r="J12" s="579"/>
      <c r="K12" s="579"/>
    </row>
    <row r="13" spans="1:11">
      <c r="A13" s="579"/>
      <c r="B13" s="579"/>
      <c r="C13" s="579"/>
      <c r="D13" s="579"/>
      <c r="E13" s="579" t="s">
        <v>2701</v>
      </c>
      <c r="F13" s="579" t="s">
        <v>2690</v>
      </c>
      <c r="G13" s="579"/>
      <c r="H13" s="579"/>
      <c r="I13" s="579"/>
      <c r="J13" s="579"/>
      <c r="K13" s="579"/>
    </row>
    <row r="14" spans="1:11">
      <c r="A14" s="579"/>
      <c r="B14" s="579"/>
      <c r="C14" s="579"/>
      <c r="D14" s="579"/>
      <c r="E14" s="579" t="s">
        <v>2702</v>
      </c>
      <c r="F14" s="579" t="s">
        <v>2690</v>
      </c>
      <c r="G14" s="579"/>
      <c r="H14" s="579"/>
      <c r="I14" s="579"/>
      <c r="J14" s="579"/>
      <c r="K14" s="579"/>
    </row>
    <row r="15" spans="1:11">
      <c r="A15" s="579"/>
      <c r="B15" s="579"/>
      <c r="C15" s="579"/>
      <c r="D15" s="579"/>
      <c r="E15" s="579" t="s">
        <v>2703</v>
      </c>
      <c r="F15" s="579" t="s">
        <v>2690</v>
      </c>
      <c r="G15" s="579"/>
      <c r="H15" s="579"/>
      <c r="I15" s="579"/>
      <c r="J15" s="579"/>
      <c r="K15" s="579"/>
    </row>
    <row r="16" spans="1:11">
      <c r="A16" s="579"/>
      <c r="B16" s="579"/>
      <c r="C16" s="579"/>
      <c r="D16" s="579"/>
      <c r="E16" s="579" t="s">
        <v>2704</v>
      </c>
      <c r="F16" s="579" t="s">
        <v>2690</v>
      </c>
      <c r="G16" s="579"/>
      <c r="H16" s="579"/>
      <c r="I16" s="579"/>
      <c r="J16" s="579"/>
      <c r="K16" s="579"/>
    </row>
    <row r="17" spans="1:11">
      <c r="A17" s="579"/>
      <c r="B17" s="579"/>
      <c r="C17" s="579"/>
      <c r="D17" s="579"/>
      <c r="E17" s="579" t="s">
        <v>2705</v>
      </c>
      <c r="F17" s="579" t="s">
        <v>2690</v>
      </c>
      <c r="G17" s="579"/>
      <c r="H17" s="579"/>
      <c r="I17" s="579"/>
      <c r="J17" s="579"/>
      <c r="K17" s="579"/>
    </row>
    <row r="18" spans="1:11">
      <c r="A18" s="579"/>
      <c r="B18" s="579"/>
      <c r="C18" s="579"/>
      <c r="D18" s="579"/>
      <c r="E18" s="579" t="s">
        <v>2706</v>
      </c>
      <c r="F18" s="579" t="s">
        <v>2690</v>
      </c>
      <c r="G18" s="579"/>
      <c r="H18" s="579"/>
      <c r="I18" s="579"/>
      <c r="J18" s="579"/>
      <c r="K18" s="579"/>
    </row>
    <row r="19" spans="1:11">
      <c r="A19" s="579"/>
      <c r="B19" s="579"/>
      <c r="C19" s="579"/>
      <c r="D19" s="579"/>
      <c r="E19" s="579" t="s">
        <v>2707</v>
      </c>
      <c r="F19" s="579" t="s">
        <v>2690</v>
      </c>
      <c r="G19" s="579"/>
      <c r="H19" s="579"/>
      <c r="I19" s="579"/>
      <c r="J19" s="579"/>
      <c r="K19" s="57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35"/>
  <sheetViews>
    <sheetView showGridLines="0" zoomScaleNormal="100" workbookViewId="0"/>
  </sheetViews>
  <sheetFormatPr defaultRowHeight="11.4"/>
  <cols>
    <col min="1" max="1" width="23.125" customWidth="1"/>
  </cols>
  <sheetData>
    <row r="1" spans="1:9">
      <c r="A1" s="579" t="s">
        <v>2730</v>
      </c>
      <c r="B1" s="579" t="s">
        <v>2731</v>
      </c>
      <c r="C1" s="579" t="s">
        <v>2732</v>
      </c>
      <c r="D1" s="579" t="s">
        <v>2733</v>
      </c>
      <c r="E1" s="579" t="s">
        <v>2734</v>
      </c>
      <c r="F1" s="579" t="s">
        <v>2735</v>
      </c>
      <c r="G1" s="579" t="s">
        <v>2736</v>
      </c>
      <c r="H1" s="579" t="s">
        <v>2737</v>
      </c>
      <c r="I1" s="579" t="s">
        <v>2738</v>
      </c>
    </row>
    <row r="2" spans="1:9">
      <c r="A2" s="579" t="s">
        <v>2739</v>
      </c>
      <c r="B2" s="579"/>
      <c r="C2" s="579" t="s">
        <v>2740</v>
      </c>
      <c r="D2" s="579" t="s">
        <v>2741</v>
      </c>
      <c r="E2" s="579" t="s">
        <v>2742</v>
      </c>
      <c r="F2" s="579" t="s">
        <v>1263</v>
      </c>
      <c r="G2" s="579" t="s">
        <v>1270</v>
      </c>
      <c r="H2" s="579" t="s">
        <v>2743</v>
      </c>
      <c r="I2" s="579" t="s">
        <v>2744</v>
      </c>
    </row>
    <row r="3" spans="1:9">
      <c r="A3" s="579" t="s">
        <v>2739</v>
      </c>
      <c r="B3" s="579"/>
      <c r="C3" s="579" t="s">
        <v>2740</v>
      </c>
      <c r="D3" s="579" t="s">
        <v>2741</v>
      </c>
      <c r="E3" s="579" t="s">
        <v>2745</v>
      </c>
      <c r="F3" s="579" t="s">
        <v>1263</v>
      </c>
      <c r="G3" s="579" t="s">
        <v>1270</v>
      </c>
      <c r="H3" s="579" t="s">
        <v>2743</v>
      </c>
      <c r="I3" s="579" t="s">
        <v>2744</v>
      </c>
    </row>
    <row r="4" spans="1:9">
      <c r="A4" s="579" t="s">
        <v>2739</v>
      </c>
      <c r="B4" s="579"/>
      <c r="C4" s="579" t="s">
        <v>2740</v>
      </c>
      <c r="D4" s="579" t="s">
        <v>2741</v>
      </c>
      <c r="E4" s="579" t="s">
        <v>2746</v>
      </c>
      <c r="F4" s="579" t="s">
        <v>1263</v>
      </c>
      <c r="G4" s="579" t="s">
        <v>1270</v>
      </c>
      <c r="H4" s="579" t="s">
        <v>2743</v>
      </c>
      <c r="I4" s="579" t="s">
        <v>2744</v>
      </c>
    </row>
    <row r="5" spans="1:9">
      <c r="A5" s="579" t="s">
        <v>2739</v>
      </c>
      <c r="B5" s="579"/>
      <c r="C5" s="579" t="s">
        <v>2740</v>
      </c>
      <c r="D5" s="579" t="s">
        <v>2741</v>
      </c>
      <c r="E5" s="579" t="s">
        <v>2747</v>
      </c>
      <c r="F5" s="579" t="s">
        <v>1263</v>
      </c>
      <c r="G5" s="579" t="s">
        <v>1270</v>
      </c>
      <c r="H5" s="579" t="s">
        <v>2743</v>
      </c>
      <c r="I5" s="579" t="s">
        <v>2744</v>
      </c>
    </row>
    <row r="6" spans="1:9">
      <c r="A6" s="579" t="s">
        <v>2739</v>
      </c>
      <c r="B6" s="579"/>
      <c r="C6" s="579" t="s">
        <v>2740</v>
      </c>
      <c r="D6" s="579" t="s">
        <v>2741</v>
      </c>
      <c r="E6" s="579" t="s">
        <v>2748</v>
      </c>
      <c r="F6" s="579" t="s">
        <v>1263</v>
      </c>
      <c r="G6" s="579" t="s">
        <v>1270</v>
      </c>
      <c r="H6" s="579" t="s">
        <v>2743</v>
      </c>
      <c r="I6" s="579" t="s">
        <v>2744</v>
      </c>
    </row>
    <row r="7" spans="1:9">
      <c r="A7" s="579" t="s">
        <v>2739</v>
      </c>
      <c r="B7" s="579"/>
      <c r="C7" s="579" t="s">
        <v>2740</v>
      </c>
      <c r="D7" s="579" t="s">
        <v>2741</v>
      </c>
      <c r="E7" s="579" t="s">
        <v>2749</v>
      </c>
      <c r="F7" s="579" t="s">
        <v>1263</v>
      </c>
      <c r="G7" s="579" t="s">
        <v>1270</v>
      </c>
      <c r="H7" s="579" t="s">
        <v>2743</v>
      </c>
      <c r="I7" s="579" t="s">
        <v>2744</v>
      </c>
    </row>
    <row r="8" spans="1:9">
      <c r="A8" s="579" t="s">
        <v>2739</v>
      </c>
      <c r="B8" s="579"/>
      <c r="C8" s="579" t="s">
        <v>2740</v>
      </c>
      <c r="D8" s="579" t="s">
        <v>2741</v>
      </c>
      <c r="E8" s="579" t="s">
        <v>2750</v>
      </c>
      <c r="F8" s="579" t="s">
        <v>1263</v>
      </c>
      <c r="G8" s="579" t="s">
        <v>1270</v>
      </c>
      <c r="H8" s="579" t="s">
        <v>2743</v>
      </c>
      <c r="I8" s="579" t="s">
        <v>2744</v>
      </c>
    </row>
    <row r="9" spans="1:9">
      <c r="A9" s="579" t="s">
        <v>2739</v>
      </c>
      <c r="B9" s="579"/>
      <c r="C9" s="579" t="s">
        <v>2740</v>
      </c>
      <c r="D9" s="579" t="s">
        <v>2741</v>
      </c>
      <c r="E9" s="579" t="s">
        <v>2751</v>
      </c>
      <c r="F9" s="579" t="s">
        <v>1263</v>
      </c>
      <c r="G9" s="579" t="s">
        <v>1270</v>
      </c>
      <c r="H9" s="579" t="s">
        <v>2743</v>
      </c>
      <c r="I9" s="579" t="s">
        <v>2744</v>
      </c>
    </row>
    <row r="10" spans="1:9">
      <c r="A10" s="579" t="s">
        <v>2739</v>
      </c>
      <c r="B10" s="579"/>
      <c r="C10" s="579" t="s">
        <v>2740</v>
      </c>
      <c r="D10" s="579" t="s">
        <v>2741</v>
      </c>
      <c r="E10" s="579" t="s">
        <v>2752</v>
      </c>
      <c r="F10" s="579" t="s">
        <v>1263</v>
      </c>
      <c r="G10" s="579" t="s">
        <v>1270</v>
      </c>
      <c r="H10" s="579" t="s">
        <v>2743</v>
      </c>
      <c r="I10" s="579" t="s">
        <v>2744</v>
      </c>
    </row>
    <row r="11" spans="1:9">
      <c r="A11" s="579" t="s">
        <v>2739</v>
      </c>
      <c r="B11" s="579"/>
      <c r="C11" s="579" t="s">
        <v>2740</v>
      </c>
      <c r="D11" s="579" t="s">
        <v>2741</v>
      </c>
      <c r="E11" s="579" t="s">
        <v>2753</v>
      </c>
      <c r="F11" s="579" t="s">
        <v>1263</v>
      </c>
      <c r="G11" s="579" t="s">
        <v>1270</v>
      </c>
      <c r="H11" s="579" t="s">
        <v>2743</v>
      </c>
      <c r="I11" s="579" t="s">
        <v>2744</v>
      </c>
    </row>
    <row r="12" spans="1:9">
      <c r="A12" s="579" t="s">
        <v>2739</v>
      </c>
      <c r="B12" s="579"/>
      <c r="C12" s="579" t="s">
        <v>2740</v>
      </c>
      <c r="D12" s="579" t="s">
        <v>2741</v>
      </c>
      <c r="E12" s="579" t="s">
        <v>2754</v>
      </c>
      <c r="F12" s="579" t="s">
        <v>1263</v>
      </c>
      <c r="G12" s="579" t="s">
        <v>1270</v>
      </c>
      <c r="H12" s="579" t="s">
        <v>2743</v>
      </c>
      <c r="I12" s="579" t="s">
        <v>2744</v>
      </c>
    </row>
    <row r="13" spans="1:9">
      <c r="A13" s="579" t="s">
        <v>2739</v>
      </c>
      <c r="B13" s="579"/>
      <c r="C13" s="579" t="s">
        <v>2740</v>
      </c>
      <c r="D13" s="579" t="s">
        <v>2741</v>
      </c>
      <c r="E13" s="579" t="s">
        <v>2755</v>
      </c>
      <c r="F13" s="579" t="s">
        <v>1263</v>
      </c>
      <c r="G13" s="579" t="s">
        <v>1270</v>
      </c>
      <c r="H13" s="579" t="s">
        <v>2743</v>
      </c>
      <c r="I13" s="579" t="s">
        <v>2744</v>
      </c>
    </row>
    <row r="14" spans="1:9">
      <c r="A14" s="579" t="s">
        <v>2739</v>
      </c>
      <c r="B14" s="579"/>
      <c r="C14" s="579" t="s">
        <v>2740</v>
      </c>
      <c r="D14" s="579" t="s">
        <v>2741</v>
      </c>
      <c r="E14" s="579" t="s">
        <v>2756</v>
      </c>
      <c r="F14" s="579" t="s">
        <v>1263</v>
      </c>
      <c r="G14" s="579" t="s">
        <v>1270</v>
      </c>
      <c r="H14" s="579" t="s">
        <v>2743</v>
      </c>
      <c r="I14" s="579" t="s">
        <v>2744</v>
      </c>
    </row>
    <row r="15" spans="1:9">
      <c r="A15" s="579" t="s">
        <v>2739</v>
      </c>
      <c r="B15" s="579"/>
      <c r="C15" s="579" t="s">
        <v>2740</v>
      </c>
      <c r="D15" s="579" t="s">
        <v>2741</v>
      </c>
      <c r="E15" s="579" t="s">
        <v>2757</v>
      </c>
      <c r="F15" s="579" t="s">
        <v>1263</v>
      </c>
      <c r="G15" s="579" t="s">
        <v>1270</v>
      </c>
      <c r="H15" s="579" t="s">
        <v>2743</v>
      </c>
      <c r="I15" s="579" t="s">
        <v>2744</v>
      </c>
    </row>
    <row r="16" spans="1:9">
      <c r="A16" s="579" t="s">
        <v>2739</v>
      </c>
      <c r="B16" s="579"/>
      <c r="C16" s="579" t="s">
        <v>2740</v>
      </c>
      <c r="D16" s="579" t="s">
        <v>2741</v>
      </c>
      <c r="E16" s="579" t="s">
        <v>2758</v>
      </c>
      <c r="F16" s="579" t="s">
        <v>1263</v>
      </c>
      <c r="G16" s="579" t="s">
        <v>1270</v>
      </c>
      <c r="H16" s="579" t="s">
        <v>2743</v>
      </c>
      <c r="I16" s="579" t="s">
        <v>2744</v>
      </c>
    </row>
    <row r="17" spans="1:9">
      <c r="A17" s="579" t="s">
        <v>2739</v>
      </c>
      <c r="B17" s="579"/>
      <c r="C17" s="579" t="s">
        <v>2740</v>
      </c>
      <c r="D17" s="579" t="s">
        <v>2741</v>
      </c>
      <c r="E17" s="579" t="s">
        <v>2759</v>
      </c>
      <c r="F17" s="579" t="s">
        <v>1263</v>
      </c>
      <c r="G17" s="579" t="s">
        <v>1270</v>
      </c>
      <c r="H17" s="579" t="s">
        <v>2743</v>
      </c>
      <c r="I17" s="579" t="s">
        <v>2744</v>
      </c>
    </row>
    <row r="18" spans="1:9">
      <c r="A18" s="579" t="s">
        <v>2739</v>
      </c>
      <c r="B18" s="579"/>
      <c r="C18" s="579" t="s">
        <v>2740</v>
      </c>
      <c r="D18" s="579" t="s">
        <v>2741</v>
      </c>
      <c r="E18" s="579" t="s">
        <v>2760</v>
      </c>
      <c r="F18" s="579" t="s">
        <v>1263</v>
      </c>
      <c r="G18" s="579" t="s">
        <v>1270</v>
      </c>
      <c r="H18" s="579" t="s">
        <v>2743</v>
      </c>
      <c r="I18" s="579" t="s">
        <v>2744</v>
      </c>
    </row>
    <row r="19" spans="1:9">
      <c r="A19" s="579" t="s">
        <v>2739</v>
      </c>
      <c r="B19" s="579"/>
      <c r="C19" s="579" t="s">
        <v>2740</v>
      </c>
      <c r="D19" s="579" t="s">
        <v>2741</v>
      </c>
      <c r="E19" s="579" t="s">
        <v>2761</v>
      </c>
      <c r="F19" s="579" t="s">
        <v>1263</v>
      </c>
      <c r="G19" s="579" t="s">
        <v>1270</v>
      </c>
      <c r="H19" s="579" t="s">
        <v>2743</v>
      </c>
      <c r="I19" s="579" t="s">
        <v>2744</v>
      </c>
    </row>
    <row r="20" spans="1:9">
      <c r="A20" s="579" t="s">
        <v>2739</v>
      </c>
      <c r="B20" s="579"/>
      <c r="C20" s="579" t="s">
        <v>2740</v>
      </c>
      <c r="D20" s="579" t="s">
        <v>2741</v>
      </c>
      <c r="E20" s="579" t="s">
        <v>2762</v>
      </c>
      <c r="F20" s="579" t="s">
        <v>1263</v>
      </c>
      <c r="G20" s="579" t="s">
        <v>1270</v>
      </c>
      <c r="H20" s="579" t="s">
        <v>2743</v>
      </c>
      <c r="I20" s="579" t="s">
        <v>2744</v>
      </c>
    </row>
    <row r="21" spans="1:9">
      <c r="A21" s="579" t="s">
        <v>2739</v>
      </c>
      <c r="B21" s="579"/>
      <c r="C21" s="579" t="s">
        <v>2763</v>
      </c>
      <c r="D21" s="579" t="s">
        <v>2741</v>
      </c>
      <c r="E21" s="579" t="s">
        <v>2764</v>
      </c>
      <c r="F21" s="579" t="s">
        <v>1263</v>
      </c>
      <c r="G21" s="579" t="s">
        <v>1270</v>
      </c>
      <c r="H21" s="579" t="s">
        <v>2743</v>
      </c>
      <c r="I21" s="579" t="s">
        <v>2744</v>
      </c>
    </row>
    <row r="22" spans="1:9">
      <c r="A22" s="579" t="s">
        <v>2739</v>
      </c>
      <c r="B22" s="579"/>
      <c r="C22" s="579" t="s">
        <v>2765</v>
      </c>
      <c r="D22" s="579" t="s">
        <v>2766</v>
      </c>
      <c r="E22" s="579" t="s">
        <v>2767</v>
      </c>
      <c r="F22" s="579" t="s">
        <v>1263</v>
      </c>
      <c r="G22" s="579" t="s">
        <v>1270</v>
      </c>
      <c r="H22" s="579" t="s">
        <v>17</v>
      </c>
      <c r="I22" s="579" t="s">
        <v>2744</v>
      </c>
    </row>
    <row r="23" spans="1:9">
      <c r="A23" s="579" t="s">
        <v>2739</v>
      </c>
      <c r="B23" s="579"/>
      <c r="C23" s="579" t="s">
        <v>2768</v>
      </c>
      <c r="D23" s="579" t="s">
        <v>2766</v>
      </c>
      <c r="E23" s="579" t="s">
        <v>2767</v>
      </c>
      <c r="F23" s="579" t="s">
        <v>1263</v>
      </c>
      <c r="G23" s="579" t="s">
        <v>1270</v>
      </c>
      <c r="H23" s="579" t="s">
        <v>17</v>
      </c>
      <c r="I23" s="579" t="s">
        <v>2744</v>
      </c>
    </row>
    <row r="24" spans="1:9">
      <c r="A24" s="579" t="s">
        <v>2739</v>
      </c>
      <c r="B24" s="579"/>
      <c r="C24" s="579" t="s">
        <v>2769</v>
      </c>
      <c r="D24" s="579" t="s">
        <v>2741</v>
      </c>
      <c r="E24" s="579" t="s">
        <v>2770</v>
      </c>
      <c r="F24" s="579" t="s">
        <v>1263</v>
      </c>
      <c r="G24" s="579" t="s">
        <v>1270</v>
      </c>
      <c r="H24" s="579" t="s">
        <v>2743</v>
      </c>
      <c r="I24" s="579" t="s">
        <v>2744</v>
      </c>
    </row>
    <row r="25" spans="1:9">
      <c r="A25" s="579" t="s">
        <v>2739</v>
      </c>
      <c r="B25" s="579"/>
      <c r="C25" s="579" t="s">
        <v>2769</v>
      </c>
      <c r="D25" s="579" t="s">
        <v>2741</v>
      </c>
      <c r="E25" s="579" t="s">
        <v>2771</v>
      </c>
      <c r="F25" s="579" t="s">
        <v>1263</v>
      </c>
      <c r="G25" s="579" t="s">
        <v>1270</v>
      </c>
      <c r="H25" s="579" t="s">
        <v>2743</v>
      </c>
      <c r="I25" s="579" t="s">
        <v>2744</v>
      </c>
    </row>
    <row r="26" spans="1:9">
      <c r="A26" s="579" t="s">
        <v>2739</v>
      </c>
      <c r="B26" s="579"/>
      <c r="C26" s="579" t="s">
        <v>2772</v>
      </c>
      <c r="D26" s="579" t="s">
        <v>2741</v>
      </c>
      <c r="E26" s="579" t="s">
        <v>2773</v>
      </c>
      <c r="F26" s="579" t="s">
        <v>1263</v>
      </c>
      <c r="G26" s="579" t="s">
        <v>1270</v>
      </c>
      <c r="H26" s="579" t="s">
        <v>2743</v>
      </c>
      <c r="I26" s="579" t="s">
        <v>2744</v>
      </c>
    </row>
    <row r="27" spans="1:9">
      <c r="A27" s="579" t="s">
        <v>2739</v>
      </c>
      <c r="B27" s="579"/>
      <c r="C27" s="579" t="s">
        <v>2772</v>
      </c>
      <c r="D27" s="579" t="s">
        <v>2741</v>
      </c>
      <c r="E27" s="579" t="s">
        <v>2774</v>
      </c>
      <c r="F27" s="579" t="s">
        <v>1263</v>
      </c>
      <c r="G27" s="579" t="s">
        <v>1270</v>
      </c>
      <c r="H27" s="579" t="s">
        <v>2743</v>
      </c>
      <c r="I27" s="579" t="s">
        <v>2744</v>
      </c>
    </row>
    <row r="28" spans="1:9">
      <c r="A28" s="579" t="s">
        <v>2739</v>
      </c>
      <c r="B28" s="579"/>
      <c r="C28" s="579" t="s">
        <v>2772</v>
      </c>
      <c r="D28" s="579" t="s">
        <v>2741</v>
      </c>
      <c r="E28" s="579" t="s">
        <v>2775</v>
      </c>
      <c r="F28" s="579" t="s">
        <v>1263</v>
      </c>
      <c r="G28" s="579" t="s">
        <v>1270</v>
      </c>
      <c r="H28" s="579" t="s">
        <v>2743</v>
      </c>
      <c r="I28" s="579" t="s">
        <v>2744</v>
      </c>
    </row>
    <row r="29" spans="1:9">
      <c r="A29" s="579" t="s">
        <v>2739</v>
      </c>
      <c r="B29" s="579"/>
      <c r="C29" s="579" t="s">
        <v>2772</v>
      </c>
      <c r="D29" s="579" t="s">
        <v>2741</v>
      </c>
      <c r="E29" s="579" t="s">
        <v>2776</v>
      </c>
      <c r="F29" s="579" t="s">
        <v>1263</v>
      </c>
      <c r="G29" s="579" t="s">
        <v>1270</v>
      </c>
      <c r="H29" s="579" t="s">
        <v>2743</v>
      </c>
      <c r="I29" s="579" t="s">
        <v>2744</v>
      </c>
    </row>
    <row r="30" spans="1:9">
      <c r="A30" s="579" t="s">
        <v>2739</v>
      </c>
      <c r="B30" s="579"/>
      <c r="C30" s="579" t="s">
        <v>2772</v>
      </c>
      <c r="D30" s="579" t="s">
        <v>2741</v>
      </c>
      <c r="E30" s="579" t="s">
        <v>2777</v>
      </c>
      <c r="F30" s="579" t="s">
        <v>1263</v>
      </c>
      <c r="G30" s="579" t="s">
        <v>1270</v>
      </c>
      <c r="H30" s="579" t="s">
        <v>2743</v>
      </c>
      <c r="I30" s="579" t="s">
        <v>2744</v>
      </c>
    </row>
    <row r="31" spans="1:9">
      <c r="A31" s="579" t="s">
        <v>2739</v>
      </c>
      <c r="B31" s="579"/>
      <c r="C31" s="579" t="s">
        <v>2772</v>
      </c>
      <c r="D31" s="579" t="s">
        <v>2741</v>
      </c>
      <c r="E31" s="579" t="s">
        <v>2778</v>
      </c>
      <c r="F31" s="579" t="s">
        <v>1263</v>
      </c>
      <c r="G31" s="579" t="s">
        <v>1270</v>
      </c>
      <c r="H31" s="579" t="s">
        <v>2743</v>
      </c>
      <c r="I31" s="579" t="s">
        <v>2744</v>
      </c>
    </row>
    <row r="32" spans="1:9">
      <c r="A32" s="579" t="s">
        <v>2739</v>
      </c>
      <c r="B32" s="579"/>
      <c r="C32" s="579" t="s">
        <v>2772</v>
      </c>
      <c r="D32" s="579" t="s">
        <v>2741</v>
      </c>
      <c r="E32" s="579" t="s">
        <v>2779</v>
      </c>
      <c r="F32" s="579" t="s">
        <v>1263</v>
      </c>
      <c r="G32" s="579" t="s">
        <v>1270</v>
      </c>
      <c r="H32" s="579" t="s">
        <v>2743</v>
      </c>
      <c r="I32" s="579" t="s">
        <v>2744</v>
      </c>
    </row>
    <row r="33" spans="1:9">
      <c r="A33" s="579" t="s">
        <v>2739</v>
      </c>
      <c r="B33" s="579"/>
      <c r="C33" s="579" t="s">
        <v>2839</v>
      </c>
      <c r="D33" s="579" t="s">
        <v>2741</v>
      </c>
      <c r="E33" s="579" t="s">
        <v>2840</v>
      </c>
      <c r="F33" s="579" t="s">
        <v>1256</v>
      </c>
      <c r="G33" s="579" t="s">
        <v>1270</v>
      </c>
      <c r="H33" s="579" t="s">
        <v>20</v>
      </c>
      <c r="I33" s="579" t="s">
        <v>2841</v>
      </c>
    </row>
    <row r="34" spans="1:9">
      <c r="A34" s="579" t="s">
        <v>2739</v>
      </c>
      <c r="B34" s="579"/>
      <c r="C34" s="579" t="s">
        <v>2839</v>
      </c>
      <c r="D34" s="579" t="s">
        <v>2741</v>
      </c>
      <c r="E34" s="579" t="s">
        <v>2842</v>
      </c>
      <c r="F34" s="579" t="s">
        <v>1256</v>
      </c>
      <c r="G34" s="579" t="s">
        <v>1270</v>
      </c>
      <c r="H34" s="579" t="s">
        <v>20</v>
      </c>
      <c r="I34" s="579" t="s">
        <v>2841</v>
      </c>
    </row>
    <row r="35" spans="1:9">
      <c r="A35" s="579" t="s">
        <v>2739</v>
      </c>
      <c r="B35" s="579"/>
      <c r="C35" s="579" t="s">
        <v>2843</v>
      </c>
      <c r="D35" s="579" t="s">
        <v>2766</v>
      </c>
      <c r="E35" s="579" t="s">
        <v>2842</v>
      </c>
      <c r="F35" s="579" t="s">
        <v>1256</v>
      </c>
      <c r="G35" s="579" t="s">
        <v>1270</v>
      </c>
      <c r="H35" s="579" t="s">
        <v>20</v>
      </c>
      <c r="I35" s="579" t="s">
        <v>2841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4"/>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4"/>
  <sheetViews>
    <sheetView showGridLines="0" zoomScaleNormal="100" workbookViewId="0"/>
  </sheetViews>
  <sheetFormatPr defaultRowHeight="11.4"/>
  <cols>
    <col min="1" max="1" width="88.875" customWidth="1"/>
    <col min="2" max="2" width="24.75" customWidth="1"/>
  </cols>
  <sheetData>
    <row r="1" spans="1:3">
      <c r="A1" t="s">
        <v>723</v>
      </c>
      <c r="B1" t="s">
        <v>2191</v>
      </c>
      <c r="C1" t="s">
        <v>2193</v>
      </c>
    </row>
    <row r="2" spans="1:3">
      <c r="A2" t="s">
        <v>724</v>
      </c>
      <c r="B2" t="s">
        <v>2192</v>
      </c>
    </row>
    <row r="3" spans="1:3">
      <c r="A3" t="s">
        <v>725</v>
      </c>
      <c r="C3" t="s">
        <v>2194</v>
      </c>
    </row>
    <row r="4" spans="1:3">
      <c r="A4" t="s">
        <v>726</v>
      </c>
      <c r="C4" t="s">
        <v>2195</v>
      </c>
    </row>
    <row r="5" spans="1:3">
      <c r="A5" t="s">
        <v>727</v>
      </c>
      <c r="C5" t="s">
        <v>2196</v>
      </c>
    </row>
    <row r="6" spans="1:3">
      <c r="A6" t="s">
        <v>728</v>
      </c>
      <c r="C6" t="s">
        <v>2197</v>
      </c>
    </row>
    <row r="7" spans="1:3">
      <c r="A7" t="s">
        <v>729</v>
      </c>
      <c r="C7" t="s">
        <v>2198</v>
      </c>
    </row>
    <row r="8" spans="1:3">
      <c r="A8" t="s">
        <v>2189</v>
      </c>
      <c r="C8" t="s">
        <v>2199</v>
      </c>
    </row>
    <row r="9" spans="1:3">
      <c r="A9" t="s">
        <v>730</v>
      </c>
      <c r="C9" t="s">
        <v>2200</v>
      </c>
    </row>
    <row r="10" spans="1:3">
      <c r="A10" t="s">
        <v>731</v>
      </c>
      <c r="C10" t="s">
        <v>2201</v>
      </c>
    </row>
    <row r="11" spans="1:3">
      <c r="A11" t="s">
        <v>732</v>
      </c>
      <c r="C11" t="s">
        <v>2202</v>
      </c>
    </row>
    <row r="12" spans="1:3">
      <c r="A12" t="s">
        <v>733</v>
      </c>
      <c r="C12" t="s">
        <v>2203</v>
      </c>
    </row>
    <row r="13" spans="1:3">
      <c r="A13" t="s">
        <v>734</v>
      </c>
      <c r="C13" t="s">
        <v>2204</v>
      </c>
    </row>
    <row r="14" spans="1:3">
      <c r="A14" t="s">
        <v>735</v>
      </c>
      <c r="C14" t="s">
        <v>2205</v>
      </c>
    </row>
    <row r="15" spans="1:3">
      <c r="A15" t="s">
        <v>736</v>
      </c>
      <c r="C15" t="s">
        <v>2206</v>
      </c>
    </row>
    <row r="16" spans="1:3">
      <c r="A16" t="s">
        <v>737</v>
      </c>
      <c r="C16" t="s">
        <v>2207</v>
      </c>
    </row>
    <row r="17" spans="1:3">
      <c r="A17" t="s">
        <v>738</v>
      </c>
      <c r="C17" t="s">
        <v>2208</v>
      </c>
    </row>
    <row r="18" spans="1:3">
      <c r="A18" t="s">
        <v>739</v>
      </c>
      <c r="C18" t="s">
        <v>2209</v>
      </c>
    </row>
    <row r="19" spans="1:3">
      <c r="A19" t="s">
        <v>740</v>
      </c>
      <c r="C19" t="s">
        <v>2210</v>
      </c>
    </row>
    <row r="20" spans="1:3">
      <c r="A20" t="s">
        <v>741</v>
      </c>
      <c r="C20" t="s">
        <v>2211</v>
      </c>
    </row>
    <row r="21" spans="1:3">
      <c r="A21" t="s">
        <v>742</v>
      </c>
      <c r="C21" t="s">
        <v>2212</v>
      </c>
    </row>
    <row r="22" spans="1:3">
      <c r="A22" t="s">
        <v>743</v>
      </c>
      <c r="C22" t="s">
        <v>2213</v>
      </c>
    </row>
    <row r="23" spans="1:3">
      <c r="A23" t="s">
        <v>744</v>
      </c>
      <c r="C23" t="s">
        <v>2214</v>
      </c>
    </row>
    <row r="24" spans="1:3">
      <c r="A24" t="s">
        <v>745</v>
      </c>
      <c r="C24" t="s">
        <v>2215</v>
      </c>
    </row>
    <row r="25" spans="1:3">
      <c r="A25" t="s">
        <v>746</v>
      </c>
      <c r="C25" t="s">
        <v>2216</v>
      </c>
    </row>
    <row r="26" spans="1:3">
      <c r="A26" t="s">
        <v>747</v>
      </c>
      <c r="C26" t="s">
        <v>2217</v>
      </c>
    </row>
    <row r="27" spans="1:3">
      <c r="A27" t="s">
        <v>748</v>
      </c>
      <c r="C27" t="s">
        <v>2218</v>
      </c>
    </row>
    <row r="28" spans="1:3">
      <c r="A28" t="s">
        <v>749</v>
      </c>
      <c r="C28" t="s">
        <v>2219</v>
      </c>
    </row>
    <row r="29" spans="1:3">
      <c r="A29" t="s">
        <v>750</v>
      </c>
      <c r="C29" t="s">
        <v>2220</v>
      </c>
    </row>
    <row r="30" spans="1:3">
      <c r="A30" t="s">
        <v>751</v>
      </c>
      <c r="C30" t="s">
        <v>2221</v>
      </c>
    </row>
    <row r="31" spans="1:3">
      <c r="A31" t="s">
        <v>752</v>
      </c>
      <c r="C31" t="s">
        <v>2222</v>
      </c>
    </row>
    <row r="32" spans="1:3">
      <c r="A32" t="s">
        <v>753</v>
      </c>
      <c r="C32" t="s">
        <v>2223</v>
      </c>
    </row>
    <row r="33" spans="1:3">
      <c r="A33" t="s">
        <v>754</v>
      </c>
      <c r="C33" t="s">
        <v>2224</v>
      </c>
    </row>
    <row r="34" spans="1:3">
      <c r="A34" t="s">
        <v>755</v>
      </c>
      <c r="C34" t="s">
        <v>2225</v>
      </c>
    </row>
    <row r="35" spans="1:3">
      <c r="A35" t="s">
        <v>756</v>
      </c>
      <c r="C35" t="s">
        <v>2226</v>
      </c>
    </row>
    <row r="36" spans="1:3">
      <c r="A36" t="s">
        <v>757</v>
      </c>
      <c r="C36" t="s">
        <v>2227</v>
      </c>
    </row>
    <row r="37" spans="1:3">
      <c r="A37" t="s">
        <v>758</v>
      </c>
      <c r="C37" t="s">
        <v>2228</v>
      </c>
    </row>
    <row r="38" spans="1:3">
      <c r="A38" t="s">
        <v>759</v>
      </c>
      <c r="C38" t="s">
        <v>2836</v>
      </c>
    </row>
    <row r="39" spans="1:3">
      <c r="A39" t="s">
        <v>760</v>
      </c>
      <c r="C39" t="s">
        <v>2229</v>
      </c>
    </row>
    <row r="40" spans="1:3">
      <c r="A40" t="s">
        <v>761</v>
      </c>
      <c r="C40" t="s">
        <v>2230</v>
      </c>
    </row>
    <row r="41" spans="1:3">
      <c r="A41" t="s">
        <v>762</v>
      </c>
      <c r="C41" t="s">
        <v>2231</v>
      </c>
    </row>
    <row r="42" spans="1:3">
      <c r="A42" t="s">
        <v>763</v>
      </c>
      <c r="C42" t="s">
        <v>2232</v>
      </c>
    </row>
    <row r="43" spans="1:3">
      <c r="A43" t="s">
        <v>764</v>
      </c>
      <c r="C43" t="s">
        <v>2233</v>
      </c>
    </row>
    <row r="44" spans="1:3">
      <c r="A44" t="s">
        <v>765</v>
      </c>
      <c r="C44" t="s">
        <v>2234</v>
      </c>
    </row>
    <row r="45" spans="1:3">
      <c r="A45" t="s">
        <v>766</v>
      </c>
      <c r="C45" t="s">
        <v>2837</v>
      </c>
    </row>
    <row r="46" spans="1:3">
      <c r="A46" t="s">
        <v>767</v>
      </c>
      <c r="C46" t="s">
        <v>2235</v>
      </c>
    </row>
    <row r="47" spans="1:3">
      <c r="A47" t="s">
        <v>768</v>
      </c>
      <c r="C47" t="s">
        <v>2236</v>
      </c>
    </row>
    <row r="48" spans="1:3">
      <c r="A48" t="s">
        <v>769</v>
      </c>
      <c r="C48" t="s">
        <v>2237</v>
      </c>
    </row>
    <row r="49" spans="1:3">
      <c r="A49" t="s">
        <v>770</v>
      </c>
      <c r="C49" t="s">
        <v>2238</v>
      </c>
    </row>
    <row r="50" spans="1:3">
      <c r="A50" t="s">
        <v>771</v>
      </c>
      <c r="C50" t="s">
        <v>2239</v>
      </c>
    </row>
    <row r="51" spans="1:3">
      <c r="A51" t="s">
        <v>772</v>
      </c>
      <c r="C51" t="s">
        <v>2240</v>
      </c>
    </row>
    <row r="52" spans="1:3">
      <c r="A52" t="s">
        <v>773</v>
      </c>
      <c r="C52" t="s">
        <v>2241</v>
      </c>
    </row>
    <row r="53" spans="1:3">
      <c r="A53" t="s">
        <v>774</v>
      </c>
      <c r="C53" t="s">
        <v>2242</v>
      </c>
    </row>
    <row r="54" spans="1:3">
      <c r="A54" t="s">
        <v>775</v>
      </c>
      <c r="C54" t="s">
        <v>2243</v>
      </c>
    </row>
    <row r="55" spans="1:3">
      <c r="A55" t="s">
        <v>776</v>
      </c>
      <c r="C55" t="s">
        <v>2244</v>
      </c>
    </row>
    <row r="56" spans="1:3">
      <c r="A56" t="s">
        <v>777</v>
      </c>
      <c r="C56" t="s">
        <v>2245</v>
      </c>
    </row>
    <row r="57" spans="1:3">
      <c r="A57" t="s">
        <v>778</v>
      </c>
      <c r="C57" t="s">
        <v>2246</v>
      </c>
    </row>
    <row r="58" spans="1:3">
      <c r="A58" t="s">
        <v>779</v>
      </c>
      <c r="C58" t="s">
        <v>2247</v>
      </c>
    </row>
    <row r="59" spans="1:3">
      <c r="A59" t="s">
        <v>780</v>
      </c>
      <c r="C59" t="s">
        <v>2248</v>
      </c>
    </row>
    <row r="60" spans="1:3">
      <c r="A60" t="s">
        <v>781</v>
      </c>
      <c r="C60" t="s">
        <v>2249</v>
      </c>
    </row>
    <row r="61" spans="1:3">
      <c r="A61" t="s">
        <v>782</v>
      </c>
      <c r="C61" t="s">
        <v>2250</v>
      </c>
    </row>
    <row r="62" spans="1:3">
      <c r="A62" t="s">
        <v>783</v>
      </c>
      <c r="C62" t="s">
        <v>2251</v>
      </c>
    </row>
    <row r="63" spans="1:3">
      <c r="A63" t="s">
        <v>784</v>
      </c>
      <c r="C63" t="s">
        <v>2252</v>
      </c>
    </row>
    <row r="64" spans="1:3">
      <c r="A64" t="s">
        <v>785</v>
      </c>
      <c r="C64" t="s">
        <v>2253</v>
      </c>
    </row>
    <row r="65" spans="1:3">
      <c r="A65" t="s">
        <v>786</v>
      </c>
      <c r="C65" t="s">
        <v>2254</v>
      </c>
    </row>
    <row r="66" spans="1:3">
      <c r="A66" t="s">
        <v>787</v>
      </c>
      <c r="C66" t="s">
        <v>2255</v>
      </c>
    </row>
    <row r="67" spans="1:3">
      <c r="A67" t="s">
        <v>788</v>
      </c>
      <c r="C67" t="s">
        <v>2256</v>
      </c>
    </row>
    <row r="68" spans="1:3">
      <c r="A68" t="s">
        <v>789</v>
      </c>
      <c r="C68" t="s">
        <v>2257</v>
      </c>
    </row>
    <row r="69" spans="1:3">
      <c r="A69" t="s">
        <v>790</v>
      </c>
      <c r="C69" t="s">
        <v>2258</v>
      </c>
    </row>
    <row r="70" spans="1:3">
      <c r="A70" t="s">
        <v>791</v>
      </c>
      <c r="C70" t="s">
        <v>2259</v>
      </c>
    </row>
    <row r="71" spans="1:3">
      <c r="A71" t="s">
        <v>792</v>
      </c>
      <c r="C71" t="s">
        <v>2260</v>
      </c>
    </row>
    <row r="72" spans="1:3">
      <c r="A72" t="s">
        <v>793</v>
      </c>
      <c r="C72" t="s">
        <v>2261</v>
      </c>
    </row>
    <row r="73" spans="1:3">
      <c r="A73" t="s">
        <v>794</v>
      </c>
      <c r="C73" t="s">
        <v>2838</v>
      </c>
    </row>
    <row r="74" spans="1:3">
      <c r="A74" t="s">
        <v>795</v>
      </c>
      <c r="C74" t="s">
        <v>2262</v>
      </c>
    </row>
    <row r="75" spans="1:3">
      <c r="A75" t="s">
        <v>796</v>
      </c>
      <c r="C75" t="s">
        <v>2263</v>
      </c>
    </row>
    <row r="76" spans="1:3">
      <c r="A76" t="s">
        <v>797</v>
      </c>
      <c r="C76" t="s">
        <v>2264</v>
      </c>
    </row>
    <row r="77" spans="1:3">
      <c r="A77" t="s">
        <v>798</v>
      </c>
      <c r="C77" t="s">
        <v>2265</v>
      </c>
    </row>
    <row r="78" spans="1:3">
      <c r="A78" t="s">
        <v>799</v>
      </c>
      <c r="C78" t="s">
        <v>2266</v>
      </c>
    </row>
    <row r="79" spans="1:3">
      <c r="A79" t="s">
        <v>800</v>
      </c>
      <c r="C79" t="s">
        <v>2267</v>
      </c>
    </row>
    <row r="80" spans="1:3">
      <c r="A80" t="s">
        <v>801</v>
      </c>
      <c r="C80" t="s">
        <v>2268</v>
      </c>
    </row>
    <row r="81" spans="1:3">
      <c r="A81" t="s">
        <v>802</v>
      </c>
      <c r="C81" t="s">
        <v>2269</v>
      </c>
    </row>
    <row r="82" spans="1:3">
      <c r="A82" t="s">
        <v>803</v>
      </c>
      <c r="C82" t="s">
        <v>2270</v>
      </c>
    </row>
    <row r="83" spans="1:3">
      <c r="A83" t="s">
        <v>804</v>
      </c>
      <c r="C83" t="s">
        <v>2271</v>
      </c>
    </row>
    <row r="84" spans="1:3">
      <c r="A84" t="s">
        <v>805</v>
      </c>
      <c r="C84" t="s">
        <v>2272</v>
      </c>
    </row>
    <row r="85" spans="1:3">
      <c r="A85" t="s">
        <v>806</v>
      </c>
      <c r="C85" t="s">
        <v>2273</v>
      </c>
    </row>
    <row r="86" spans="1:3">
      <c r="A86" t="s">
        <v>807</v>
      </c>
      <c r="C86" t="s">
        <v>2274</v>
      </c>
    </row>
    <row r="87" spans="1:3">
      <c r="A87" t="s">
        <v>2190</v>
      </c>
      <c r="C87" t="s">
        <v>2275</v>
      </c>
    </row>
    <row r="88" spans="1:3">
      <c r="A88" t="s">
        <v>808</v>
      </c>
      <c r="C88" t="s">
        <v>2276</v>
      </c>
    </row>
    <row r="89" spans="1:3">
      <c r="A89" t="s">
        <v>809</v>
      </c>
      <c r="C89" t="s">
        <v>2277</v>
      </c>
    </row>
    <row r="90" spans="1:3">
      <c r="A90" t="s">
        <v>810</v>
      </c>
      <c r="C90" t="s">
        <v>2278</v>
      </c>
    </row>
    <row r="91" spans="1:3">
      <c r="A91" t="s">
        <v>811</v>
      </c>
      <c r="C91" t="s">
        <v>2279</v>
      </c>
    </row>
    <row r="92" spans="1:3">
      <c r="A92" t="s">
        <v>812</v>
      </c>
      <c r="C92" t="s">
        <v>2280</v>
      </c>
    </row>
    <row r="93" spans="1:3">
      <c r="A93" t="s">
        <v>813</v>
      </c>
      <c r="C93" t="s">
        <v>2281</v>
      </c>
    </row>
    <row r="94" spans="1:3">
      <c r="A94" t="s">
        <v>814</v>
      </c>
      <c r="C94" t="s">
        <v>2282</v>
      </c>
    </row>
    <row r="95" spans="1:3">
      <c r="A95" t="s">
        <v>815</v>
      </c>
      <c r="C95" t="s">
        <v>2283</v>
      </c>
    </row>
    <row r="96" spans="1:3">
      <c r="A96" t="s">
        <v>816</v>
      </c>
      <c r="C96" t="s">
        <v>2284</v>
      </c>
    </row>
    <row r="97" spans="1:3">
      <c r="A97" t="s">
        <v>817</v>
      </c>
      <c r="C97" t="s">
        <v>2285</v>
      </c>
    </row>
    <row r="98" spans="1:3">
      <c r="C98" t="s">
        <v>2286</v>
      </c>
    </row>
    <row r="99" spans="1:3">
      <c r="C99" t="s">
        <v>2287</v>
      </c>
    </row>
    <row r="100" spans="1:3">
      <c r="C100" t="s">
        <v>2288</v>
      </c>
    </row>
    <row r="101" spans="1:3">
      <c r="C101" t="s">
        <v>2289</v>
      </c>
    </row>
    <row r="102" spans="1:3">
      <c r="C102" t="s">
        <v>2290</v>
      </c>
    </row>
    <row r="103" spans="1:3">
      <c r="C103" t="s">
        <v>2291</v>
      </c>
    </row>
    <row r="104" spans="1:3">
      <c r="C104" t="s">
        <v>2292</v>
      </c>
    </row>
    <row r="105" spans="1:3">
      <c r="C105" t="s">
        <v>2293</v>
      </c>
    </row>
    <row r="106" spans="1:3">
      <c r="C106" t="s">
        <v>2294</v>
      </c>
    </row>
    <row r="107" spans="1:3">
      <c r="C107" t="s">
        <v>2295</v>
      </c>
    </row>
    <row r="108" spans="1:3">
      <c r="C108" t="s">
        <v>2296</v>
      </c>
    </row>
    <row r="109" spans="1:3">
      <c r="C109" t="s">
        <v>2297</v>
      </c>
    </row>
    <row r="110" spans="1:3">
      <c r="C110" t="s">
        <v>2298</v>
      </c>
    </row>
    <row r="111" spans="1:3">
      <c r="C111" t="s">
        <v>2299</v>
      </c>
    </row>
    <row r="112" spans="1:3">
      <c r="C112" t="s">
        <v>2300</v>
      </c>
    </row>
    <row r="113" spans="3:3">
      <c r="C113" t="s">
        <v>2301</v>
      </c>
    </row>
    <row r="114" spans="3:3">
      <c r="C114" t="s">
        <v>2302</v>
      </c>
    </row>
    <row r="115" spans="3:3">
      <c r="C115" t="s">
        <v>2303</v>
      </c>
    </row>
    <row r="116" spans="3:3">
      <c r="C116" t="s">
        <v>2304</v>
      </c>
    </row>
    <row r="117" spans="3:3">
      <c r="C117" t="s">
        <v>2305</v>
      </c>
    </row>
    <row r="118" spans="3:3">
      <c r="C118" t="s">
        <v>2306</v>
      </c>
    </row>
    <row r="119" spans="3:3">
      <c r="C119" t="s">
        <v>2307</v>
      </c>
    </row>
    <row r="120" spans="3:3">
      <c r="C120" t="s">
        <v>2308</v>
      </c>
    </row>
    <row r="121" spans="3:3">
      <c r="C121" t="s">
        <v>2309</v>
      </c>
    </row>
    <row r="122" spans="3:3">
      <c r="C122" t="s">
        <v>2310</v>
      </c>
    </row>
    <row r="123" spans="3:3">
      <c r="C123" t="s">
        <v>2311</v>
      </c>
    </row>
    <row r="124" spans="3:3">
      <c r="C124" t="s">
        <v>2312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ColWidth="9.125" defaultRowHeight="11.4"/>
  <cols>
    <col min="1" max="16384" width="9.125" style="544"/>
  </cols>
  <sheetData/>
  <sheetProtection formatColumns="0" formatRows="0"/>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125"/>
  <sheetViews>
    <sheetView showGridLines="0" zoomScaleNormal="100" workbookViewId="0"/>
  </sheetViews>
  <sheetFormatPr defaultRowHeight="11.4"/>
  <sheetData>
    <row r="1" spans="1:1">
      <c r="A1" s="580">
        <f>IF('Общие сведения'!$H$9="",1,0)</f>
        <v>0</v>
      </c>
    </row>
    <row r="2" spans="1:1">
      <c r="A2" s="580">
        <f>IF('Общие сведения'!$H$27="",1,0)</f>
        <v>0</v>
      </c>
    </row>
    <row r="3" spans="1:1">
      <c r="A3" s="580">
        <f>IF('Общие сведения'!$H$28="",1,0)</f>
        <v>0</v>
      </c>
    </row>
    <row r="4" spans="1:1">
      <c r="A4" s="580">
        <f>IF('Общие сведения'!$H$29="",1,0)</f>
        <v>0</v>
      </c>
    </row>
    <row r="5" spans="1:1">
      <c r="A5" s="580">
        <f>IF('Общие сведения'!$H$30="",1,0)</f>
        <v>0</v>
      </c>
    </row>
    <row r="6" spans="1:1">
      <c r="A6" s="580">
        <f>IF('Общие сведения'!$H$31="",1,0)</f>
        <v>0</v>
      </c>
    </row>
    <row r="7" spans="1:1">
      <c r="A7" s="580">
        <f>IF('Общие сведения'!$H$32="",1,0)</f>
        <v>0</v>
      </c>
    </row>
    <row r="8" spans="1:1">
      <c r="A8" s="580">
        <f>IF('Общие сведения'!$H$33="",1,0)</f>
        <v>0</v>
      </c>
    </row>
    <row r="9" spans="1:1">
      <c r="A9" s="580">
        <f>IF('Общие сведения'!$H$35="",1,0)</f>
        <v>0</v>
      </c>
    </row>
    <row r="10" spans="1:1">
      <c r="A10" s="580">
        <f>IF('Общие сведения'!$H$36="",1,0)</f>
        <v>0</v>
      </c>
    </row>
    <row r="11" spans="1:1">
      <c r="A11" s="580">
        <f>IF('Общие сведения'!$H$37="",1,0)</f>
        <v>0</v>
      </c>
    </row>
    <row r="12" spans="1:1">
      <c r="A12" s="580">
        <f>IF('Общие сведения'!$H$38="",1,0)</f>
        <v>0</v>
      </c>
    </row>
    <row r="13" spans="1:1">
      <c r="A13" s="580">
        <f>IF('Общие сведения'!$H$39="",1,0)</f>
        <v>0</v>
      </c>
    </row>
    <row r="14" spans="1:1">
      <c r="A14" s="580">
        <f>IF('Общие сведения'!$H$40="",1,0)</f>
        <v>0</v>
      </c>
    </row>
    <row r="15" spans="1:1">
      <c r="A15" s="580">
        <f>IF('Общие сведения'!$H$41="",1,0)</f>
        <v>0</v>
      </c>
    </row>
    <row r="16" spans="1:1">
      <c r="A16" s="580">
        <f>IF('Общие сведения'!$H$43="",1,0)</f>
        <v>0</v>
      </c>
    </row>
    <row r="17" spans="1:1">
      <c r="A17" s="580">
        <f>IF('Общие сведения'!$H$44="",1,0)</f>
        <v>0</v>
      </c>
    </row>
    <row r="18" spans="1:1">
      <c r="A18" s="580">
        <f>IF('Общие сведения'!$H$50="",1,0)</f>
        <v>0</v>
      </c>
    </row>
    <row r="19" spans="1:1">
      <c r="A19" s="580">
        <f>IF('Общие сведения'!$H$56="",1,0)</f>
        <v>0</v>
      </c>
    </row>
    <row r="20" spans="1:1">
      <c r="A20" s="580">
        <f>IF('Общие сведения'!$H$62="",1,0)</f>
        <v>0</v>
      </c>
    </row>
    <row r="21" spans="1:1">
      <c r="A21" s="580">
        <f>IF('Общие сведения'!$H$69="",1,0)</f>
        <v>0</v>
      </c>
    </row>
    <row r="22" spans="1:1">
      <c r="A22" s="580">
        <f>IF('Общие сведения'!$H$76="",1,0)</f>
        <v>0</v>
      </c>
    </row>
    <row r="23" spans="1:1">
      <c r="A23" s="580">
        <f>IF('Общие сведения'!$H$84="",1,0)</f>
        <v>0</v>
      </c>
    </row>
    <row r="24" spans="1:1">
      <c r="A24" s="580">
        <f>IF('Общие сведения'!$H$108="",1,0)</f>
        <v>0</v>
      </c>
    </row>
    <row r="25" spans="1:1">
      <c r="A25" s="580">
        <f>IF('Общие сведения'!$H$224="",1,0)</f>
        <v>0</v>
      </c>
    </row>
    <row r="26" spans="1:1">
      <c r="A26" s="580">
        <f>IF('Общие сведения'!$H$111="",1,0)</f>
        <v>0</v>
      </c>
    </row>
    <row r="27" spans="1:1">
      <c r="A27" s="580">
        <f>IF('Общие сведения'!$H$109="",1,0)</f>
        <v>0</v>
      </c>
    </row>
    <row r="28" spans="1:1">
      <c r="A28" s="580">
        <f>IF('Общие сведения'!$H$115="",1,0)</f>
        <v>0</v>
      </c>
    </row>
    <row r="29" spans="1:1">
      <c r="A29" s="580">
        <f>IF('Общие сведения'!$H$116="",1,0)</f>
        <v>0</v>
      </c>
    </row>
    <row r="30" spans="1:1">
      <c r="A30" s="580">
        <f>IF('Общие сведения'!$H$118="",1,0)</f>
        <v>0</v>
      </c>
    </row>
    <row r="31" spans="1:1">
      <c r="A31" s="580">
        <f>IF('Список территорий'!$M$16="",1,0)</f>
        <v>0</v>
      </c>
    </row>
    <row r="32" spans="1:1">
      <c r="A32" s="580">
        <f>IF('Список территорий'!$N$16="",1,0)</f>
        <v>0</v>
      </c>
    </row>
    <row r="33" spans="1:1">
      <c r="A33" s="580">
        <f>IF(ЭЭ!$M$23="",1,0)</f>
        <v>0</v>
      </c>
    </row>
    <row r="34" spans="1:1">
      <c r="A34" s="580">
        <f>IF('Общие сведения'!$H$128="",1,0)</f>
        <v>0</v>
      </c>
    </row>
    <row r="35" spans="1:1">
      <c r="A35" s="580">
        <f>IF('Общие сведения'!$H$129="",1,0)</f>
        <v>0</v>
      </c>
    </row>
    <row r="36" spans="1:1">
      <c r="A36" s="580">
        <f>IF('Общие сведения'!$H$131="",1,0)</f>
        <v>0</v>
      </c>
    </row>
    <row r="37" spans="1:1">
      <c r="A37" s="580">
        <f>IF('Список территорий'!$M$18="",1,0)</f>
        <v>0</v>
      </c>
    </row>
    <row r="38" spans="1:1">
      <c r="A38" s="580">
        <f>IF('Список территорий'!$N$18="",1,0)</f>
        <v>0</v>
      </c>
    </row>
    <row r="39" spans="1:1">
      <c r="A39" s="580">
        <f>IF(ЭЭ!$M$34="",1,0)</f>
        <v>0</v>
      </c>
    </row>
    <row r="40" spans="1:1">
      <c r="A40" s="580">
        <f>IF('Общие сведения'!$H$141="",1,0)</f>
        <v>0</v>
      </c>
    </row>
    <row r="41" spans="1:1">
      <c r="A41" s="580">
        <f>IF('Общие сведения'!$H$142="",1,0)</f>
        <v>0</v>
      </c>
    </row>
    <row r="42" spans="1:1">
      <c r="A42" s="580">
        <f>IF('Общие сведения'!$H$144="",1,0)</f>
        <v>0</v>
      </c>
    </row>
    <row r="43" spans="1:1">
      <c r="A43" s="580">
        <f>IF('Список территорий'!$M$20="",1,0)</f>
        <v>0</v>
      </c>
    </row>
    <row r="44" spans="1:1">
      <c r="A44" s="580">
        <f>IF('Список территорий'!$N$20="",1,0)</f>
        <v>0</v>
      </c>
    </row>
    <row r="45" spans="1:1">
      <c r="A45" s="580">
        <f>IF(ЭЭ!$M$45="",1,0)</f>
        <v>0</v>
      </c>
    </row>
    <row r="46" spans="1:1">
      <c r="A46" s="580">
        <f>IF('Общие сведения'!$H$154="",1,0)</f>
        <v>0</v>
      </c>
    </row>
    <row r="47" spans="1:1">
      <c r="A47" s="580">
        <f>IF('Общие сведения'!$H$155="",1,0)</f>
        <v>0</v>
      </c>
    </row>
    <row r="48" spans="1:1">
      <c r="A48" s="580">
        <f>IF('Общие сведения'!$H$157="",1,0)</f>
        <v>0</v>
      </c>
    </row>
    <row r="49" spans="1:1">
      <c r="A49" s="580">
        <f>IF('Список территорий'!$M$22="",1,0)</f>
        <v>0</v>
      </c>
    </row>
    <row r="50" spans="1:1">
      <c r="A50" s="580">
        <f>IF('Список территорий'!$N$22="",1,0)</f>
        <v>0</v>
      </c>
    </row>
    <row r="51" spans="1:1">
      <c r="A51" s="580">
        <f>IF(ЭЭ!$M$56="",1,0)</f>
        <v>0</v>
      </c>
    </row>
    <row r="52" spans="1:1">
      <c r="A52" s="580">
        <f>IF('Общие сведения'!$H$167="",1,0)</f>
        <v>0</v>
      </c>
    </row>
    <row r="53" spans="1:1">
      <c r="A53" s="580">
        <f>IF('Общие сведения'!$H$168="",1,0)</f>
        <v>0</v>
      </c>
    </row>
    <row r="54" spans="1:1">
      <c r="A54" s="580">
        <f>IF('Общие сведения'!$H$170="",1,0)</f>
        <v>0</v>
      </c>
    </row>
    <row r="55" spans="1:1">
      <c r="A55" s="580">
        <f>IF('Список территорий'!$M$24="",1,0)</f>
        <v>0</v>
      </c>
    </row>
    <row r="56" spans="1:1">
      <c r="A56" s="580">
        <f>IF('Список территорий'!$N$24="",1,0)</f>
        <v>0</v>
      </c>
    </row>
    <row r="57" spans="1:1">
      <c r="A57" s="580">
        <f>IF(ЭЭ!$M$67="",1,0)</f>
        <v>0</v>
      </c>
    </row>
    <row r="58" spans="1:1">
      <c r="A58" s="580">
        <f>IF('Общие сведения'!$H$180="",1,0)</f>
        <v>0</v>
      </c>
    </row>
    <row r="59" spans="1:1">
      <c r="A59" s="580">
        <f>IF('Общие сведения'!$H$181="",1,0)</f>
        <v>0</v>
      </c>
    </row>
    <row r="60" spans="1:1">
      <c r="A60" s="580">
        <f>IF('Общие сведения'!$H$183="",1,0)</f>
        <v>0</v>
      </c>
    </row>
    <row r="61" spans="1:1">
      <c r="A61" s="580">
        <f>IF('Список территорий'!$M$26="",1,0)</f>
        <v>0</v>
      </c>
    </row>
    <row r="62" spans="1:1">
      <c r="A62" s="580">
        <f>IF('Список территорий'!$N$26="",1,0)</f>
        <v>0</v>
      </c>
    </row>
    <row r="63" spans="1:1">
      <c r="A63" s="580">
        <f>IF(ЭЭ!$M$78="",1,0)</f>
        <v>0</v>
      </c>
    </row>
    <row r="64" spans="1:1">
      <c r="A64" s="580">
        <f>IF('Общие сведения'!$H$193="",1,0)</f>
        <v>0</v>
      </c>
    </row>
    <row r="65" spans="1:1">
      <c r="A65" s="580">
        <f>IF('Общие сведения'!$H$194="",1,0)</f>
        <v>0</v>
      </c>
    </row>
    <row r="66" spans="1:1">
      <c r="A66" s="580">
        <f>IF('Общие сведения'!$H$196="",1,0)</f>
        <v>0</v>
      </c>
    </row>
    <row r="67" spans="1:1">
      <c r="A67" s="580">
        <f>IF('Список территорий'!$M$28="",1,0)</f>
        <v>0</v>
      </c>
    </row>
    <row r="68" spans="1:1">
      <c r="A68" s="580">
        <f>IF('Список территорий'!$N$28="",1,0)</f>
        <v>0</v>
      </c>
    </row>
    <row r="69" spans="1:1">
      <c r="A69" s="580">
        <f>IF(ЭЭ!$M$89="",1,0)</f>
        <v>0</v>
      </c>
    </row>
    <row r="70" spans="1:1">
      <c r="A70" s="580">
        <f>IF(ФОТ!$M$19="",1,0)</f>
        <v>0</v>
      </c>
    </row>
    <row r="71" spans="1:1">
      <c r="A71" s="580">
        <f>IF(ФОТ!$M$28="",1,0)</f>
        <v>0</v>
      </c>
    </row>
    <row r="72" spans="1:1">
      <c r="A72" s="580">
        <f>IF(Налоги!$M$28="",1,0)</f>
        <v>0</v>
      </c>
    </row>
    <row r="73" spans="1:1">
      <c r="A73" s="580">
        <f>IF(Калькуляция!$M$43="",1,0)</f>
        <v>0</v>
      </c>
    </row>
    <row r="74" spans="1:1">
      <c r="A74" s="580">
        <f>IF(Калькуляция!$M$44="",1,0)</f>
        <v>0</v>
      </c>
    </row>
    <row r="75" spans="1:1">
      <c r="A75" s="580">
        <f>IF(Калькуляция!$M$45="",1,0)</f>
        <v>0</v>
      </c>
    </row>
    <row r="76" spans="1:1">
      <c r="A76" s="580">
        <f>IF(Калькуляция!$M$46="",1,0)</f>
        <v>0</v>
      </c>
    </row>
    <row r="77" spans="1:1">
      <c r="A77" s="580">
        <f>IF(ФОТ!$M$38="",1,0)</f>
        <v>0</v>
      </c>
    </row>
    <row r="78" spans="1:1">
      <c r="A78" s="580">
        <f>IF(ФОТ!$M$47="",1,0)</f>
        <v>0</v>
      </c>
    </row>
    <row r="79" spans="1:1">
      <c r="A79" s="580">
        <f>IF(Налоги!$M$41="",1,0)</f>
        <v>0</v>
      </c>
    </row>
    <row r="80" spans="1:1">
      <c r="A80" s="580">
        <f>IF(Калькуляция!$M$127="",1,0)</f>
        <v>0</v>
      </c>
    </row>
    <row r="81" spans="1:1">
      <c r="A81" s="580">
        <f>IF(Калькуляция!$M$128="",1,0)</f>
        <v>0</v>
      </c>
    </row>
    <row r="82" spans="1:1">
      <c r="A82" s="580">
        <f>IF(Калькуляция!$M$129="",1,0)</f>
        <v>0</v>
      </c>
    </row>
    <row r="83" spans="1:1">
      <c r="A83" s="580">
        <f>IF(Калькуляция!$M$130="",1,0)</f>
        <v>0</v>
      </c>
    </row>
    <row r="84" spans="1:1">
      <c r="A84" s="580">
        <f>IF(ФОТ!$M$57="",1,0)</f>
        <v>0</v>
      </c>
    </row>
    <row r="85" spans="1:1">
      <c r="A85" s="580">
        <f>IF(ФОТ!$M$66="",1,0)</f>
        <v>0</v>
      </c>
    </row>
    <row r="86" spans="1:1">
      <c r="A86" s="580">
        <f>IF(Налоги!$M$54="",1,0)</f>
        <v>0</v>
      </c>
    </row>
    <row r="87" spans="1:1">
      <c r="A87" s="580">
        <f>IF(Калькуляция!$M$211="",1,0)</f>
        <v>0</v>
      </c>
    </row>
    <row r="88" spans="1:1">
      <c r="A88" s="580">
        <f>IF(Калькуляция!$M$212="",1,0)</f>
        <v>0</v>
      </c>
    </row>
    <row r="89" spans="1:1">
      <c r="A89" s="580">
        <f>IF(Калькуляция!$M$213="",1,0)</f>
        <v>0</v>
      </c>
    </row>
    <row r="90" spans="1:1">
      <c r="A90" s="580">
        <f>IF(Калькуляция!$M$214="",1,0)</f>
        <v>0</v>
      </c>
    </row>
    <row r="91" spans="1:1">
      <c r="A91" s="580">
        <f>IF(ФОТ!$M$76="",1,0)</f>
        <v>0</v>
      </c>
    </row>
    <row r="92" spans="1:1">
      <c r="A92" s="580">
        <f>IF(ФОТ!$M$85="",1,0)</f>
        <v>0</v>
      </c>
    </row>
    <row r="93" spans="1:1">
      <c r="A93" s="580">
        <f>IF(Налоги!$M$67="",1,0)</f>
        <v>0</v>
      </c>
    </row>
    <row r="94" spans="1:1">
      <c r="A94" s="580">
        <f>IF(Калькуляция!$M$295="",1,0)</f>
        <v>0</v>
      </c>
    </row>
    <row r="95" spans="1:1">
      <c r="A95" s="580">
        <f>IF(Калькуляция!$M$296="",1,0)</f>
        <v>0</v>
      </c>
    </row>
    <row r="96" spans="1:1">
      <c r="A96" s="580">
        <f>IF(Калькуляция!$M$297="",1,0)</f>
        <v>0</v>
      </c>
    </row>
    <row r="97" spans="1:1">
      <c r="A97" s="580">
        <f>IF(Калькуляция!$M$298="",1,0)</f>
        <v>0</v>
      </c>
    </row>
    <row r="98" spans="1:1">
      <c r="A98" s="580">
        <f>IF(ФОТ!$M$95="",1,0)</f>
        <v>0</v>
      </c>
    </row>
    <row r="99" spans="1:1">
      <c r="A99" s="580">
        <f>IF(ФОТ!$M$104="",1,0)</f>
        <v>0</v>
      </c>
    </row>
    <row r="100" spans="1:1">
      <c r="A100" s="580">
        <f>IF(Налоги!$M$80="",1,0)</f>
        <v>0</v>
      </c>
    </row>
    <row r="101" spans="1:1">
      <c r="A101" s="580">
        <f>IF(Калькуляция!$M$379="",1,0)</f>
        <v>0</v>
      </c>
    </row>
    <row r="102" spans="1:1">
      <c r="A102" s="580">
        <f>IF(Калькуляция!$M$380="",1,0)</f>
        <v>0</v>
      </c>
    </row>
    <row r="103" spans="1:1">
      <c r="A103" s="580">
        <f>IF(Калькуляция!$M$381="",1,0)</f>
        <v>0</v>
      </c>
    </row>
    <row r="104" spans="1:1">
      <c r="A104" s="580">
        <f>IF(Калькуляция!$M$382="",1,0)</f>
        <v>0</v>
      </c>
    </row>
    <row r="105" spans="1:1">
      <c r="A105" s="580">
        <f>IF(ФОТ!$M$114="",1,0)</f>
        <v>0</v>
      </c>
    </row>
    <row r="106" spans="1:1">
      <c r="A106" s="580">
        <f>IF(ФОТ!$M$123="",1,0)</f>
        <v>0</v>
      </c>
    </row>
    <row r="107" spans="1:1">
      <c r="A107" s="580">
        <f>IF(Налоги!$M$93="",1,0)</f>
        <v>0</v>
      </c>
    </row>
    <row r="108" spans="1:1">
      <c r="A108" s="580">
        <f>IF(Калькуляция!$M$463="",1,0)</f>
        <v>0</v>
      </c>
    </row>
    <row r="109" spans="1:1">
      <c r="A109" s="580">
        <f>IF(Калькуляция!$M$464="",1,0)</f>
        <v>0</v>
      </c>
    </row>
    <row r="110" spans="1:1">
      <c r="A110" s="580">
        <f>IF(Калькуляция!$M$465="",1,0)</f>
        <v>0</v>
      </c>
    </row>
    <row r="111" spans="1:1">
      <c r="A111" s="580">
        <f>IF(Калькуляция!$M$466="",1,0)</f>
        <v>0</v>
      </c>
    </row>
    <row r="112" spans="1:1">
      <c r="A112" s="580">
        <f>IF(ФОТ!$M$133="",1,0)</f>
        <v>0</v>
      </c>
    </row>
    <row r="113" spans="1:1">
      <c r="A113" s="580">
        <f>IF(ФОТ!$M$142="",1,0)</f>
        <v>0</v>
      </c>
    </row>
    <row r="114" spans="1:1">
      <c r="A114" s="580">
        <f>IF(Налоги!$M$106="",1,0)</f>
        <v>0</v>
      </c>
    </row>
    <row r="115" spans="1:1">
      <c r="A115" s="580">
        <f>IF(Калькуляция!$M$547="",1,0)</f>
        <v>0</v>
      </c>
    </row>
    <row r="116" spans="1:1">
      <c r="A116" s="580">
        <f>IF(Калькуляция!$M$548="",1,0)</f>
        <v>0</v>
      </c>
    </row>
    <row r="117" spans="1:1">
      <c r="A117" s="580">
        <f>IF(Калькуляция!$M$549="",1,0)</f>
        <v>0</v>
      </c>
    </row>
    <row r="118" spans="1:1">
      <c r="A118" s="580">
        <f>IF(Калькуляция!$M$550="",1,0)</f>
        <v>0</v>
      </c>
    </row>
    <row r="119" spans="1:1">
      <c r="A119" s="580">
        <f>IF('Общие сведения'!$H$206="",1,0)</f>
        <v>0</v>
      </c>
    </row>
    <row r="120" spans="1:1">
      <c r="A120" s="580">
        <f>IF('Общие сведения'!$H$207="",1,0)</f>
        <v>0</v>
      </c>
    </row>
    <row r="121" spans="1:1">
      <c r="A121" s="580">
        <f>IF('Общие сведения'!$H$209="",1,0)</f>
        <v>0</v>
      </c>
    </row>
    <row r="122" spans="1:1">
      <c r="A122" s="580">
        <f>IF('Список территорий'!$M$30="",1,0)</f>
        <v>0</v>
      </c>
    </row>
    <row r="123" spans="1:1">
      <c r="A123" s="580">
        <f>IF('Список территорий'!$N$30="",1,0)</f>
        <v>0</v>
      </c>
    </row>
    <row r="124" spans="1:1">
      <c r="A124" s="580">
        <f>IF(ЭЭ!$M$100="",1,0)</f>
        <v>0</v>
      </c>
    </row>
    <row r="125" spans="1:1">
      <c r="A125" s="580">
        <f>IF(ФОТ!$M$158="",1,0)</f>
        <v>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5"/>
  </cols>
  <sheetData/>
  <phoneticPr fontId="14"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1"/>
  </cols>
  <sheetData/>
  <sheetProtection formatColumns="0" formatRows="0"/>
  <phoneticPr fontId="3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0"/>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110</v>
      </c>
      <c r="B1" s="6" t="s">
        <v>111</v>
      </c>
    </row>
    <row r="2" spans="1:2">
      <c r="A2" t="s">
        <v>112</v>
      </c>
      <c r="B2" t="s">
        <v>117</v>
      </c>
    </row>
    <row r="3" spans="1:2">
      <c r="A3" t="s">
        <v>148</v>
      </c>
      <c r="B3" t="s">
        <v>899</v>
      </c>
    </row>
    <row r="4" spans="1:2">
      <c r="A4" t="s">
        <v>896</v>
      </c>
      <c r="B4" t="s">
        <v>113</v>
      </c>
    </row>
    <row r="5" spans="1:2">
      <c r="A5" t="s">
        <v>1013</v>
      </c>
      <c r="B5" t="s">
        <v>938</v>
      </c>
    </row>
    <row r="6" spans="1:2">
      <c r="A6" t="s">
        <v>897</v>
      </c>
      <c r="B6" t="s">
        <v>900</v>
      </c>
    </row>
    <row r="7" spans="1:2">
      <c r="A7" t="s">
        <v>1011</v>
      </c>
      <c r="B7" t="s">
        <v>901</v>
      </c>
    </row>
    <row r="8" spans="1:2">
      <c r="A8" t="s">
        <v>1014</v>
      </c>
      <c r="B8" t="s">
        <v>1203</v>
      </c>
    </row>
    <row r="9" spans="1:2">
      <c r="A9" t="s">
        <v>1015</v>
      </c>
      <c r="B9" t="s">
        <v>1483</v>
      </c>
    </row>
    <row r="10" spans="1:2">
      <c r="A10" t="s">
        <v>1016</v>
      </c>
      <c r="B10" t="s">
        <v>1484</v>
      </c>
    </row>
    <row r="11" spans="1:2">
      <c r="A11" t="s">
        <v>1017</v>
      </c>
      <c r="B11" t="s">
        <v>1485</v>
      </c>
    </row>
    <row r="12" spans="1:2">
      <c r="A12" t="s">
        <v>1018</v>
      </c>
      <c r="B12" t="s">
        <v>1486</v>
      </c>
    </row>
    <row r="13" spans="1:2">
      <c r="A13" t="s">
        <v>1012</v>
      </c>
      <c r="B13" t="s">
        <v>1487</v>
      </c>
    </row>
    <row r="14" spans="1:2">
      <c r="A14" t="s">
        <v>286</v>
      </c>
      <c r="B14" t="s">
        <v>1488</v>
      </c>
    </row>
    <row r="15" spans="1:2">
      <c r="A15" t="s">
        <v>1019</v>
      </c>
      <c r="B15" t="s">
        <v>189</v>
      </c>
    </row>
    <row r="16" spans="1:2">
      <c r="A16" t="s">
        <v>1089</v>
      </c>
      <c r="B16" t="s">
        <v>180</v>
      </c>
    </row>
    <row r="17" spans="1:2">
      <c r="A17" t="s">
        <v>1092</v>
      </c>
      <c r="B17" t="s">
        <v>902</v>
      </c>
    </row>
    <row r="18" spans="1:2">
      <c r="A18" t="s">
        <v>1107</v>
      </c>
      <c r="B18" t="s">
        <v>1204</v>
      </c>
    </row>
    <row r="19" spans="1:2">
      <c r="A19" t="s">
        <v>1020</v>
      </c>
      <c r="B19" t="s">
        <v>903</v>
      </c>
    </row>
    <row r="20" spans="1:2">
      <c r="A20" t="s">
        <v>1021</v>
      </c>
      <c r="B20" t="s">
        <v>178</v>
      </c>
    </row>
    <row r="21" spans="1:2">
      <c r="A21" t="s">
        <v>1022</v>
      </c>
      <c r="B21" t="s">
        <v>149</v>
      </c>
    </row>
    <row r="22" spans="1:2">
      <c r="A22" t="s">
        <v>1023</v>
      </c>
      <c r="B22" t="s">
        <v>160</v>
      </c>
    </row>
    <row r="23" spans="1:2">
      <c r="A23" t="s">
        <v>1024</v>
      </c>
      <c r="B23" t="s">
        <v>181</v>
      </c>
    </row>
    <row r="24" spans="1:2">
      <c r="A24" t="s">
        <v>108</v>
      </c>
      <c r="B24" t="s">
        <v>177</v>
      </c>
    </row>
    <row r="25" spans="1:2">
      <c r="A25" t="s">
        <v>116</v>
      </c>
      <c r="B25" t="s">
        <v>115</v>
      </c>
    </row>
    <row r="26" spans="1:2">
      <c r="B26" t="s">
        <v>118</v>
      </c>
    </row>
    <row r="27" spans="1:2">
      <c r="B27" t="s">
        <v>162</v>
      </c>
    </row>
    <row r="28" spans="1:2">
      <c r="B28" t="s">
        <v>161</v>
      </c>
    </row>
    <row r="29" spans="1:2">
      <c r="B29" t="s">
        <v>147</v>
      </c>
    </row>
    <row r="30" spans="1:2">
      <c r="B30" t="s">
        <v>904</v>
      </c>
    </row>
    <row r="31" spans="1:2">
      <c r="B31" t="s">
        <v>905</v>
      </c>
    </row>
    <row r="32" spans="1:2">
      <c r="B32" t="s">
        <v>906</v>
      </c>
    </row>
    <row r="33" spans="2:2">
      <c r="B33" t="s">
        <v>907</v>
      </c>
    </row>
    <row r="34" spans="2:2">
      <c r="B34" t="s">
        <v>908</v>
      </c>
    </row>
    <row r="35" spans="2:2">
      <c r="B35" t="s">
        <v>1182</v>
      </c>
    </row>
    <row r="36" spans="2:2">
      <c r="B36" t="s">
        <v>939</v>
      </c>
    </row>
    <row r="37" spans="2:2">
      <c r="B37" t="s">
        <v>1183</v>
      </c>
    </row>
    <row r="38" spans="2:2">
      <c r="B38" t="s">
        <v>1184</v>
      </c>
    </row>
    <row r="39" spans="2:2">
      <c r="B39" t="s">
        <v>1185</v>
      </c>
    </row>
    <row r="40" spans="2:2">
      <c r="B40" t="s">
        <v>1186</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4"/>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rgb="FFFFCC99"/>
  </sheetPr>
  <dimension ref="A1"/>
  <sheetViews>
    <sheetView workbookViewId="0"/>
  </sheetViews>
  <sheetFormatPr defaultRowHeight="11.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287</vt:i4>
      </vt:variant>
    </vt:vector>
  </HeadingPairs>
  <TitlesOfParts>
    <vt:vector size="349" baseType="lpstr">
      <vt:lpstr>modList00</vt:lpstr>
      <vt:lpstr>modPreload</vt:lpstr>
      <vt:lpstr>modProvGeneralProc</vt:lpstr>
      <vt:lpstr>modList02</vt:lpstr>
      <vt:lpstr>modfrmReestrSource</vt:lpstr>
      <vt:lpstr>modHTTP</vt:lpstr>
      <vt:lpstr>modReestr</vt:lpstr>
      <vt:lpstr>modProv</vt:lpstr>
      <vt:lpstr>modfrmRegion</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Калькуляция</vt:lpstr>
      <vt:lpstr>ТМ</vt:lpstr>
      <vt:lpstr>TEHSHEET</vt:lpstr>
      <vt:lpstr>Комментарии</vt:lpstr>
      <vt:lpstr>Проверка</vt:lpstr>
      <vt:lpstr>REESTR_MO</vt:lpstr>
      <vt:lpstr>REESTR_ORG</vt:lpstr>
      <vt:lpstr>REESTR_TARIFF</vt:lpstr>
      <vt:lpstr>REESTR_OBJECT</vt:lpstr>
      <vt:lpstr>DICTIONARIES</vt:lpstr>
      <vt:lpstr>modfrmDPR</vt:lpstr>
      <vt:lpstr>modfrmSelectTemplate</vt:lpstr>
      <vt:lpstr>modCheckCyan</vt:lpstr>
      <vt:lpstr>modfrmSelectTariff</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List02_vis_flags</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List16_vis_flags2</vt:lpstr>
      <vt:lpstr>List17_LOAD_1</vt:lpstr>
      <vt:lpstr>List17_LOAD_2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Брынзила Екатерина Даниловна</cp:lastModifiedBy>
  <cp:lastPrinted>2010-03-18T14:38:46Z</cp:lastPrinted>
  <dcterms:created xsi:type="dcterms:W3CDTF">2004-05-21T07:18:45Z</dcterms:created>
  <dcterms:modified xsi:type="dcterms:W3CDTF">2024-03-19T12:22:59Z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4.3</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